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3.xml" ContentType="application/vnd.ms-office.chartstyle+xml"/>
  <Override PartName="/xl/charts/colors3.xml" ContentType="application/vnd.ms-office.chartcolorsty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theme/themeOverride1.xml" ContentType="application/vnd.openxmlformats-officedocument.themeOverride+xml"/>
  <Override PartName="/xl/drawings/drawing6.xml" ContentType="application/vnd.openxmlformats-officedocument.drawing+xml"/>
  <Override PartName="/xl/charts/chart14.xml" ContentType="application/vnd.openxmlformats-officedocument.drawingml.chart+xml"/>
  <Override PartName="/xl/theme/themeOverride2.xml" ContentType="application/vnd.openxmlformats-officedocument.themeOverride+xml"/>
  <Override PartName="/xl/drawings/drawing7.xml" ContentType="application/vnd.openxmlformats-officedocument.drawing+xml"/>
  <Override PartName="/xl/charts/chart15.xml" ContentType="application/vnd.openxmlformats-officedocument.drawingml.chart+xml"/>
  <Override PartName="/xl/theme/themeOverride3.xml" ContentType="application/vnd.openxmlformats-officedocument.themeOverride+xml"/>
  <Override PartName="/xl/drawings/drawing8.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9.xml" ContentType="application/vnd.openxmlformats-officedocument.drawing+xml"/>
  <Override PartName="/xl/charts/chart26.xml" ContentType="application/vnd.openxmlformats-officedocument.drawingml.chart+xml"/>
  <Override PartName="/xl/drawings/drawing10.xml" ContentType="application/vnd.openxmlformats-officedocument.drawing+xml"/>
  <Override PartName="/xl/charts/chart2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D:\Research\2019 March\"/>
    </mc:Choice>
  </mc:AlternateContent>
  <bookViews>
    <workbookView xWindow="19080" yWindow="-120" windowWidth="18510" windowHeight="15600" tabRatio="753" firstSheet="2" activeTab="2"/>
  </bookViews>
  <sheets>
    <sheet name="Cover" sheetId="5" r:id="rId1"/>
    <sheet name="Table of Content" sheetId="7" r:id="rId2"/>
    <sheet name="0、 Summary - Projection" sheetId="191" r:id="rId3"/>
    <sheet name="Summary-Figure" sheetId="185" r:id="rId4"/>
    <sheet name="1P-Figures" sheetId="152" state="hidden" r:id="rId5"/>
    <sheet name="1.Direct Sales" sheetId="189" r:id="rId6"/>
    <sheet name="2. Marketplace Sales" sheetId="190" r:id="rId7"/>
    <sheet name="2.1 JD crowdfunding" sheetId="181" state="hidden" r:id="rId8"/>
    <sheet name="3.1 Android App download" sheetId="182" state="hidden" r:id="rId9"/>
    <sheet name="3. Comparison with BABA" sheetId="194" state="hidden" r:id="rId10"/>
    <sheet name="3. iOS ranking" sheetId="183" r:id="rId11"/>
    <sheet name="4.1 Search index daily" sheetId="102" state="hidden" r:id="rId12"/>
    <sheet name="4. Baidu index" sheetId="123" r:id="rId13"/>
    <sheet name="Disclaimer" sheetId="6" r:id="rId14"/>
  </sheets>
  <externalReferences>
    <externalReference r:id="rId15"/>
    <externalReference r:id="rId16"/>
    <externalReference r:id="rId17"/>
    <externalReference r:id="rId18"/>
  </externalReferences>
  <definedNames>
    <definedName name="__FDS_HYPERLINK_TOGGLE_STATE__" hidden="1">"ON"</definedName>
    <definedName name="_xlnm._FilterDatabase" localSheetId="5" hidden="1">'1.Direct Sales'!$CQ$1:$CQ$118</definedName>
    <definedName name="_xlnm._FilterDatabase" localSheetId="4" hidden="1">'1P-Figures'!$B$39:$O$39</definedName>
    <definedName name="_xlnm._FilterDatabase" localSheetId="6" hidden="1">'2. Marketplace Sales'!$CL$1:$CM$157</definedName>
    <definedName name="_xlnm._FilterDatabase" localSheetId="7" hidden="1">'2.1 JD crowdfunding'!$B$149:$ED$149</definedName>
    <definedName name="_xlnm._FilterDatabase" localSheetId="10" hidden="1">'3. iOS ranking'!$A$26:$S$1406</definedName>
    <definedName name="_xlnm._FilterDatabase" localSheetId="8" hidden="1">'3.1 Android App download'!#REF!</definedName>
    <definedName name="AS2DocOpenMode" hidden="1">"AS2DocumentEdit"</definedName>
    <definedName name="CPI名称" localSheetId="2">OFFSET([1]CPI与RPI数据!$P$1,1,([1]CPI与RPI数据!$B$7-1),2,1)</definedName>
    <definedName name="CPI名称" localSheetId="5">OFFSET([1]CPI与RPI数据!$P$1,1,([1]CPI与RPI数据!$B$7-1),2,1)</definedName>
    <definedName name="CPI名称" localSheetId="6">OFFSET([1]CPI与RPI数据!$P$1,1,([1]CPI与RPI数据!$B$7-1),2,1)</definedName>
    <definedName name="CPI名称">OFFSET([1]CPI与RPI数据!$P$1,1,([1]CPI与RPI数据!$B$7-1),2,1)</definedName>
    <definedName name="CPI商品名称" localSheetId="2">OFFSET([1]CPI与RPI数据!$X$1,1,([1]CPI与RPI数据!$B$27-1),2,1)</definedName>
    <definedName name="CPI商品名称" localSheetId="5">OFFSET([1]CPI与RPI数据!$X$1,1,([1]CPI与RPI数据!$B$27-1),2,1)</definedName>
    <definedName name="CPI商品名称" localSheetId="6">OFFSET([1]CPI与RPI数据!$X$1,1,([1]CPI与RPI数据!$B$27-1),2,1)</definedName>
    <definedName name="CPI商品名称">OFFSET([1]CPI与RPI数据!$X$1,1,([1]CPI与RPI数据!$B$27-1),2,1)</definedName>
    <definedName name="CPI商品数据" localSheetId="2">OFFSET([1]CPI与RPI数据!$X$2,2,[1]CPI与RPI数据!$B$27-1,IF([1]CPI与RPI数据!$C$27=1,COUNT([1]CPI与RPI数据!$W$1:$W$65536),(6-[1]CPI与RPI数据!$C$27)*20),1)</definedName>
    <definedName name="CPI商品数据" localSheetId="5">OFFSET([1]CPI与RPI数据!$X$2,2,[1]CPI与RPI数据!$B$27-1,IF([1]CPI与RPI数据!$C$27=1,COUNT([1]CPI与RPI数据!$W$1:$W$65536),(6-[1]CPI与RPI数据!$C$27)*20),1)</definedName>
    <definedName name="CPI商品数据" localSheetId="6">OFFSET([1]CPI与RPI数据!$X$2,2,[1]CPI与RPI数据!$B$27-1,IF([1]CPI与RPI数据!$C$27=1,COUNT([1]CPI与RPI数据!$W$1:$W$65536),(6-[1]CPI与RPI数据!$C$27)*20),1)</definedName>
    <definedName name="CPI商品数据">OFFSET([1]CPI与RPI数据!$X$2,2,[1]CPI与RPI数据!$B$27-1,IF([1]CPI与RPI数据!$C$27=1,COUNT([1]CPI与RPI数据!$W$1:$W$65536),(6-[1]CPI与RPI数据!$C$27)*20),1)</definedName>
    <definedName name="CPI商品日期" localSheetId="2">OFFSET([1]CPI与RPI数据!$W$3,1,0,IF([1]CPI与RPI数据!$C$27=1,COUNT([1]CPI与RPI数据!$W$1:$W$65536),(6-[1]CPI与RPI数据!$C$27)*20),1)</definedName>
    <definedName name="CPI商品日期" localSheetId="5">OFFSET([1]CPI与RPI数据!$W$3,1,0,IF([1]CPI与RPI数据!$C$27=1,COUNT([1]CPI与RPI数据!$W$1:$W$65536),(6-[1]CPI与RPI数据!$C$27)*20),1)</definedName>
    <definedName name="CPI商品日期" localSheetId="6">OFFSET([1]CPI与RPI数据!$W$3,1,0,IF([1]CPI与RPI数据!$C$27=1,COUNT([1]CPI与RPI数据!$W$1:$W$65536),(6-[1]CPI与RPI数据!$C$27)*20),1)</definedName>
    <definedName name="CPI商品日期">OFFSET([1]CPI与RPI数据!$W$3,1,0,IF([1]CPI与RPI数据!$C$27=1,COUNT([1]CPI与RPI数据!$W$1:$W$65536),(6-[1]CPI与RPI数据!$C$27)*20),1)</definedName>
    <definedName name="CPI数据" localSheetId="2">OFFSET([1]CPI与RPI数据!$P$2,2,[1]CPI与RPI数据!$B$7-1,IF([1]CPI与RPI数据!$C$7=1,COUNT([1]CPI与RPI数据!$O$1:$O$65536),(6-[1]CPI与RPI数据!$C$7)*50),1)</definedName>
    <definedName name="CPI数据" localSheetId="5">OFFSET([1]CPI与RPI数据!$P$2,2,[1]CPI与RPI数据!$B$7-1,IF([1]CPI与RPI数据!$C$7=1,COUNT([1]CPI与RPI数据!$O$1:$O$65536),(6-[1]CPI与RPI数据!$C$7)*50),1)</definedName>
    <definedName name="CPI数据" localSheetId="6">OFFSET([1]CPI与RPI数据!$P$2,2,[1]CPI与RPI数据!$B$7-1,IF([1]CPI与RPI数据!$C$7=1,COUNT([1]CPI与RPI数据!$O$1:$O$65536),(6-[1]CPI与RPI数据!$C$7)*50),1)</definedName>
    <definedName name="CPI数据">OFFSET([1]CPI与RPI数据!$P$2,2,[1]CPI与RPI数据!$B$7-1,IF([1]CPI与RPI数据!$C$7=1,COUNT([1]CPI与RPI数据!$O$1:$O$65536),(6-[1]CPI与RPI数据!$C$7)*50),1)</definedName>
    <definedName name="CPI日期" localSheetId="2">OFFSET([1]CPI与RPI数据!$O$3,1,0,IF([1]CPI与RPI数据!$C$7=1,COUNT([1]CPI与RPI数据!$O$1:$O$65536),(6-[1]CPI与RPI数据!$C$7)*50),1)</definedName>
    <definedName name="CPI日期" localSheetId="5">OFFSET([1]CPI与RPI数据!$O$3,1,0,IF([1]CPI与RPI数据!$C$7=1,COUNT([1]CPI与RPI数据!$O$1:$O$65536),(6-[1]CPI与RPI数据!$C$7)*50),1)</definedName>
    <definedName name="CPI日期" localSheetId="6">OFFSET([1]CPI与RPI数据!$O$3,1,0,IF([1]CPI与RPI数据!$C$7=1,COUNT([1]CPI与RPI数据!$O$1:$O$65536),(6-[1]CPI与RPI数据!$C$7)*50),1)</definedName>
    <definedName name="CPI日期">OFFSET([1]CPI与RPI数据!$O$3,1,0,IF([1]CPI与RPI数据!$C$7=1,COUNT([1]CPI与RPI数据!$O$1:$O$65536),(6-[1]CPI与RPI数据!$C$7)*50),1)</definedName>
    <definedName name="CPI种类名称" localSheetId="2">OFFSET([1]CPI与RPI数据!$S$1,1,([1]CPI与RPI数据!$J$8-1),2,1)</definedName>
    <definedName name="CPI种类名称" localSheetId="5">OFFSET([1]CPI与RPI数据!$S$1,1,([1]CPI与RPI数据!$J$8-1),2,1)</definedName>
    <definedName name="CPI种类名称" localSheetId="6">OFFSET([1]CPI与RPI数据!$S$1,1,([1]CPI与RPI数据!$J$8-1),2,1)</definedName>
    <definedName name="CPI种类名称">OFFSET([1]CPI与RPI数据!$S$1,1,([1]CPI与RPI数据!$J$8-1),2,1)</definedName>
    <definedName name="CPI种类数据" localSheetId="2">OFFSET([1]CPI与RPI数据!$S$2,2,[1]CPI与RPI数据!$J$8-1,IF([1]CPI与RPI数据!$K$8=1,COUNT([1]CPI与RPI数据!$R$1:$R$65536),(6-[1]CPI与RPI数据!$K$8)*20),1)</definedName>
    <definedName name="CPI种类数据" localSheetId="5">OFFSET([1]CPI与RPI数据!$S$2,2,[1]CPI与RPI数据!$J$8-1,IF([1]CPI与RPI数据!$K$8=1,COUNT([1]CPI与RPI数据!$R$1:$R$65536),(6-[1]CPI与RPI数据!$K$8)*20),1)</definedName>
    <definedName name="CPI种类数据" localSheetId="6">OFFSET([1]CPI与RPI数据!$S$2,2,[1]CPI与RPI数据!$J$8-1,IF([1]CPI与RPI数据!$K$8=1,COUNT([1]CPI与RPI数据!$R$1:$R$65536),(6-[1]CPI与RPI数据!$K$8)*20),1)</definedName>
    <definedName name="CPI种类数据">OFFSET([1]CPI与RPI数据!$S$2,2,[1]CPI与RPI数据!$J$8-1,IF([1]CPI与RPI数据!$K$8=1,COUNT([1]CPI与RPI数据!$R$1:$R$65536),(6-[1]CPI与RPI数据!$K$8)*20),1)</definedName>
    <definedName name="CPI种类日期" localSheetId="2">OFFSET([1]CPI与RPI数据!$R$3,1,0,IF([1]CPI与RPI数据!$K$8=1,COUNT([1]CPI与RPI数据!$R$1:$R$65536),(6-[1]CPI与RPI数据!$K$8)*20),1)</definedName>
    <definedName name="CPI种类日期" localSheetId="5">OFFSET([1]CPI与RPI数据!$R$3,1,0,IF([1]CPI与RPI数据!$K$8=1,COUNT([1]CPI与RPI数据!$R$1:$R$65536),(6-[1]CPI与RPI数据!$K$8)*20),1)</definedName>
    <definedName name="CPI种类日期" localSheetId="6">OFFSET([1]CPI与RPI数据!$R$3,1,0,IF([1]CPI与RPI数据!$K$8=1,COUNT([1]CPI与RPI数据!$R$1:$R$65536),(6-[1]CPI与RPI数据!$K$8)*20),1)</definedName>
    <definedName name="CPI种类日期">OFFSET([1]CPI与RPI数据!$R$3,1,0,IF([1]CPI与RPI数据!$K$8=1,COUNT([1]CPI与RPI数据!$R$1:$R$65536),(6-[1]CPI与RPI数据!$K$8)*20),1)</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ACT_OR_EST" hidden="1">"c2217"</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ACT_OR_EST" hidden="1">"c2218"</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ACT_OR_EST" hidden="1">"c2219"</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ACT_OR_EST" hidden="1">"c2223"</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ORM_EST" hidden="1">"c2226"</definedName>
    <definedName name="IQ_EPS_NORM_HIGH_EST" hidden="1">"c2228"</definedName>
    <definedName name="IQ_EPS_NORM_LOW_EST" hidden="1">"c2229"</definedName>
    <definedName name="IQ_EPS_NORM_MEDIAN_EST" hidden="1">"c2227"</definedName>
    <definedName name="IQ_EPS_NORM_NUM_EST" hidden="1">"c2230"</definedName>
    <definedName name="IQ_EPS_NORM_STDDEV_EST" hidden="1">"c2231"</definedName>
    <definedName name="IQ_EPS_NUM_EST" hidden="1">"c402"</definedName>
    <definedName name="IQ_EPS_REPORT_ACT_OR_EST" hidden="1">"c2224"</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NORM" hidden="1">"c2232"</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NORM_DIFF" hidden="1">"c2247"</definedName>
    <definedName name="IQ_EST_EPS_NORM_SURPRISE_PERCENT" hidden="1">"c2248"</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CT_OR_EST" hidden="1">"c2216"</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CT_OR_EST" hidden="1">"c2222"</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_EPS_ACT_OR_EST" hidden="1">"c2249"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ACT_OR_EST" hidden="1">"c2220"</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_TAX_ACT_OR_EST" hidden="1">"c2221"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CFPS_FWD" hidden="1">"c2237"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ACT_OR_EST" hidden="1">"c2214"</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39170.5951967593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_FWD" hidden="1">"c2238"</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ihao">OFFSET([1]CPI与RPI数据!$AH$1,1,([1]CPI与RPI数据!$J$27-1),2,1)</definedName>
    <definedName name="RPI名称" localSheetId="2">OFFSET([1]CPI与RPI数据!$AH$1,1,([1]CPI与RPI数据!$J$27-1),2,1)</definedName>
    <definedName name="RPI名称" localSheetId="5">OFFSET([1]CPI与RPI数据!$AH$1,1,([1]CPI与RPI数据!$J$27-1),2,1)</definedName>
    <definedName name="RPI名称" localSheetId="6">OFFSET([1]CPI与RPI数据!$AH$1,1,([1]CPI与RPI数据!$J$27-1),2,1)</definedName>
    <definedName name="RPI名称">OFFSET([1]CPI与RPI数据!$AH$1,1,([1]CPI与RPI数据!$J$27-1),2,1)</definedName>
    <definedName name="RPI商品名称" localSheetId="2">OFFSET([1]CPI与RPI数据!$AK$1,1,([1]CPI与RPI数据!$B$46-1),2,1)</definedName>
    <definedName name="RPI商品名称" localSheetId="5">OFFSET([1]CPI与RPI数据!$AK$1,1,([1]CPI与RPI数据!$B$46-1),2,1)</definedName>
    <definedName name="RPI商品名称" localSheetId="6">OFFSET([1]CPI与RPI数据!$AK$1,1,([1]CPI与RPI数据!$B$46-1),2,1)</definedName>
    <definedName name="RPI商品名称">OFFSET([1]CPI与RPI数据!$AK$1,1,([1]CPI与RPI数据!$B$46-1),2,1)</definedName>
    <definedName name="RPI商品数据" localSheetId="2">OFFSET([1]CPI与RPI数据!$AK$2,2,[1]CPI与RPI数据!$B$46-1,IF([1]CPI与RPI数据!$C$46=1,COUNT([1]CPI与RPI数据!$AJ$1:$AJ$65536),(6-[1]CPI与RPI数据!$C$46)*20),1)</definedName>
    <definedName name="RPI商品数据" localSheetId="5">OFFSET([1]CPI与RPI数据!$AK$2,2,[1]CPI与RPI数据!$B$46-1,IF([1]CPI与RPI数据!$C$46=1,COUNT([1]CPI与RPI数据!$AJ$1:$AJ$65536),(6-[1]CPI与RPI数据!$C$46)*20),1)</definedName>
    <definedName name="RPI商品数据" localSheetId="6">OFFSET([1]CPI与RPI数据!$AK$2,2,[1]CPI与RPI数据!$B$46-1,IF([1]CPI与RPI数据!$C$46=1,COUNT([1]CPI与RPI数据!$AJ$1:$AJ$65536),(6-[1]CPI与RPI数据!$C$46)*20),1)</definedName>
    <definedName name="RPI商品数据">OFFSET([1]CPI与RPI数据!$AK$2,2,[1]CPI与RPI数据!$B$46-1,IF([1]CPI与RPI数据!$C$46=1,COUNT([1]CPI与RPI数据!$AJ$1:$AJ$65536),(6-[1]CPI与RPI数据!$C$46)*20),1)</definedName>
    <definedName name="RPI商品日期" localSheetId="2">OFFSET([1]CPI与RPI数据!$AJ$3,1,0,IF([1]CPI与RPI数据!$C$46=1,COUNT([1]CPI与RPI数据!$AJ$1:$AJ$65536),(6-[1]CPI与RPI数据!$C$46)*20),1)</definedName>
    <definedName name="RPI商品日期" localSheetId="5">OFFSET([1]CPI与RPI数据!$AJ$3,1,0,IF([1]CPI与RPI数据!$C$46=1,COUNT([1]CPI与RPI数据!$AJ$1:$AJ$65536),(6-[1]CPI与RPI数据!$C$46)*20),1)</definedName>
    <definedName name="RPI商品日期" localSheetId="6">OFFSET([1]CPI与RPI数据!$AJ$3,1,0,IF([1]CPI与RPI数据!$C$46=1,COUNT([1]CPI与RPI数据!$AJ$1:$AJ$65536),(6-[1]CPI与RPI数据!$C$46)*20),1)</definedName>
    <definedName name="RPI商品日期">OFFSET([1]CPI与RPI数据!$AJ$3,1,0,IF([1]CPI与RPI数据!$C$46=1,COUNT([1]CPI与RPI数据!$AJ$1:$AJ$65536),(6-[1]CPI与RPI数据!$C$46)*20),1)</definedName>
    <definedName name="RPI数据" localSheetId="2">OFFSET([1]CPI与RPI数据!$AH$2,2,[1]CPI与RPI数据!$J$27-1,IF([1]CPI与RPI数据!$K$27=1,COUNT([1]CPI与RPI数据!$AG$1:$AG$65536),(6-[1]CPI与RPI数据!$K$27)*50),1)</definedName>
    <definedName name="RPI数据" localSheetId="5">OFFSET([1]CPI与RPI数据!$AH$2,2,[1]CPI与RPI数据!$J$27-1,IF([1]CPI与RPI数据!$K$27=1,COUNT([1]CPI与RPI数据!$AG$1:$AG$65536),(6-[1]CPI与RPI数据!$K$27)*50),1)</definedName>
    <definedName name="RPI数据" localSheetId="6">OFFSET([1]CPI与RPI数据!$AH$2,2,[1]CPI与RPI数据!$J$27-1,IF([1]CPI与RPI数据!$K$27=1,COUNT([1]CPI与RPI数据!$AG$1:$AG$65536),(6-[1]CPI与RPI数据!$K$27)*50),1)</definedName>
    <definedName name="RPI数据">OFFSET([1]CPI与RPI数据!$AH$2,2,[1]CPI与RPI数据!$J$27-1,IF([1]CPI与RPI数据!$K$27=1,COUNT([1]CPI与RPI数据!$AG$1:$AG$65536),(6-[1]CPI与RPI数据!$K$27)*50),1)</definedName>
    <definedName name="RPI日期" localSheetId="2">OFFSET([1]CPI与RPI数据!$AG$3,1,0,IF([1]CPI与RPI数据!$K$27=1,COUNT([1]CPI与RPI数据!$AG$1:$AG$65536),(6-[1]CPI与RPI数据!$K$27)*50),1)</definedName>
    <definedName name="RPI日期" localSheetId="5">OFFSET([1]CPI与RPI数据!$AG$3,1,0,IF([1]CPI与RPI数据!$K$27=1,COUNT([1]CPI与RPI数据!$AG$1:$AG$65536),(6-[1]CPI与RPI数据!$K$27)*50),1)</definedName>
    <definedName name="RPI日期" localSheetId="6">OFFSET([1]CPI与RPI数据!$AG$3,1,0,IF([1]CPI与RPI数据!$K$27=1,COUNT([1]CPI与RPI数据!$AG$1:$AG$65536),(6-[1]CPI与RPI数据!$K$27)*50),1)</definedName>
    <definedName name="RPI日期">OFFSET([1]CPI与RPI数据!$AG$3,1,0,IF([1]CPI与RPI数据!$K$27=1,COUNT([1]CPI与RPI数据!$AG$1:$AG$65536),(6-[1]CPI与RPI数据!$K$27)*50),1)</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hs10" hidden="1">#REF!</definedName>
    <definedName name="solver_lhs11" hidden="1">#REF!</definedName>
    <definedName name="solver_lhs2" hidden="1">#REF!</definedName>
    <definedName name="solver_lhs3" hidden="1">#REF!</definedName>
    <definedName name="solver_lhs4" hidden="1">#REF!</definedName>
    <definedName name="solver_lhs5" hidden="1">#REF!</definedName>
    <definedName name="solver_lhs6" hidden="1">#REF!</definedName>
    <definedName name="solver_lhs7" hidden="1">#REF!</definedName>
    <definedName name="solver_lhs8" hidden="1">#REF!</definedName>
    <definedName name="solver_lhs9" hidden="1">#REF!</definedName>
    <definedName name="solver_lin" hidden="1">2</definedName>
    <definedName name="solver_neg" hidden="1">2</definedName>
    <definedName name="solver_num" hidden="1">1</definedName>
    <definedName name="solver_nwt" hidden="1">1</definedName>
    <definedName name="solver_opt" hidden="1">#REF!</definedName>
    <definedName name="solver_pre" hidden="1">0.000001</definedName>
    <definedName name="solver_rel1" hidden="1">2</definedName>
    <definedName name="solver_rel10" hidden="1">1</definedName>
    <definedName name="solver_rel11" hidden="1">3</definedName>
    <definedName name="solver_rel2" hidden="1">2</definedName>
    <definedName name="solver_rel3" hidden="1">2</definedName>
    <definedName name="solver_rel4" hidden="1">2</definedName>
    <definedName name="solver_rel5" hidden="1">1</definedName>
    <definedName name="solver_rel6" hidden="1">3</definedName>
    <definedName name="solver_rel7" hidden="1">2</definedName>
    <definedName name="solver_rel8" hidden="1">1</definedName>
    <definedName name="solver_rel9" hidden="1">3</definedName>
    <definedName name="solver_rhs1" hidden="1">#REF!</definedName>
    <definedName name="solver_rhs10" hidden="1">#REF!</definedName>
    <definedName name="solver_rhs11" hidden="1">#REF!</definedName>
    <definedName name="solver_rhs2" hidden="1">#REF!</definedName>
    <definedName name="solver_rhs3" hidden="1">#REF!</definedName>
    <definedName name="solver_rhs4" hidden="1">#REF!</definedName>
    <definedName name="solver_rhs5" hidden="1">#REF!</definedName>
    <definedName name="solver_rhs6" hidden="1">#REF!</definedName>
    <definedName name="solver_rhs7" hidden="1">#REF!</definedName>
    <definedName name="solver_rhs8" hidden="1">#REF!</definedName>
    <definedName name="solver_rhs9" hidden="1">#REF!</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1053</definedName>
    <definedName name="中国GDP数据" localSheetId="2">OFFSET([1]GDP及居民收支情况!$P$3,1,0,COUNT([1]GDP及居民收支情况!$O$1:$O$65536),1)</definedName>
    <definedName name="中国GDP数据" localSheetId="5">OFFSET([1]GDP及居民收支情况!$P$3,1,0,COUNT([1]GDP及居民收支情况!$O$1:$O$65536),1)</definedName>
    <definedName name="中国GDP数据" localSheetId="6">OFFSET([1]GDP及居民收支情况!$P$3,1,0,COUNT([1]GDP及居民收支情况!$O$1:$O$65536),1)</definedName>
    <definedName name="中国GDP数据">OFFSET([1]GDP及居民收支情况!$P$3,1,0,COUNT([1]GDP及居民收支情况!$O$1:$O$65536),1)</definedName>
    <definedName name="中国GDP日期" localSheetId="2">OFFSET([1]GDP及居民收支情况!$O$3,1,0,COUNT([1]GDP及居民收支情况!$O$1:$O$65536),1)</definedName>
    <definedName name="中国GDP日期" localSheetId="5">OFFSET([1]GDP及居民收支情况!$O$3,1,0,COUNT([1]GDP及居民收支情况!$O$1:$O$65536),1)</definedName>
    <definedName name="中国GDP日期" localSheetId="6">OFFSET([1]GDP及居民收支情况!$O$3,1,0,COUNT([1]GDP及居民收支情况!$O$1:$O$65536),1)</definedName>
    <definedName name="中国GDP日期">OFFSET([1]GDP及居民收支情况!$O$3,1,0,COUNT([1]GDP及居民收支情况!$O$1:$O$65536),1)</definedName>
    <definedName name="中国主要零售同店增长名称" localSheetId="2">OFFSET([1]全球主要零售公司基本情况!$AG$3,0,([1]全球主要零售公司基本情况!$C$30-1),1,1)</definedName>
    <definedName name="中国主要零售同店增长名称" localSheetId="5">OFFSET([1]全球主要零售公司基本情况!$AG$3,0,([1]全球主要零售公司基本情况!$C$30-1),1,1)</definedName>
    <definedName name="中国主要零售同店增长名称" localSheetId="6">OFFSET([1]全球主要零售公司基本情况!$AG$3,0,([1]全球主要零售公司基本情况!$C$30-1),1,1)</definedName>
    <definedName name="中国主要零售同店增长名称">OFFSET([1]全球主要零售公司基本情况!$AG$3,0,([1]全球主要零售公司基本情况!$C$30-1),1,1)</definedName>
    <definedName name="中国主要零售同店增长数据" localSheetId="2">OFFSET([1]全球主要零售公司基本情况!$AG$3,1,[1]全球主要零售公司基本情况!$C$30-1,IF([1]日本零售情况!$D$11=1,COUNT([1]全球主要零售公司基本情况!$AF$1:$AF$65536),(6-[1]全球主要零售公司基本情况!$D$30)*15),1)</definedName>
    <definedName name="中国主要零售同店增长数据" localSheetId="5">OFFSET([1]全球主要零售公司基本情况!$AG$3,1,[1]全球主要零售公司基本情况!$C$30-1,IF([1]日本零售情况!$D$11=1,COUNT([1]全球主要零售公司基本情况!$AF$1:$AF$65536),(6-[1]全球主要零售公司基本情况!$D$30)*15),1)</definedName>
    <definedName name="中国主要零售同店增长数据" localSheetId="6">OFFSET([1]全球主要零售公司基本情况!$AG$3,1,[1]全球主要零售公司基本情况!$C$30-1,IF([1]日本零售情况!$D$11=1,COUNT([1]全球主要零售公司基本情况!$AF$1:$AF$65536),(6-[1]全球主要零售公司基本情况!$D$30)*15),1)</definedName>
    <definedName name="中国主要零售同店增长数据">OFFSET([1]全球主要零售公司基本情况!$AG$3,1,[1]全球主要零售公司基本情况!$C$30-1,IF([1]日本零售情况!$D$11=1,COUNT([1]全球主要零售公司基本情况!$AF$1:$AF$65536),(6-[1]全球主要零售公司基本情况!$D$30)*15),1)</definedName>
    <definedName name="中国主要零售同店增长日期" localSheetId="2">OFFSET([1]全球主要零售公司基本情况!$AF$3,1,0,IF([1]全球主要零售公司基本情况!$D$30=1,COUNT([1]全球主要零售公司基本情况!$AF$1:$AF$65536),(6-[1]全球主要零售公司基本情况!$D$30)*15),1)</definedName>
    <definedName name="中国主要零售同店增长日期" localSheetId="5">OFFSET([1]全球主要零售公司基本情况!$AF$3,1,0,IF([1]全球主要零售公司基本情况!$D$30=1,COUNT([1]全球主要零售公司基本情况!$AF$1:$AF$65536),(6-[1]全球主要零售公司基本情况!$D$30)*15),1)</definedName>
    <definedName name="中国主要零售同店增长日期" localSheetId="6">OFFSET([1]全球主要零售公司基本情况!$AF$3,1,0,IF([1]全球主要零售公司基本情况!$D$30=1,COUNT([1]全球主要零售公司基本情况!$AF$1:$AF$65536),(6-[1]全球主要零售公司基本情况!$D$30)*15),1)</definedName>
    <definedName name="中国主要零售同店增长日期">OFFSET([1]全球主要零售公司基本情况!$AF$3,1,0,IF([1]全球主要零售公司基本情况!$D$30=1,COUNT([1]全球主要零售公司基本情况!$AF$1:$AF$65536),(6-[1]全球主要零售公司基本情况!$D$30)*15),1)</definedName>
    <definedName name="中国人均GDP数据" localSheetId="2">OFFSET([1]GDP及居民收支情况!$AX$3,1,0,COUNT([1]GDP及居民收支情况!$AW$1:$AW$65536),1)</definedName>
    <definedName name="中国人均GDP数据" localSheetId="5">OFFSET([1]GDP及居民收支情况!$AX$3,1,0,COUNT([1]GDP及居民收支情况!$AW$1:$AW$65536),1)</definedName>
    <definedName name="中国人均GDP数据" localSheetId="6">OFFSET([1]GDP及居民收支情况!$AX$3,1,0,COUNT([1]GDP及居民收支情况!$AW$1:$AW$65536),1)</definedName>
    <definedName name="中国人均GDP数据">OFFSET([1]GDP及居民收支情况!$AX$3,1,0,COUNT([1]GDP及居民收支情况!$AW$1:$AW$65536),1)</definedName>
    <definedName name="中国人均GDP日期" localSheetId="2">OFFSET([1]GDP及居民收支情况!$AW$3,1,0,COUNT([1]GDP及居民收支情况!$AW$1:$AW$65536),1)</definedName>
    <definedName name="中国人均GDP日期" localSheetId="5">OFFSET([1]GDP及居民收支情况!$AW$3,1,0,COUNT([1]GDP及居民收支情况!$AW$1:$AW$65536),1)</definedName>
    <definedName name="中国人均GDP日期" localSheetId="6">OFFSET([1]GDP及居民收支情况!$AW$3,1,0,COUNT([1]GDP及居民收支情况!$AW$1:$AW$65536),1)</definedName>
    <definedName name="中国人均GDP日期">OFFSET([1]GDP及居民收支情况!$AW$3,1,0,COUNT([1]GDP及居民收支情况!$AW$1:$AW$65536),1)</definedName>
    <definedName name="中国农村人均现金支出数据" localSheetId="2">OFFSET([1]GDP及居民收支情况!$CT$2,2,0,COUNT([1]GDP及居民收支情况!$CR$1:$CR$65536),1)</definedName>
    <definedName name="中国农村人均现金支出数据" localSheetId="5">OFFSET([1]GDP及居民收支情况!$CT$2,2,0,COUNT([1]GDP及居民收支情况!$CR$1:$CR$65536),1)</definedName>
    <definedName name="中国农村人均现金支出数据" localSheetId="6">OFFSET([1]GDP及居民收支情况!$CT$2,2,0,COUNT([1]GDP及居民收支情况!$CR$1:$CR$65536),1)</definedName>
    <definedName name="中国农村人均现金支出数据">OFFSET([1]GDP及居民收支情况!$CT$2,2,0,COUNT([1]GDP及居民收支情况!$CR$1:$CR$65536),1)</definedName>
    <definedName name="中国农村人均现金收入数据" localSheetId="2">OFFSET([1]GDP及居民收支情况!$CS$2,2,0,COUNT([1]GDP及居民收支情况!$CR$1:$CR$65536),1)</definedName>
    <definedName name="中国农村人均现金收入数据" localSheetId="5">OFFSET([1]GDP及居民收支情况!$CS$2,2,0,COUNT([1]GDP及居民收支情况!$CR$1:$CR$65536),1)</definedName>
    <definedName name="中国农村人均现金收入数据" localSheetId="6">OFFSET([1]GDP及居民收支情况!$CS$2,2,0,COUNT([1]GDP及居民收支情况!$CR$1:$CR$65536),1)</definedName>
    <definedName name="中国农村人均现金收入数据">OFFSET([1]GDP及居民收支情况!$CS$2,2,0,COUNT([1]GDP及居民收支情况!$CR$1:$CR$65536),1)</definedName>
    <definedName name="中国农村日期" localSheetId="2">OFFSET([1]GDP及居民收支情况!$CR$2,2,0,COUNT([1]GDP及居民收支情况!$CR$1:$CR$65536),1)</definedName>
    <definedName name="中国农村日期" localSheetId="5">OFFSET([1]GDP及居民收支情况!$CR$2,2,0,COUNT([1]GDP及居民收支情况!$CR$1:$CR$65536),1)</definedName>
    <definedName name="中国农村日期" localSheetId="6">OFFSET([1]GDP及居民收支情况!$CR$2,2,0,COUNT([1]GDP及居民收支情况!$CR$1:$CR$65536),1)</definedName>
    <definedName name="中国农村日期">OFFSET([1]GDP及居民收支情况!$CR$2,2,0,COUNT([1]GDP及居民收支情况!$CR$1:$CR$65536),1)</definedName>
    <definedName name="中国农村消费分类名称" localSheetId="2">OFFSET([1]GDP及居民收支情况!$CU$2,0,([1]GDP及居民收支情况!$J$61-1),2,1)</definedName>
    <definedName name="中国农村消费分类名称" localSheetId="5">OFFSET([1]GDP及居民收支情况!$CU$2,0,([1]GDP及居民收支情况!$J$61-1),2,1)</definedName>
    <definedName name="中国农村消费分类名称" localSheetId="6">OFFSET([1]GDP及居民收支情况!$CU$2,0,([1]GDP及居民收支情况!$J$61-1),2,1)</definedName>
    <definedName name="中国农村消费分类名称">OFFSET([1]GDP及居民收支情况!$CU$2,0,([1]GDP及居民收支情况!$J$61-1),2,1)</definedName>
    <definedName name="中国农村消费分类数据" localSheetId="2">OFFSET([1]GDP及居民收支情况!$CU$2,2,[1]GDP及居民收支情况!$J$61-1,IF([1]GDP及居民收支情况!$K$61=1,COUNT([1]GDP及居民收支情况!$CU$1:$CU$65536),(6-[1]GDP及居民收支情况!$K$61)*10),1)</definedName>
    <definedName name="中国农村消费分类数据" localSheetId="5">OFFSET([1]GDP及居民收支情况!$CU$2,2,[1]GDP及居民收支情况!$J$61-1,IF([1]GDP及居民收支情况!$K$61=1,COUNT([1]GDP及居民收支情况!$CU$1:$CU$65536),(6-[1]GDP及居民收支情况!$K$61)*10),1)</definedName>
    <definedName name="中国农村消费分类数据" localSheetId="6">OFFSET([1]GDP及居民收支情况!$CU$2,2,[1]GDP及居民收支情况!$J$61-1,IF([1]GDP及居民收支情况!$K$61=1,COUNT([1]GDP及居民收支情况!$CU$1:$CU$65536),(6-[1]GDP及居民收支情况!$K$61)*10),1)</definedName>
    <definedName name="中国农村消费分类数据">OFFSET([1]GDP及居民收支情况!$CU$2,2,[1]GDP及居民收支情况!$J$61-1,IF([1]GDP及居民收支情况!$K$61=1,COUNT([1]GDP及居民收支情况!$CU$1:$CU$65536),(6-[1]GDP及居民收支情况!$K$61)*10),1)</definedName>
    <definedName name="中国城镇人均可支配收入数据" localSheetId="2">OFFSET([1]GDP及居民收支情况!$CG$2,2,0,COUNT([1]GDP及居民收支情况!$CE$1:$CE$65536),1)</definedName>
    <definedName name="中国城镇人均可支配收入数据" localSheetId="5">OFFSET([1]GDP及居民收支情况!$CG$2,2,0,COUNT([1]GDP及居民收支情况!$CE$1:$CE$65536),1)</definedName>
    <definedName name="中国城镇人均可支配收入数据" localSheetId="6">OFFSET([1]GDP及居民收支情况!$CG$2,2,0,COUNT([1]GDP及居民收支情况!$CE$1:$CE$65536),1)</definedName>
    <definedName name="中国城镇人均可支配收入数据">OFFSET([1]GDP及居民收支情况!$CG$2,2,0,COUNT([1]GDP及居民收支情况!$CE$1:$CE$65536),1)</definedName>
    <definedName name="中国城镇人均收入数据" localSheetId="2">OFFSET([1]GDP及居民收支情况!$CF$2,2,0,COUNT([1]GDP及居民收支情况!$CE$1:$CE$65536),1)</definedName>
    <definedName name="中国城镇人均收入数据" localSheetId="5">OFFSET([1]GDP及居民收支情况!$CF$2,2,0,COUNT([1]GDP及居民收支情况!$CE$1:$CE$65536),1)</definedName>
    <definedName name="中国城镇人均收入数据" localSheetId="6">OFFSET([1]GDP及居民收支情况!$CF$2,2,0,COUNT([1]GDP及居民收支情况!$CE$1:$CE$65536),1)</definedName>
    <definedName name="中国城镇人均收入数据">OFFSET([1]GDP及居民收支情况!$CF$2,2,0,COUNT([1]GDP及居民收支情况!$CE$1:$CE$65536),1)</definedName>
    <definedName name="中国城镇人均消费支出数据" localSheetId="2">OFFSET([1]GDP及居民收支情况!$CH$2,2,0,COUNT([1]GDP及居民收支情况!$CE$1:$CE$65536),1)</definedName>
    <definedName name="中国城镇人均消费支出数据" localSheetId="5">OFFSET([1]GDP及居民收支情况!$CH$2,2,0,COUNT([1]GDP及居民收支情况!$CE$1:$CE$65536),1)</definedName>
    <definedName name="中国城镇人均消费支出数据" localSheetId="6">OFFSET([1]GDP及居民收支情况!$CH$2,2,0,COUNT([1]GDP及居民收支情况!$CE$1:$CE$65536),1)</definedName>
    <definedName name="中国城镇人均消费支出数据">OFFSET([1]GDP及居民收支情况!$CH$2,2,0,COUNT([1]GDP及居民收支情况!$CE$1:$CE$65536),1)</definedName>
    <definedName name="中国城镇日期" localSheetId="2">OFFSET([1]GDP及居民收支情况!$CE$2,2,0,COUNT([1]GDP及居民收支情况!$CE$1:$CE$65536),1)</definedName>
    <definedName name="中国城镇日期" localSheetId="5">OFFSET([1]GDP及居民收支情况!$CE$2,2,0,COUNT([1]GDP及居民收支情况!$CE$1:$CE$65536),1)</definedName>
    <definedName name="中国城镇日期" localSheetId="6">OFFSET([1]GDP及居民收支情况!$CE$2,2,0,COUNT([1]GDP及居民收支情况!$CE$1:$CE$65536),1)</definedName>
    <definedName name="中国城镇日期">OFFSET([1]GDP及居民收支情况!$CE$2,2,0,COUNT([1]GDP及居民收支情况!$CE$1:$CE$65536),1)</definedName>
    <definedName name="中国城镇消费分类名称" localSheetId="2">OFFSET([1]GDP及居民收支情况!$CI$2,0,([1]GDP及居民收支情况!$B$61-1),2,1)</definedName>
    <definedName name="中国城镇消费分类名称" localSheetId="5">OFFSET([1]GDP及居民收支情况!$CI$2,0,([1]GDP及居民收支情况!$B$61-1),2,1)</definedName>
    <definedName name="中国城镇消费分类名称" localSheetId="6">OFFSET([1]GDP及居民收支情况!$CI$2,0,([1]GDP及居民收支情况!$B$61-1),2,1)</definedName>
    <definedName name="中国城镇消费分类名称">OFFSET([1]GDP及居民收支情况!$CI$2,0,([1]GDP及居民收支情况!$B$61-1),2,1)</definedName>
    <definedName name="中国城镇消费分类数据" localSheetId="2">OFFSET([1]GDP及居民收支情况!$CI$2,2,[1]GDP及居民收支情况!$B$61-1,IF([1]GDP及居民收支情况!$C$61=1,COUNT([1]GDP及居民收支情况!$CE$1:$CE$65536),(6-[1]GDP及居民收支情况!$C$61)*10),1)</definedName>
    <definedName name="中国城镇消费分类数据" localSheetId="5">OFFSET([1]GDP及居民收支情况!$CI$2,2,[1]GDP及居民收支情况!$B$61-1,IF([1]GDP及居民收支情况!$C$61=1,COUNT([1]GDP及居民收支情况!$CE$1:$CE$65536),(6-[1]GDP及居民收支情况!$C$61)*10),1)</definedName>
    <definedName name="中国城镇消费分类数据" localSheetId="6">OFFSET([1]GDP及居民收支情况!$CI$2,2,[1]GDP及居民收支情况!$B$61-1,IF([1]GDP及居民收支情况!$C$61=1,COUNT([1]GDP及居民收支情况!$CE$1:$CE$65536),(6-[1]GDP及居民收支情况!$C$61)*10),1)</definedName>
    <definedName name="中国城镇消费分类数据">OFFSET([1]GDP及居民收支情况!$CI$2,2,[1]GDP及居民收支情况!$B$61-1,IF([1]GDP及居民收支情况!$C$61=1,COUNT([1]GDP及居民收支情况!$CE$1:$CE$65536),(6-[1]GDP及居民收支情况!$C$61)*10),1)</definedName>
    <definedName name="中国省市GDP名称" localSheetId="2">OFFSET([1]GDP及居民收支情况!$Q$2,0,[1]GDP及居民收支情况!$B$25-1,2,1)</definedName>
    <definedName name="中国省市GDP名称" localSheetId="5">OFFSET([1]GDP及居民收支情况!$Q$2,0,[1]GDP及居民收支情况!$B$25-1,2,1)</definedName>
    <definedName name="中国省市GDP名称" localSheetId="6">OFFSET([1]GDP及居民收支情况!$Q$2,0,[1]GDP及居民收支情况!$B$25-1,2,1)</definedName>
    <definedName name="中国省市GDP名称">OFFSET([1]GDP及居民收支情况!$Q$2,0,[1]GDP及居民收支情况!$B$25-1,2,1)</definedName>
    <definedName name="中国省市GDP数据" localSheetId="2">OFFSET([1]GDP及居民收支情况!$Q$3,1,[1]GDP及居民收支情况!$B$25-1,COUNT([1]GDP及居民收支情况!$O$1:$O$65536),1)</definedName>
    <definedName name="中国省市GDP数据" localSheetId="5">OFFSET([1]GDP及居民收支情况!$Q$3,1,[1]GDP及居民收支情况!$B$25-1,COUNT([1]GDP及居民收支情况!$O$1:$O$65536),1)</definedName>
    <definedName name="中国省市GDP数据" localSheetId="6">OFFSET([1]GDP及居民收支情况!$Q$3,1,[1]GDP及居民收支情况!$B$25-1,COUNT([1]GDP及居民收支情况!$O$1:$O$65536),1)</definedName>
    <definedName name="中国省市GDP数据">OFFSET([1]GDP及居民收支情况!$Q$3,1,[1]GDP及居民收支情况!$B$25-1,COUNT([1]GDP及居民收支情况!$O$1:$O$65536),1)</definedName>
    <definedName name="中国省市GDP日期" localSheetId="2">OFFSET([1]GDP及居民收支情况!$O$3,1,0,COUNT([1]GDP及居民收支情况!$O$1:$O$65536),1)</definedName>
    <definedName name="中国省市GDP日期" localSheetId="5">OFFSET([1]GDP及居民收支情况!$O$3,1,0,COUNT([1]GDP及居民收支情况!$O$1:$O$65536),1)</definedName>
    <definedName name="中国省市GDP日期" localSheetId="6">OFFSET([1]GDP及居民收支情况!$O$3,1,0,COUNT([1]GDP及居民收支情况!$O$1:$O$65536),1)</definedName>
    <definedName name="中国省市GDP日期">OFFSET([1]GDP及居民收支情况!$O$3,1,0,COUNT([1]GDP及居民收支情况!$O$1:$O$65536),1)</definedName>
    <definedName name="中国省市人均GDP名称" localSheetId="2">OFFSET([1]GDP及居民收支情况!$AY$2,0,[1]GDP及居民收支情况!$J$25-1,2,1)</definedName>
    <definedName name="中国省市人均GDP名称" localSheetId="5">OFFSET([1]GDP及居民收支情况!$AY$2,0,[1]GDP及居民收支情况!$J$25-1,2,1)</definedName>
    <definedName name="中国省市人均GDP名称" localSheetId="6">OFFSET([1]GDP及居民收支情况!$AY$2,0,[1]GDP及居民收支情况!$J$25-1,2,1)</definedName>
    <definedName name="中国省市人均GDP名称">OFFSET([1]GDP及居民收支情况!$AY$2,0,[1]GDP及居民收支情况!$J$25-1,2,1)</definedName>
    <definedName name="中国省市人均GDP数据" localSheetId="2">OFFSET([1]GDP及居民收支情况!$AY$3,1,[1]GDP及居民收支情况!$J$25-1,COUNT([1]GDP及居民收支情况!$AW$1:$AW$65536),1)</definedName>
    <definedName name="中国省市人均GDP数据" localSheetId="5">OFFSET([1]GDP及居民收支情况!$AY$3,1,[1]GDP及居民收支情况!$J$25-1,COUNT([1]GDP及居民收支情况!$AW$1:$AW$65536),1)</definedName>
    <definedName name="中国省市人均GDP数据" localSheetId="6">OFFSET([1]GDP及居民收支情况!$AY$3,1,[1]GDP及居民收支情况!$J$25-1,COUNT([1]GDP及居民收支情况!$AW$1:$AW$65536),1)</definedName>
    <definedName name="中国省市人均GDP数据">OFFSET([1]GDP及居民收支情况!$AY$3,1,[1]GDP及居民收支情况!$J$25-1,COUNT([1]GDP及居民收支情况!$AW$1:$AW$65536),1)</definedName>
    <definedName name="中国省市人均GDP日期" localSheetId="2">OFFSET([1]GDP及居民收支情况!$AW$3,1,0,COUNT([1]GDP及居民收支情况!$AW$1:$AW$65536),1)</definedName>
    <definedName name="中国省市人均GDP日期" localSheetId="5">OFFSET([1]GDP及居民收支情况!$AW$3,1,0,COUNT([1]GDP及居民收支情况!$AW$1:$AW$65536),1)</definedName>
    <definedName name="中国省市人均GDP日期" localSheetId="6">OFFSET([1]GDP及居民收支情况!$AW$3,1,0,COUNT([1]GDP及居民收支情况!$AW$1:$AW$65536),1)</definedName>
    <definedName name="中国省市人均GDP日期">OFFSET([1]GDP及居民收支情况!$AW$3,1,0,COUNT([1]GDP及居民收支情况!$AW$1:$AW$65536),1)</definedName>
    <definedName name="信心名称" localSheetId="2">OFFSET([1]重点零售企业销售情况!$AQ$1,1,([1]重点零售企业销售情况!$B$47-1),2,1)</definedName>
    <definedName name="信心名称" localSheetId="5">OFFSET([1]重点零售企业销售情况!$AQ$1,1,([1]重点零售企业销售情况!$B$47-1),2,1)</definedName>
    <definedName name="信心名称" localSheetId="6">OFFSET([1]重点零售企业销售情况!$AQ$1,1,([1]重点零售企业销售情况!$B$47-1),2,1)</definedName>
    <definedName name="信心名称">OFFSET([1]重点零售企业销售情况!$AQ$1,1,([1]重点零售企业销售情况!$B$47-1),2,1)</definedName>
    <definedName name="信心数据" localSheetId="2">OFFSET([1]重点零售企业销售情况!$AQ$2,2,[1]重点零售企业销售情况!$B$47-1,IF([1]重点零售企业销售情况!$C$47=1,COUNT([1]重点零售企业销售情况!$AP$1:$AP$65536),(6-[1]重点零售企业销售情况!$C$47)*50),1)</definedName>
    <definedName name="信心数据" localSheetId="5">OFFSET([1]重点零售企业销售情况!$AQ$2,2,[1]重点零售企业销售情况!$B$47-1,IF([1]重点零售企业销售情况!$C$47=1,COUNT([1]重点零售企业销售情况!$AP$1:$AP$65536),(6-[1]重点零售企业销售情况!$C$47)*50),1)</definedName>
    <definedName name="信心数据" localSheetId="6">OFFSET([1]重点零售企业销售情况!$AQ$2,2,[1]重点零售企业销售情况!$B$47-1,IF([1]重点零售企业销售情况!$C$47=1,COUNT([1]重点零售企业销售情况!$AP$1:$AP$65536),(6-[1]重点零售企业销售情况!$C$47)*50),1)</definedName>
    <definedName name="信心数据">OFFSET([1]重点零售企业销售情况!$AQ$2,2,[1]重点零售企业销售情况!$B$47-1,IF([1]重点零售企业销售情况!$C$47=1,COUNT([1]重点零售企业销售情况!$AP$1:$AP$65536),(6-[1]重点零售企业销售情况!$C$47)*50),1)</definedName>
    <definedName name="信心日期" localSheetId="2">OFFSET([1]重点零售企业销售情况!$AP$3,1,0,IF([1]重点零售企业销售情况!$C$47=1,COUNT([1]重点零售企业销售情况!$AP$1:$AP$65536),(6-[1]重点零售企业销售情况!$C$47)*20),1)</definedName>
    <definedName name="信心日期" localSheetId="5">OFFSET([1]重点零售企业销售情况!$AP$3,1,0,IF([1]重点零售企业销售情况!$C$47=1,COUNT([1]重点零售企业销售情况!$AP$1:$AP$65536),(6-[1]重点零售企业销售情况!$C$47)*20),1)</definedName>
    <definedName name="信心日期" localSheetId="6">OFFSET([1]重点零售企业销售情况!$AP$3,1,0,IF([1]重点零售企业销售情况!$C$47=1,COUNT([1]重点零售企业销售情况!$AP$1:$AP$65536),(6-[1]重点零售企业销售情况!$C$47)*20),1)</definedName>
    <definedName name="信心日期">OFFSET([1]重点零售企业销售情况!$AP$3,1,0,IF([1]重点零售企业销售情况!$C$47=1,COUNT([1]重点零售企业销售情况!$AP$1:$AP$65536),(6-[1]重点零售企业销售情况!$C$47)*20),1)</definedName>
    <definedName name="千家名称" localSheetId="2">OFFSET([1]重点零售企业销售情况!$P$1,1,([1]重点零售企业销售情况!$B$7-1),2,1)</definedName>
    <definedName name="千家名称" localSheetId="5">OFFSET([1]重点零售企业销售情况!$P$1,1,([1]重点零售企业销售情况!$B$7-1),2,1)</definedName>
    <definedName name="千家名称" localSheetId="6">OFFSET([1]重点零售企业销售情况!$P$1,1,([1]重点零售企业销售情况!$B$7-1),2,1)</definedName>
    <definedName name="千家名称">OFFSET([1]重点零售企业销售情况!$P$1,1,([1]重点零售企业销售情况!$B$7-1),2,1)</definedName>
    <definedName name="千家数据" localSheetId="2">OFFSET([1]重点零售企业销售情况!$P$2,2,[1]重点零售企业销售情况!$B$7-1,IF([1]重点零售企业销售情况!$C$7=1,COUNT([1]重点零售企业销售情况!$O$1:$O$65536),(6-[1]重点零售企业销售情况!$C$7)*7),1)</definedName>
    <definedName name="千家数据" localSheetId="5">OFFSET([1]重点零售企业销售情况!$P$2,2,[1]重点零售企业销售情况!$B$7-1,IF([1]重点零售企业销售情况!$C$7=1,COUNT([1]重点零售企业销售情况!$O$1:$O$65536),(6-[1]重点零售企业销售情况!$C$7)*7),1)</definedName>
    <definedName name="千家数据" localSheetId="6">OFFSET([1]重点零售企业销售情况!$P$2,2,[1]重点零售企业销售情况!$B$7-1,IF([1]重点零售企业销售情况!$C$7=1,COUNT([1]重点零售企业销售情况!$O$1:$O$65536),(6-[1]重点零售企业销售情况!$C$7)*7),1)</definedName>
    <definedName name="千家数据">OFFSET([1]重点零售企业销售情况!$P$2,2,[1]重点零售企业销售情况!$B$7-1,IF([1]重点零售企业销售情况!$C$7=1,COUNT([1]重点零售企业销售情况!$O$1:$O$65536),(6-[1]重点零售企业销售情况!$C$7)*7),1)</definedName>
    <definedName name="千家日期" localSheetId="2">OFFSET([1]重点零售企业销售情况!$O$3,1,0,IF([1]重点零售企业销售情况!$C$7=1,COUNT([1]重点零售企业销售情况!$O$1:$O$65536),(6-[1]重点零售企业销售情况!$C$7)*50),1)</definedName>
    <definedName name="千家日期" localSheetId="5">OFFSET([1]重点零售企业销售情况!$O$3,1,0,IF([1]重点零售企业销售情况!$C$7=1,COUNT([1]重点零售企业销售情况!$O$1:$O$65536),(6-[1]重点零售企业销售情况!$C$7)*50),1)</definedName>
    <definedName name="千家日期" localSheetId="6">OFFSET([1]重点零售企业销售情况!$O$3,1,0,IF([1]重点零售企业销售情况!$C$7=1,COUNT([1]重点零售企业销售情况!$O$1:$O$65536),(6-[1]重点零售企业销售情况!$C$7)*50),1)</definedName>
    <definedName name="千家日期">OFFSET([1]重点零售企业销售情况!$O$3,1,0,IF([1]重点零售企业销售情况!$C$7=1,COUNT([1]重点零售企业销售情况!$O$1:$O$65536),(6-[1]重点零售企业销售情况!$C$7)*50),1)</definedName>
    <definedName name="彭博同店销售名称">OFFSET([2]美国!$BE$6,0,([2]美国!$J$61-1),1,1)</definedName>
    <definedName name="彭博同店销售数据">OFFSET([2]美国!$BE$6,1,[2]美国!$J$61-1,IF([2]美国!$K$61=1,COUNT([2]美国!$BD$1:$BD$65536),(6-[2]美国!$K$61)*50),1)</definedName>
    <definedName name="彭博同店销售日期">OFFSET([2]美国!$BD$6,1,0,IF([2]美国!$K$61=1,COUNT([2]美国!$BD$1:$BD$65536),(6-[2]美国!$K$61)*50),1)</definedName>
    <definedName name="日本CPI名称1">OFFSET([2]日本!$W$6,0,([2]日本!$J$11-1)*2,1,1)</definedName>
    <definedName name="日本CPI名称2">OFFSET([2]日本!$X$6,0,([2]日本!$J$11-1)*2,1,1)</definedName>
    <definedName name="日本CPI数据1">OFFSET([2]日本!$W$6,1,([2]日本!$J$11-1)*2,IF([2]日本!$K$11=1,COUNT([2]日本!$V$1:$V$65536),(6-[2]日本!$K$11)*50),1)</definedName>
    <definedName name="日本CPI数据2">OFFSET([2]日本!$X$6,1,([2]日本!$J$11-1)*2,IF([2]日本!$K$11=1,COUNT([2]日本!$V$1:$V$65536),(6-[2]日本!$K$11)*50),1)</definedName>
    <definedName name="日本CPI日期">OFFSET([2]日本!$V$6,1,0,IF([2]日本!$K$11=1,COUNT([2]日本!$V$1:$V$65536),(6-[2]日本!$K$11)*50),1)</definedName>
    <definedName name="日本GDP名称1">OFFSET([2]日本!$Q$6,0,([2]日本!$B$11-1)*2,1,1)</definedName>
    <definedName name="日本GDP名称2">OFFSET([2]日本!$R$6,0,([2]日本!$B$11-1)*2,1,1)</definedName>
    <definedName name="日本GDP数据1">OFFSET([2]日本!$Q$6,1,([2]日本!$B$11-1)*2,IF([2]日本!$C$11=1,COUNT([2]日本!$Q$1:$Q$65536),(6-[2]日本!$C$11)*50),1)</definedName>
    <definedName name="日本GDP数据2">OFFSET([2]日本!$R$6,1,([2]日本!$B$11-1)*2,IF([2]日本!$C$11=1,COUNT([2]日本!$Q$1:$Q$65536),(6-[2]日本!$C$11)*50),1)</definedName>
    <definedName name="日本GDP日期">OFFSET([2]日本!$P$6,1,0,IF([2]日本!$C$11=1,COUNT([2]日本!$P$1:$P$65536),(6-[2]日本!$C$11)*50),1)</definedName>
    <definedName name="日本便利店名称">OFFSET([2]日本!$AW$6,0,([2]日本!$B$61-1),1,1)</definedName>
    <definedName name="日本便利店数据">OFFSET([2]日本!$AW$6,1,[2]日本!$B$61-1,IF([2]日本!$C$61=1,COUNT([2]日本!$AV$1:$AV$65536),(6-[2]日本!$C$61)*50),1)</definedName>
    <definedName name="日本便利店日期">OFFSET([2]日本!$AV$6,1,0,IF([2]日本!$C$61=1,COUNT([2]日本!$AV$1:$AV$65536),(6-[2]日本!$C$61)*50),1)</definedName>
    <definedName name="日本批发零售名称1">OFFSET([2]日本!$AE$6,0,([2]日本!$B$36-1)*2,1,1)</definedName>
    <definedName name="日本批发零售名称2">OFFSET([2]日本!$AF$6,0,([2]日本!$B$36-1)*2,1,1)</definedName>
    <definedName name="日本批发零售数据1">OFFSET([2]日本!$AE$6,1,([2]日本!$B$36-1)*2,IF([2]日本!$C$36=1,COUNT([2]日本!$AD$1:$AD$65536),(6-[2]日本!$C$36)*50),1)</definedName>
    <definedName name="日本批发零售数据2">OFFSET([2]日本!$AF$6,1,([2]日本!$B$36-1)*2,IF([2]日本!$C$36=1,COUNT([2]日本!$AD$1:$AD$65536),(6-[2]日本!$C$36)*50),1)</definedName>
    <definedName name="日本批发零售日期">OFFSET([2]日本!$AD$6,1,0,IF([2]日本!$C$36=1,COUNT([2]日本!$AD$1:$AD$65536),(6-[2]日本!$C$36)*50),1)</definedName>
    <definedName name="日本消费者信心名称">OFFSET([2]日本!$AZ$6,0,([2]日本!$J$61-1),1,1)</definedName>
    <definedName name="日本消费者信心数据">OFFSET([2]日本!$AZ$6,1,[2]日本!$J$61-1,IF([2]日本!$K$61=1,COUNT([2]日本!$AY$1:$AY$65536),(6-[2]日本!$K$61)*50),1)</definedName>
    <definedName name="日本消费者信心日期">OFFSET([2]日本!$AY$6,1,0,IF([2]日本!$K$61=1,COUNT([2]日本!$AY$1:$AY$65536),(6-[2]日本!$K$61)*50),1)</definedName>
    <definedName name="日本零售业态名称1">OFFSET([2]日本!$AM$6,0,([2]日本!$J$36-1)*2,1,1)</definedName>
    <definedName name="日本零售业态名称2">OFFSET([2]日本!$AN$6,0,([2]日本!$J$36-1)*2,1,1)</definedName>
    <definedName name="日本零售业态数据1">OFFSET([2]日本!$AM$6,1,([2]日本!$J$36-1)*2,IF([2]日本!$K$36=1,COUNT([2]日本!$AL$1:$AL$65536),(6-[2]日本!$K$36)*50),1)</definedName>
    <definedName name="日本零售业态数据2">OFFSET([2]日本!$AN$6,1,([2]日本!$J$36-1)*2,IF([2]日本!$K$36=1,COUNT([2]日本!$AL$1:$AL$65536),(6-[2]日本!$K$36)*50),1)</definedName>
    <definedName name="日本零售业态日期">OFFSET([2]日本!$AL$6,1,0,IF([2]日本!$K$36=1,COUNT([2]日本!$AL$1:$AL$65536),(6-[2]日本!$K$36)*50),1)</definedName>
    <definedName name="未来数据" localSheetId="2">OFFSET([1]重点零售企业销售情况!$AV$2,2,0,COUNT([1]重点零售企业销售情况!$AU$1:$AU$65536),1)</definedName>
    <definedName name="未来数据" localSheetId="5">OFFSET([1]重点零售企业销售情况!$AV$2,2,0,COUNT([1]重点零售企业销售情况!$AU$1:$AU$65536),1)</definedName>
    <definedName name="未来数据" localSheetId="6">OFFSET([1]重点零售企业销售情况!$AV$2,2,0,COUNT([1]重点零售企业销售情况!$AU$1:$AU$65536),1)</definedName>
    <definedName name="未来数据">OFFSET([1]重点零售企业销售情况!$AV$2,2,0,COUNT([1]重点零售企业销售情况!$AU$1:$AU$65536),1)</definedName>
    <definedName name="未来时间" localSheetId="2">OFFSET([1]重点零售企业销售情况!$AU$2,2,0,COUNT([1]重点零售企业销售情况!$AU$1:$AU$65536),1)</definedName>
    <definedName name="未来时间" localSheetId="5">OFFSET([1]重点零售企业销售情况!$AU$2,2,0,COUNT([1]重点零售企业销售情况!$AU$1:$AU$65536),1)</definedName>
    <definedName name="未来时间" localSheetId="6">OFFSET([1]重点零售企业销售情况!$AU$2,2,0,COUNT([1]重点零售企业销售情况!$AU$1:$AU$65536),1)</definedName>
    <definedName name="未来时间">OFFSET([1]重点零售企业销售情况!$AU$2,2,0,COUNT([1]重点零售企业销售情况!$AU$1:$AU$65536),1)</definedName>
    <definedName name="消费品零售分市县名称" localSheetId="2">OFFSET([1]社会消费品零售情况!$W$2,0,([1]社会消费品零售情况!$J$9-1),2,1)</definedName>
    <definedName name="消费品零售分市县名称" localSheetId="5">OFFSET([1]社会消费品零售情况!$W$2,0,([1]社会消费品零售情况!$J$9-1),2,1)</definedName>
    <definedName name="消费品零售分市县名称" localSheetId="6">OFFSET([1]社会消费品零售情况!$W$2,0,([1]社会消费品零售情况!$J$9-1),2,1)</definedName>
    <definedName name="消费品零售分市县名称">OFFSET([1]社会消费品零售情况!$W$2,0,([1]社会消费品零售情况!$J$9-1),2,1)</definedName>
    <definedName name="消费品零售分市县数据" localSheetId="2">OFFSET([1]社会消费品零售情况!$W$2,2,[1]社会消费品零售情况!$J$9-1,IF([1]社会消费品零售情况!$K$9=1,COUNT([1]社会消费品零售情况!$V$1:$V$65536),(6-[1]社会消费品零售情况!$K$9)*50),1)</definedName>
    <definedName name="消费品零售分市县数据" localSheetId="5">OFFSET([1]社会消费品零售情况!$W$2,2,[1]社会消费品零售情况!$J$9-1,IF([1]社会消费品零售情况!$K$9=1,COUNT([1]社会消费品零售情况!$V$1:$V$65536),(6-[1]社会消费品零售情况!$K$9)*50),1)</definedName>
    <definedName name="消费品零售分市县数据" localSheetId="6">OFFSET([1]社会消费品零售情况!$W$2,2,[1]社会消费品零售情况!$J$9-1,IF([1]社会消费品零售情况!$K$9=1,COUNT([1]社会消费品零售情况!$V$1:$V$65536),(6-[1]社会消费品零售情况!$K$9)*50),1)</definedName>
    <definedName name="消费品零售分市县数据">OFFSET([1]社会消费品零售情况!$W$2,2,[1]社会消费品零售情况!$J$9-1,IF([1]社会消费品零售情况!$K$9=1,COUNT([1]社会消费品零售情况!$V$1:$V$65536),(6-[1]社会消费品零售情况!$K$9)*50),1)</definedName>
    <definedName name="消费品零售分市县日期" localSheetId="2">OFFSET([1]社会消费品零售情况!$V$3,1,0,IF([1]社会消费品零售情况!$K$9=1,COUNT([1]社会消费品零售情况!$V$1:$V$65536),(6-[1]社会消费品零售情况!$K$9)*50),1)</definedName>
    <definedName name="消费品零售分市县日期" localSheetId="5">OFFSET([1]社会消费品零售情况!$V$3,1,0,IF([1]社会消费品零售情况!$K$9=1,COUNT([1]社会消费品零售情况!$V$1:$V$65536),(6-[1]社会消费品零售情况!$K$9)*50),1)</definedName>
    <definedName name="消费品零售分市县日期" localSheetId="6">OFFSET([1]社会消费品零售情况!$V$3,1,0,IF([1]社会消费品零售情况!$K$9=1,COUNT([1]社会消费品零售情况!$V$1:$V$65536),(6-[1]社会消费品零售情况!$K$9)*50),1)</definedName>
    <definedName name="消费品零售分市县日期">OFFSET([1]社会消费品零售情况!$V$3,1,0,IF([1]社会消费品零售情况!$K$9=1,COUNT([1]社会消费品零售情况!$V$1:$V$65536),(6-[1]社会消费品零售情况!$K$9)*50),1)</definedName>
    <definedName name="消费品零售名称1" localSheetId="2">OFFSET([1]社会消费品零售情况!$P$2,0,([1]社会消费品零售情况!$B$11-1),2,1)</definedName>
    <definedName name="消费品零售名称1" localSheetId="5">OFFSET([1]社会消费品零售情况!$P$2,0,([1]社会消费品零售情况!$B$11-1),2,1)</definedName>
    <definedName name="消费品零售名称1" localSheetId="6">OFFSET([1]社会消费品零售情况!$P$2,0,([1]社会消费品零售情况!$B$11-1),2,1)</definedName>
    <definedName name="消费品零售名称1">OFFSET([1]社会消费品零售情况!$P$2,0,([1]社会消费品零售情况!$B$11-1),2,1)</definedName>
    <definedName name="消费品零售名称2" localSheetId="2">OFFSET([1]社会消费品零售情况!$R$2,0,([1]社会消费品零售情况!$B$11-1),2,1)</definedName>
    <definedName name="消费品零售名称2" localSheetId="5">OFFSET([1]社会消费品零售情况!$R$2,0,([1]社会消费品零售情况!$B$11-1),2,1)</definedName>
    <definedName name="消费品零售名称2" localSheetId="6">OFFSET([1]社会消费品零售情况!$R$2,0,([1]社会消费品零售情况!$B$11-1),2,1)</definedName>
    <definedName name="消费品零售名称2">OFFSET([1]社会消费品零售情况!$R$2,0,([1]社会消费品零售情况!$B$11-1),2,1)</definedName>
    <definedName name="消费品零售商品同比名称" localSheetId="2">OFFSET([1]社会消费品零售情况!$DL$2,0,([1]社会消费品零售情况!$J$47-1),2,1)</definedName>
    <definedName name="消费品零售商品同比名称" localSheetId="5">OFFSET([1]社会消费品零售情况!$DL$2,0,([1]社会消费品零售情况!$J$47-1),2,1)</definedName>
    <definedName name="消费品零售商品同比名称" localSheetId="6">OFFSET([1]社会消费品零售情况!$DL$2,0,([1]社会消费品零售情况!$J$47-1),2,1)</definedName>
    <definedName name="消费品零售商品同比名称">OFFSET([1]社会消费品零售情况!$DL$2,0,([1]社会消费品零售情况!$J$47-1),2,1)</definedName>
    <definedName name="消费品零售商品同比数据" localSheetId="2">OFFSET([1]社会消费品零售情况!$DL$2,2,[1]社会消费品零售情况!$J$47-1,IF([1]社会消费品零售情况!$K$47=1,COUNT([1]社会消费品零售情况!$DK$1:$DK$65536),(6-[1]社会消费品零售情况!$K$47)*7),1)</definedName>
    <definedName name="消费品零售商品同比数据" localSheetId="5">OFFSET([1]社会消费品零售情况!$DL$2,2,[1]社会消费品零售情况!$J$47-1,IF([1]社会消费品零售情况!$K$47=1,COUNT([1]社会消费品零售情况!$DK$1:$DK$65536),(6-[1]社会消费品零售情况!$K$47)*7),1)</definedName>
    <definedName name="消费品零售商品同比数据" localSheetId="6">OFFSET([1]社会消费品零售情况!$DL$2,2,[1]社会消费品零售情况!$J$47-1,IF([1]社会消费品零售情况!$K$47=1,COUNT([1]社会消费品零售情况!$DK$1:$DK$65536),(6-[1]社会消费品零售情况!$K$47)*7),1)</definedName>
    <definedName name="消费品零售商品同比数据">OFFSET([1]社会消费品零售情况!$DL$2,2,[1]社会消费品零售情况!$J$47-1,IF([1]社会消费品零售情况!$K$47=1,COUNT([1]社会消费品零售情况!$DK$1:$DK$65536),(6-[1]社会消费品零售情况!$K$47)*7),1)</definedName>
    <definedName name="消费品零售商品同比日期" localSheetId="2">OFFSET([1]社会消费品零售情况!$DK$3,1,0,IF([1]社会消费品零售情况!$K$47=1,COUNT([1]社会消费品零售情况!$DK$1:$DK$65536),(6-[1]社会消费品零售情况!$K$47)*30),1)</definedName>
    <definedName name="消费品零售商品同比日期" localSheetId="5">OFFSET([1]社会消费品零售情况!$DK$3,1,0,IF([1]社会消费品零售情况!$K$47=1,COUNT([1]社会消费品零售情况!$DK$1:$DK$65536),(6-[1]社会消费品零售情况!$K$47)*30),1)</definedName>
    <definedName name="消费品零售商品同比日期" localSheetId="6">OFFSET([1]社会消费品零售情况!$DK$3,1,0,IF([1]社会消费品零售情况!$K$47=1,COUNT([1]社会消费品零售情况!$DK$1:$DK$65536),(6-[1]社会消费品零售情况!$K$47)*30),1)</definedName>
    <definedName name="消费品零售商品同比日期">OFFSET([1]社会消费品零售情况!$DK$3,1,0,IF([1]社会消费品零售情况!$K$47=1,COUNT([1]社会消费品零售情况!$DK$1:$DK$65536),(6-[1]社会消费品零售情况!$K$47)*30),1)</definedName>
    <definedName name="消费品零售商品名称" localSheetId="2">OFFSET([1]社会消费品零售情况!$CQ$2,0,([1]社会消费品零售情况!$B$47-1),2,1)</definedName>
    <definedName name="消费品零售商品名称" localSheetId="5">OFFSET([1]社会消费品零售情况!$CQ$2,0,([1]社会消费品零售情况!$B$47-1),2,1)</definedName>
    <definedName name="消费品零售商品名称" localSheetId="6">OFFSET([1]社会消费品零售情况!$CQ$2,0,([1]社会消费品零售情况!$B$47-1),2,1)</definedName>
    <definedName name="消费品零售商品名称">OFFSET([1]社会消费品零售情况!$CQ$2,0,([1]社会消费品零售情况!$B$47-1),2,1)</definedName>
    <definedName name="消费品零售商品数据" localSheetId="2">OFFSET([1]社会消费品零售情况!$CQ$2,2,[1]社会消费品零售情况!$B$47-1,IF([1]社会消费品零售情况!$C$47=1,COUNT([1]社会消费品零售情况!$CP$1:$CP$65536),(6-[1]社会消费品零售情况!$C$47)*50),1)</definedName>
    <definedName name="消费品零售商品数据" localSheetId="5">OFFSET([1]社会消费品零售情况!$CQ$2,2,[1]社会消费品零售情况!$B$47-1,IF([1]社会消费品零售情况!$C$47=1,COUNT([1]社会消费品零售情况!$CP$1:$CP$65536),(6-[1]社会消费品零售情况!$C$47)*50),1)</definedName>
    <definedName name="消费品零售商品数据" localSheetId="6">OFFSET([1]社会消费品零售情况!$CQ$2,2,[1]社会消费品零售情况!$B$47-1,IF([1]社会消费品零售情况!$C$47=1,COUNT([1]社会消费品零售情况!$CP$1:$CP$65536),(6-[1]社会消费品零售情况!$C$47)*50),1)</definedName>
    <definedName name="消费品零售商品数据">OFFSET([1]社会消费品零售情况!$CQ$2,2,[1]社会消费品零售情况!$B$47-1,IF([1]社会消费品零售情况!$C$47=1,COUNT([1]社会消费品零售情况!$CP$1:$CP$65536),(6-[1]社会消费品零售情况!$C$47)*50),1)</definedName>
    <definedName name="消费品零售商品日期" localSheetId="2">OFFSET([1]社会消费品零售情况!$CP$3,1,0,IF([1]社会消费品零售情况!$C$47=1,COUNT([1]社会消费品零售情况!$CP$1:$CP$65536),(6-[1]社会消费品零售情况!$C$47)*50),1)</definedName>
    <definedName name="消费品零售商品日期" localSheetId="5">OFFSET([1]社会消费品零售情况!$CP$3,1,0,IF([1]社会消费品零售情况!$C$47=1,COUNT([1]社会消费品零售情况!$CP$1:$CP$65536),(6-[1]社会消费品零售情况!$C$47)*50),1)</definedName>
    <definedName name="消费品零售商品日期" localSheetId="6">OFFSET([1]社会消费品零售情况!$CP$3,1,0,IF([1]社会消费品零售情况!$C$47=1,COUNT([1]社会消费品零售情况!$CP$1:$CP$65536),(6-[1]社会消费品零售情况!$C$47)*50),1)</definedName>
    <definedName name="消费品零售商品日期">OFFSET([1]社会消费品零售情况!$CP$3,1,0,IF([1]社会消费品零售情况!$C$47=1,COUNT([1]社会消费品零售情况!$CP$1:$CP$65536),(6-[1]社会消费品零售情况!$C$47)*50),1)</definedName>
    <definedName name="消费品零售地区同比名称" localSheetId="2">OFFSET([1]社会消费品零售情况!$BJ$2,0,([1]社会消费品零售情况!$J$28-1),2,1)</definedName>
    <definedName name="消费品零售地区同比名称" localSheetId="5">OFFSET([1]社会消费品零售情况!$BJ$2,0,([1]社会消费品零售情况!$J$28-1),2,1)</definedName>
    <definedName name="消费品零售地区同比名称" localSheetId="6">OFFSET([1]社会消费品零售情况!$BJ$2,0,([1]社会消费品零售情况!$J$28-1),2,1)</definedName>
    <definedName name="消费品零售地区同比名称">OFFSET([1]社会消费品零售情况!$BJ$2,0,([1]社会消费品零售情况!$J$28-1),2,1)</definedName>
    <definedName name="消费品零售地区同比数据" localSheetId="2">OFFSET([1]社会消费品零售情况!$BJ$2,2,[1]社会消费品零售情况!$J$28-1,IF([1]社会消费品零售情况!$K$28=1,COUNT([1]社会消费品零售情况!$BI$1:$BI$65536),(6-[1]社会消费品零售情况!$K$28)*7),1)</definedName>
    <definedName name="消费品零售地区同比数据" localSheetId="5">OFFSET([1]社会消费品零售情况!$BJ$2,2,[1]社会消费品零售情况!$J$28-1,IF([1]社会消费品零售情况!$K$28=1,COUNT([1]社会消费品零售情况!$BI$1:$BI$65536),(6-[1]社会消费品零售情况!$K$28)*7),1)</definedName>
    <definedName name="消费品零售地区同比数据" localSheetId="6">OFFSET([1]社会消费品零售情况!$BJ$2,2,[1]社会消费品零售情况!$J$28-1,IF([1]社会消费品零售情况!$K$28=1,COUNT([1]社会消费品零售情况!$BI$1:$BI$65536),(6-[1]社会消费品零售情况!$K$28)*7),1)</definedName>
    <definedName name="消费品零售地区同比数据">OFFSET([1]社会消费品零售情况!$BJ$2,2,[1]社会消费品零售情况!$J$28-1,IF([1]社会消费品零售情况!$K$28=1,COUNT([1]社会消费品零售情况!$BI$1:$BI$65536),(6-[1]社会消费品零售情况!$K$28)*7),1)</definedName>
    <definedName name="消费品零售地区同比日期" localSheetId="2">OFFSET([1]社会消费品零售情况!$BI$3,1,0,IF([1]社会消费品零售情况!$K$28=1,COUNT([1]社会消费品零售情况!$BI$1:$BI$65536),(6-[1]社会消费品零售情况!$K$28)*7),1)</definedName>
    <definedName name="消费品零售地区同比日期" localSheetId="5">OFFSET([1]社会消费品零售情况!$BI$3,1,0,IF([1]社会消费品零售情况!$K$28=1,COUNT([1]社会消费品零售情况!$BI$1:$BI$65536),(6-[1]社会消费品零售情况!$K$28)*7),1)</definedName>
    <definedName name="消费品零售地区同比日期" localSheetId="6">OFFSET([1]社会消费品零售情况!$BI$3,1,0,IF([1]社会消费品零售情况!$K$28=1,COUNT([1]社会消费品零售情况!$BI$1:$BI$65536),(6-[1]社会消费品零售情况!$K$28)*7),1)</definedName>
    <definedName name="消费品零售地区同比日期">OFFSET([1]社会消费品零售情况!$BI$3,1,0,IF([1]社会消费品零售情况!$K$28=1,COUNT([1]社会消费品零售情况!$BI$1:$BI$65536),(6-[1]社会消费品零售情况!$K$28)*7),1)</definedName>
    <definedName name="消费品零售地区名称" localSheetId="2">OFFSET([1]社会消费品零售情况!$AB$2,0,([1]社会消费品零售情况!$B$28-1),2,1)</definedName>
    <definedName name="消费品零售地区名称" localSheetId="5">OFFSET([1]社会消费品零售情况!$AB$2,0,([1]社会消费品零售情况!$B$28-1),2,1)</definedName>
    <definedName name="消费品零售地区名称" localSheetId="6">OFFSET([1]社会消费品零售情况!$AB$2,0,([1]社会消费品零售情况!$B$28-1),2,1)</definedName>
    <definedName name="消费品零售地区名称">OFFSET([1]社会消费品零售情况!$AB$2,0,([1]社会消费品零售情况!$B$28-1),2,1)</definedName>
    <definedName name="消费品零售地区数据" localSheetId="2">OFFSET([1]社会消费品零售情况!$AB$2,2,[1]社会消费品零售情况!$B$28-1,IF([1]社会消费品零售情况!$C$28=1,COUNT([1]社会消费品零售情况!$AA$1:$AA$65536),(6-[1]社会消费品零售情况!$C$28)*50),1)</definedName>
    <definedName name="消费品零售地区数据" localSheetId="5">OFFSET([1]社会消费品零售情况!$AB$2,2,[1]社会消费品零售情况!$B$28-1,IF([1]社会消费品零售情况!$C$28=1,COUNT([1]社会消费品零售情况!$AA$1:$AA$65536),(6-[1]社会消费品零售情况!$C$28)*50),1)</definedName>
    <definedName name="消费品零售地区数据" localSheetId="6">OFFSET([1]社会消费品零售情况!$AB$2,2,[1]社会消费品零售情况!$B$28-1,IF([1]社会消费品零售情况!$C$28=1,COUNT([1]社会消费品零售情况!$AA$1:$AA$65536),(6-[1]社会消费品零售情况!$C$28)*50),1)</definedName>
    <definedName name="消费品零售地区数据">OFFSET([1]社会消费品零售情况!$AB$2,2,[1]社会消费品零售情况!$B$28-1,IF([1]社会消费品零售情况!$C$28=1,COUNT([1]社会消费品零售情况!$AA$1:$AA$65536),(6-[1]社会消费品零售情况!$C$28)*50),1)</definedName>
    <definedName name="消费品零售地区日期" localSheetId="2">OFFSET([1]社会消费品零售情况!$AA$3,1,0,IF([1]社会消费品零售情况!$C$28=1,COUNT([1]社会消费品零售情况!$AA$1:$AA$65536),(6-[1]社会消费品零售情况!$C$28)*50),1)</definedName>
    <definedName name="消费品零售地区日期" localSheetId="5">OFFSET([1]社会消费品零售情况!$AA$3,1,0,IF([1]社会消费品零售情况!$C$28=1,COUNT([1]社会消费品零售情况!$AA$1:$AA$65536),(6-[1]社会消费品零售情况!$C$28)*50),1)</definedName>
    <definedName name="消费品零售地区日期" localSheetId="6">OFFSET([1]社会消费品零售情况!$AA$3,1,0,IF([1]社会消费品零售情况!$C$28=1,COUNT([1]社会消费品零售情况!$AA$1:$AA$65536),(6-[1]社会消费品零售情况!$C$28)*50),1)</definedName>
    <definedName name="消费品零售地区日期">OFFSET([1]社会消费品零售情况!$AA$3,1,0,IF([1]社会消费品零售情况!$C$28=1,COUNT([1]社会消费品零售情况!$AA$1:$AA$65536),(6-[1]社会消费品零售情况!$C$28)*50),1)</definedName>
    <definedName name="消费品零售数据1" localSheetId="2">OFFSET([1]社会消费品零售情况!$P$2,2,[1]社会消费品零售情况!$B$11-1,IF([1]社会消费品零售情况!$C$11=1,COUNT([1]社会消费品零售情况!$O$1:$O$65536),(6-[1]社会消费品零售情况!$C$11)*50),1)</definedName>
    <definedName name="消费品零售数据1" localSheetId="5">OFFSET([1]社会消费品零售情况!$P$2,2,[1]社会消费品零售情况!$B$11-1,IF([1]社会消费品零售情况!$C$11=1,COUNT([1]社会消费品零售情况!$O$1:$O$65536),(6-[1]社会消费品零售情况!$C$11)*50),1)</definedName>
    <definedName name="消费品零售数据1" localSheetId="6">OFFSET([1]社会消费品零售情况!$P$2,2,[1]社会消费品零售情况!$B$11-1,IF([1]社会消费品零售情况!$C$11=1,COUNT([1]社会消费品零售情况!$O$1:$O$65536),(6-[1]社会消费品零售情况!$C$11)*50),1)</definedName>
    <definedName name="消费品零售数据1">OFFSET([1]社会消费品零售情况!$P$2,2,[1]社会消费品零售情况!$B$11-1,IF([1]社会消费品零售情况!$C$11=1,COUNT([1]社会消费品零售情况!$O$1:$O$65536),(6-[1]社会消费品零售情况!$C$11)*50),1)</definedName>
    <definedName name="消费品零售数据2" localSheetId="2">OFFSET([1]社会消费品零售情况!$R$2,2,[1]社会消费品零售情况!$B$11-1,IF([1]社会消费品零售情况!$C$11=1,COUNT([1]社会消费品零售情况!$O$1:$O$65536),(6-[1]社会消费品零售情况!$C$11)*50),1)</definedName>
    <definedName name="消费品零售数据2" localSheetId="5">OFFSET([1]社会消费品零售情况!$R$2,2,[1]社会消费品零售情况!$B$11-1,IF([1]社会消费品零售情况!$C$11=1,COUNT([1]社会消费品零售情况!$O$1:$O$65536),(6-[1]社会消费品零售情况!$C$11)*50),1)</definedName>
    <definedName name="消费品零售数据2" localSheetId="6">OFFSET([1]社会消费品零售情况!$R$2,2,[1]社会消费品零售情况!$B$11-1,IF([1]社会消费品零售情况!$C$11=1,COUNT([1]社会消费品零售情况!$O$1:$O$65536),(6-[1]社会消费品零售情况!$C$11)*50),1)</definedName>
    <definedName name="消费品零售数据2">OFFSET([1]社会消费品零售情况!$R$2,2,[1]社会消费品零售情况!$B$11-1,IF([1]社会消费品零售情况!$C$11=1,COUNT([1]社会消费品零售情况!$O$1:$O$65536),(6-[1]社会消费品零售情况!$C$11)*50),1)</definedName>
    <definedName name="消费品零售日期" localSheetId="2">OFFSET([1]社会消费品零售情况!$O$3,1,0,IF([1]社会消费品零售情况!$C$11=1,COUNT([1]社会消费品零售情况!$O$1:$O$65536),(6-[1]社会消费品零售情况!$C$11)*50),1)</definedName>
    <definedName name="消费品零售日期" localSheetId="5">OFFSET([1]社会消费品零售情况!$O$3,1,0,IF([1]社会消费品零售情况!$C$11=1,COUNT([1]社会消费品零售情况!$O$1:$O$65536),(6-[1]社会消费品零售情况!$C$11)*50),1)</definedName>
    <definedName name="消费品零售日期" localSheetId="6">OFFSET([1]社会消费品零售情况!$O$3,1,0,IF([1]社会消费品零售情况!$C$11=1,COUNT([1]社会消费品零售情况!$O$1:$O$65536),(6-[1]社会消费品零售情况!$C$11)*50),1)</definedName>
    <definedName name="消费品零售日期">OFFSET([1]社会消费品零售情况!$O$3,1,0,IF([1]社会消费品零售情况!$C$11=1,COUNT([1]社会消费品零售情况!$O$1:$O$65536),(6-[1]社会消费品零售情况!$C$11)*50),1)</definedName>
    <definedName name="美国CPI名称1">OFFSET([2]美国!$W$6,0,([2]美国!$J$11-1)*2,1,1)</definedName>
    <definedName name="美国CPI名称2">OFFSET([2]日本!$X$6,0,([2]日本!$J$11-1)*2,1,1)</definedName>
    <definedName name="美国CPI数据1">OFFSET([2]美国!$W$6,1,([2]美国!$J$11-1)*2,IF([2]美国!$K$11=1,COUNT([2]美国!$V$1:$V$65536),(6-[2]美国!$K$11)*50),1)</definedName>
    <definedName name="美国CPI数据2">OFFSET([2]美国!$X$6,1,([2]美国!$J$11-1)*2,IF([2]美国!$K$11=1,COUNT([2]美国!$V$1:$V$65536),(6-[2]美国!$K$11)*50),1)</definedName>
    <definedName name="美国CPI日期">OFFSET([2]美国!$V$6,1,0,IF([2]美国!$K$11=1,COUNT([2]美国!$V$1:$V$65536),(6-[2]美国!$K$11)*50),1)</definedName>
    <definedName name="美国GDP名称1">OFFSET([2]美国!$Q$6,0,([2]美国!$B$11-1)*2,1,1)</definedName>
    <definedName name="美国GDP名称2">OFFSET([2]美国!$R$6,0,([2]美国!$B$11-1)*2,1,1)</definedName>
    <definedName name="美国GDP数据1">OFFSET([2]美国!$Q$6,1,([2]美国!$B$11-1)*2,IF([2]美国!$C$11=1,COUNT([2]美国!$Q$1:$Q$65536),(6-[2]美国!$C$11)*50),1)</definedName>
    <definedName name="美国GDP数据2">OFFSET([2]美国!$R$6,1,([2]美国!$B$11-1)*2,IF([2]美国!$C$11=1,COUNT([2]美国!$Q$1:$Q$65536),(6-[2]美国!$C$11)*50),1)</definedName>
    <definedName name="美国GDP日期">OFFSET([2]美国!$P$6,1,0,IF([2]美国!$C$11=1,COUNT([2]美国!$P$1:$P$65536),(6-[2]美国!$C$11)*50),1)</definedName>
    <definedName name="美国主要零售同店增长名称">OFFSET([2]全球主要零售公司基本情况!$U$4,0,([2]全球主要零售公司基本情况!$D$13-1),1,1)</definedName>
    <definedName name="美国主要零售同店增长数据">OFFSET([2]全球主要零售公司基本情况!$U$4,1,[2]全球主要零售公司基本情况!$D$13-1,IF([2]日本!$D$13=1,COUNT([2]全球主要零售公司基本情况!$T$1:$T$65536),(6-[2]全球主要零售公司基本情况!$E$13)*15),1)</definedName>
    <definedName name="美国主要零售同店增长日期">OFFSET([2]全球主要零售公司基本情况!$T$4,1,0,IF([2]全球主要零售公司基本情况!$E$13=1,COUNT([2]全球主要零售公司基本情况!$T$1:$T$65536),(6-[2]全球主要零售公司基本情况!$E$13)*15),1)</definedName>
    <definedName name="美国可支配收入名称1">OFFSET([2]美国!$AC$6,0,([2]美国!$B$36-1)*2,1,1)</definedName>
    <definedName name="美国可支配收入名称2">OFFSET([2]美国!$AD$6,0,([2]美国!$B$36-1)*2,1,1)</definedName>
    <definedName name="美国可支配收入数据1">OFFSET([2]美国!$AC$6,1,([2]美国!$B$36-1)*2,IF([2]美国!$C$36=1,COUNT([2]美国!$AB$1:$AB$65536),(6-[2]美国!$C$36)*50),1)</definedName>
    <definedName name="美国可支配收入数据2">OFFSET([2]美国!$AD$6,1,([2]美国!$B$36-1)*2,IF([2]美国!$C$36=1,COUNT([2]美国!$AB$1:$AB$65536),(6-[2]美国!$C$36)*50),1)</definedName>
    <definedName name="美国可支配收入日期">OFFSET([2]美国!$AB$6,1,0,IF([2]美国!$C$36=1,COUNT([2]美国!$AB$1:$AB$65536),(6-[2]美国!$C$36)*50),1)</definedName>
    <definedName name="美国指数名称">OFFSET([2]美国!$BM$6,0,([2]美国!$B$86-1),1,1)</definedName>
    <definedName name="美国指数数据">OFFSET([2]美国!$BM$6,1,([2]美国!$B$86-1),IF([2]美国!$C$86=1,COUNT([2]美国!$BL$1:$BL$65536),(6-[2]美国!$C$86)*50),1)</definedName>
    <definedName name="美国指数日期">OFFSET([2]美国!$BL$6,1,0,IF([2]美国!$C$86=1,COUNT([2]美国!$BL$1:$BL$65536),(6-[2]美国!$C$86)*50),1)</definedName>
    <definedName name="美国消费者信心指数名称">OFFSET([2]美国!$BR$6,0,([2]美国!$J$86-1),1,1)</definedName>
    <definedName name="美国消费者信心指数数据">OFFSET([2]美国!$BR$6,1,([2]美国!$J$86-1),IF([2]美国!$K$86=1,COUNT([2]美国!$BQ$1:$BQ$65536),(6-[2]美国!$K$86)*50),1)</definedName>
    <definedName name="美国消费者信心指数日期">OFFSET([2]美国!$BQ$6,1,0,IF([2]美国!$K$86=1,COUNT([2]美国!$BQ$1:$BQ$65536),(6-[2]美国!$L$86)*50),1)</definedName>
    <definedName name="美国零售业态名称">OFFSET([2]美国!$AS$6,0,([2]美国!$B$61-1),1,1)</definedName>
    <definedName name="美国零售业态数据">OFFSET([2]美国!$AS$6,1,([2]美国!$B$61-1),IF([2]美国!$C$61=1,COUNT([2]美国!$AR$1:$AR$65536),(6-[2]美国!$C$61)*50),1)</definedName>
    <definedName name="美国零售业态日期">OFFSET([2]美国!$AR$6,1,0,IF([2]美国!$C$61=1,COUNT([2]美国!$AR$1:$AR$65536),(6-[2]美国!$C$61)*50),1)</definedName>
    <definedName name="美国零售总额名称1">OFFSET([2]美国!$AJ$6,0,([2]美国!$J$36-1)*2,1,1)</definedName>
    <definedName name="美国零售总额名称2">OFFSET([2]美国!$AJ$6,0,([2]美国!$J$36-1)*2,1,1)</definedName>
    <definedName name="美国零售总额数据1">OFFSET([2]美国!$AI$6,1,([2]美国!$J$36-1)*2,IF([2]美国!$K$36=1,COUNT([2]美国!$AH$1:$AH$65536),(6-[2]美国!$K$36)*50),1)</definedName>
    <definedName name="美国零售总额数据2">OFFSET([2]美国!$AJ$6,1,([2]美国!$J$36-1)*2,IF([2]美国!$K$36=1,COUNT([2]美国!$AH$1:$AH$65536),(6-[2]美国!$K$36)*50),1)</definedName>
    <definedName name="美国零售总额日期">OFFSET([2]美国!$AH$6,1,0,IF([2]美国!$K$36=1,COUNT([2]美国!$AH$1:$AH$65536),(6-[2]美国!$K$36)*50),1)</definedName>
    <definedName name="重点名称" localSheetId="2">OFFSET([1]重点零售企业销售情况!$X$1,1,([1]重点零售企业销售情况!$J$8-1),2,1)</definedName>
    <definedName name="重点名称" localSheetId="5">OFFSET([1]重点零售企业销售情况!$X$1,1,([1]重点零售企业销售情况!$J$8-1),2,1)</definedName>
    <definedName name="重点名称" localSheetId="6">OFFSET([1]重点零售企业销售情况!$X$1,1,([1]重点零售企业销售情况!$J$8-1),2,1)</definedName>
    <definedName name="重点名称">OFFSET([1]重点零售企业销售情况!$X$1,1,([1]重点零售企业销售情况!$J$8-1),2,1)</definedName>
    <definedName name="重点商品名称" localSheetId="2">OFFSET([1]重点零售企业销售情况!$AC$1,1,([1]重点零售企业销售情况!$B$27-1),2,1)</definedName>
    <definedName name="重点商品名称" localSheetId="5">OFFSET([1]重点零售企业销售情况!$AC$1,1,([1]重点零售企业销售情况!$B$27-1),2,1)</definedName>
    <definedName name="重点商品名称" localSheetId="6">OFFSET([1]重点零售企业销售情况!$AC$1,1,([1]重点零售企业销售情况!$B$27-1),2,1)</definedName>
    <definedName name="重点商品名称">OFFSET([1]重点零售企业销售情况!$AC$1,1,([1]重点零售企业销售情况!$B$27-1),2,1)</definedName>
    <definedName name="重点商品数据" localSheetId="2">OFFSET([1]重点零售企业销售情况!$AC$2,2,[1]重点零售企业销售情况!$B$27-1,IF([1]重点零售企业销售情况!$C$27=1,COUNT([1]重点零售企业销售情况!$AB$1:$AB$65536),(6-[1]重点零售企业销售情况!$C$27)*20),1)</definedName>
    <definedName name="重点商品数据" localSheetId="5">OFFSET([1]重点零售企业销售情况!$AC$2,2,[1]重点零售企业销售情况!$B$27-1,IF([1]重点零售企业销售情况!$C$27=1,COUNT([1]重点零售企业销售情况!$AB$1:$AB$65536),(6-[1]重点零售企业销售情况!$C$27)*20),1)</definedName>
    <definedName name="重点商品数据" localSheetId="6">OFFSET([1]重点零售企业销售情况!$AC$2,2,[1]重点零售企业销售情况!$B$27-1,IF([1]重点零售企业销售情况!$C$27=1,COUNT([1]重点零售企业销售情况!$AB$1:$AB$65536),(6-[1]重点零售企业销售情况!$C$27)*20),1)</definedName>
    <definedName name="重点商品数据">OFFSET([1]重点零售企业销售情况!$AC$2,2,[1]重点零售企业销售情况!$B$27-1,IF([1]重点零售企业销售情况!$C$27=1,COUNT([1]重点零售企业销售情况!$AB$1:$AB$65536),(6-[1]重点零售企业销售情况!$C$27)*20),1)</definedName>
    <definedName name="重点商品日期" localSheetId="2">OFFSET([1]重点零售企业销售情况!$AB$3,1,0,IF([1]重点零售企业销售情况!$C$27=1,COUNT([1]重点零售企业销售情况!$AB$1:$AB$65536),(6-[1]重点零售企业销售情况!$C$27)*20),1)</definedName>
    <definedName name="重点商品日期" localSheetId="5">OFFSET([1]重点零售企业销售情况!$AB$3,1,0,IF([1]重点零售企业销售情况!$C$27=1,COUNT([1]重点零售企业销售情况!$AB$1:$AB$65536),(6-[1]重点零售企业销售情况!$C$27)*20),1)</definedName>
    <definedName name="重点商品日期" localSheetId="6">OFFSET([1]重点零售企业销售情况!$AB$3,1,0,IF([1]重点零售企业销售情况!$C$27=1,COUNT([1]重点零售企业销售情况!$AB$1:$AB$65536),(6-[1]重点零售企业销售情况!$C$27)*20),1)</definedName>
    <definedName name="重点商品日期">OFFSET([1]重点零售企业销售情况!$AB$3,1,0,IF([1]重点零售企业销售情况!$C$27=1,COUNT([1]重点零售企业销售情况!$AB$1:$AB$65536),(6-[1]重点零售企业销售情况!$C$27)*20),1)</definedName>
    <definedName name="重点数据" localSheetId="2">OFFSET([1]重点零售企业销售情况!$X$2,2,[1]重点零售企业销售情况!$J$8-1,IF([1]重点零售企业销售情况!$K$8=1,COUNT([1]重点零售企业销售情况!$W$1:$W$65536),(6-[1]重点零售企业销售情况!$K$8)*15),1)</definedName>
    <definedName name="重点数据" localSheetId="5">OFFSET([1]重点零售企业销售情况!$X$2,2,[1]重点零售企业销售情况!$J$8-1,IF([1]重点零售企业销售情况!$K$8=1,COUNT([1]重点零售企业销售情况!$W$1:$W$65536),(6-[1]重点零售企业销售情况!$K$8)*15),1)</definedName>
    <definedName name="重点数据" localSheetId="6">OFFSET([1]重点零售企业销售情况!$X$2,2,[1]重点零售企业销售情况!$J$8-1,IF([1]重点零售企业销售情况!$K$8=1,COUNT([1]重点零售企业销售情况!$W$1:$W$65536),(6-[1]重点零售企业销售情况!$K$8)*15),1)</definedName>
    <definedName name="重点数据">OFFSET([1]重点零售企业销售情况!$X$2,2,[1]重点零售企业销售情况!$J$8-1,IF([1]重点零售企业销售情况!$K$8=1,COUNT([1]重点零售企业销售情况!$W$1:$W$65536),(6-[1]重点零售企业销售情况!$K$8)*15),1)</definedName>
    <definedName name="重点日期" localSheetId="2">OFFSET([1]重点零售企业销售情况!$W$3,1,0,IF([1]重点零售企业销售情况!$K$8=1,COUNT([1]重点零售企业销售情况!$W$1:$W$65536),(6-[1]重点零售企业销售情况!$K$8)*15),1)</definedName>
    <definedName name="重点日期" localSheetId="5">OFFSET([1]重点零售企业销售情况!$W$3,1,0,IF([1]重点零售企业销售情况!$K$8=1,COUNT([1]重点零售企业销售情况!$W$1:$W$65536),(6-[1]重点零售企业销售情况!$K$8)*15),1)</definedName>
    <definedName name="重点日期" localSheetId="6">OFFSET([1]重点零售企业销售情况!$W$3,1,0,IF([1]重点零售企业销售情况!$K$8=1,COUNT([1]重点零售企业销售情况!$W$1:$W$65536),(6-[1]重点零售企业销售情况!$K$8)*15),1)</definedName>
    <definedName name="重点日期">OFFSET([1]重点零售企业销售情况!$W$3,1,0,IF([1]重点零售企业销售情况!$K$8=1,COUNT([1]重点零售企业销售情况!$W$1:$W$65536),(6-[1]重点零售企业销售情况!$K$8)*15),1)</definedName>
    <definedName name="黄金周名称1" localSheetId="2">OFFSET([1]重点零售企业销售情况!$AM$2,0,0,2,1)</definedName>
    <definedName name="黄金周名称1" localSheetId="5">OFFSET([1]重点零售企业销售情况!$AM$2,0,0,2,1)</definedName>
    <definedName name="黄金周名称1" localSheetId="6">OFFSET([1]重点零售企业销售情况!$AM$2,0,0,2,1)</definedName>
    <definedName name="黄金周名称1">OFFSET([1]重点零售企业销售情况!$AM$2,0,0,2,1)</definedName>
    <definedName name="黄金周名称2" localSheetId="2">OFFSET([1]重点零售企业销售情况!$AN$2,0,0,2,1)</definedName>
    <definedName name="黄金周名称2" localSheetId="5">OFFSET([1]重点零售企业销售情况!$AN$2,0,0,2,1)</definedName>
    <definedName name="黄金周名称2" localSheetId="6">OFFSET([1]重点零售企业销售情况!$AN$2,0,0,2,1)</definedName>
    <definedName name="黄金周名称2">OFFSET([1]重点零售企业销售情况!$AN$2,0,0,2,1)</definedName>
    <definedName name="黄金周数据1" localSheetId="2">OFFSET([1]重点零售企业销售情况!$AM$3,1,0,COUNT([1]重点零售企业销售情况!$AL$1:$AL$65536),1)</definedName>
    <definedName name="黄金周数据1" localSheetId="5">OFFSET([1]重点零售企业销售情况!$AM$3,1,0,COUNT([1]重点零售企业销售情况!$AL$1:$AL$65536),1)</definedName>
    <definedName name="黄金周数据1" localSheetId="6">OFFSET([1]重点零售企业销售情况!$AM$3,1,0,COUNT([1]重点零售企业销售情况!$AL$1:$AL$65536),1)</definedName>
    <definedName name="黄金周数据1">OFFSET([1]重点零售企业销售情况!$AM$3,1,0,COUNT([1]重点零售企业销售情况!$AL$1:$AL$65536),1)</definedName>
    <definedName name="黄金周数据2" localSheetId="2">OFFSET([1]重点零售企业销售情况!$AN$3,1,0,COUNT([1]重点零售企业销售情况!$AL$1:$AL$65536),1)</definedName>
    <definedName name="黄金周数据2" localSheetId="5">OFFSET([1]重点零售企业销售情况!$AN$3,1,0,COUNT([1]重点零售企业销售情况!$AL$1:$AL$65536),1)</definedName>
    <definedName name="黄金周数据2" localSheetId="6">OFFSET([1]重点零售企业销售情况!$AN$3,1,0,COUNT([1]重点零售企业销售情况!$AL$1:$AL$65536),1)</definedName>
    <definedName name="黄金周数据2">OFFSET([1]重点零售企业销售情况!$AN$3,1,0,COUNT([1]重点零售企业销售情况!$AL$1:$AL$65536),1)</definedName>
    <definedName name="黄金周日期" localSheetId="2">OFFSET([1]重点零售企业销售情况!$AL$3,1,0,COUNT([1]重点零售企业销售情况!$AL$1:$AL$65536),1)</definedName>
    <definedName name="黄金周日期" localSheetId="5">OFFSET([1]重点零售企业销售情况!$AL$3,1,0,COUNT([1]重点零售企业销售情况!$AL$1:$AL$65536),1)</definedName>
    <definedName name="黄金周日期" localSheetId="6">OFFSET([1]重点零售企业销售情况!$AL$3,1,0,COUNT([1]重点零售企业销售情况!$AL$1:$AL$65536),1)</definedName>
    <definedName name="黄金周日期">OFFSET([1]重点零售企业销售情况!$AL$3,1,0,COUNT([1]重点零售企业销售情况!$AL$1:$AL$65536),1)</definedName>
  </definedNames>
  <calcPr calcId="152511"/>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0" i="123" l="1"/>
  <c r="BO77" i="190" l="1"/>
  <c r="BL96" i="189"/>
  <c r="BL95" i="189"/>
  <c r="BL94" i="189"/>
  <c r="BL93" i="189"/>
  <c r="BL92" i="189"/>
  <c r="BL91" i="189"/>
  <c r="BL90" i="189"/>
  <c r="BL89" i="189"/>
  <c r="BL88" i="189"/>
  <c r="BL87" i="189"/>
  <c r="BL86" i="189"/>
  <c r="BL85" i="189"/>
  <c r="BL84" i="189"/>
  <c r="BO77" i="189"/>
  <c r="BO75" i="189"/>
  <c r="BO74" i="189"/>
  <c r="BO73" i="189"/>
  <c r="BO72" i="189"/>
  <c r="BO71" i="189"/>
  <c r="BO69" i="189"/>
  <c r="BO66" i="189"/>
  <c r="AP21" i="191" l="1"/>
  <c r="DD41" i="190" l="1"/>
  <c r="DE41" i="190"/>
  <c r="BN42" i="190"/>
  <c r="BN55" i="190"/>
  <c r="DD55" i="190" s="1"/>
  <c r="BM43" i="190"/>
  <c r="BM44" i="190"/>
  <c r="BM45" i="190"/>
  <c r="BM46" i="190"/>
  <c r="BM47" i="190"/>
  <c r="BM48" i="190"/>
  <c r="BM49" i="190"/>
  <c r="BM50" i="190"/>
  <c r="BM51" i="190"/>
  <c r="BM52" i="190"/>
  <c r="BM53" i="190"/>
  <c r="BM54" i="190"/>
  <c r="BM55" i="190"/>
  <c r="BO55" i="190" s="1"/>
  <c r="BM42" i="190"/>
  <c r="BO42" i="190" s="1"/>
  <c r="DD41" i="189"/>
  <c r="DE41" i="189"/>
  <c r="BO44" i="189"/>
  <c r="BO86" i="189" s="1"/>
  <c r="BN44" i="189"/>
  <c r="BN86" i="189" s="1"/>
  <c r="BN49" i="189"/>
  <c r="BN91" i="189" s="1"/>
  <c r="BN50" i="189"/>
  <c r="BN92" i="189" s="1"/>
  <c r="BN52" i="189"/>
  <c r="BN94" i="189" s="1"/>
  <c r="BN53" i="189"/>
  <c r="BN95" i="189" s="1"/>
  <c r="BN55" i="189"/>
  <c r="BM43" i="189"/>
  <c r="BM85" i="189" s="1"/>
  <c r="BM44" i="189"/>
  <c r="BM86" i="189" s="1"/>
  <c r="BM45" i="189"/>
  <c r="BM87" i="189" s="1"/>
  <c r="BM46" i="189"/>
  <c r="BM88" i="189" s="1"/>
  <c r="BM47" i="189"/>
  <c r="BM89" i="189" s="1"/>
  <c r="BM48" i="189"/>
  <c r="BM90" i="189" s="1"/>
  <c r="BM49" i="189"/>
  <c r="BM91" i="189" s="1"/>
  <c r="BM50" i="189"/>
  <c r="BM92" i="189" s="1"/>
  <c r="BM52" i="189"/>
  <c r="BM94" i="189" s="1"/>
  <c r="BM53" i="189"/>
  <c r="BM95" i="189" s="1"/>
  <c r="BM54" i="189"/>
  <c r="BM96" i="189" s="1"/>
  <c r="BM55" i="189"/>
  <c r="BO55" i="189" s="1"/>
  <c r="BO97" i="189" s="1"/>
  <c r="BM42" i="189"/>
  <c r="BM84" i="189" s="1"/>
  <c r="BO139" i="190" l="1"/>
  <c r="BN106" i="190"/>
  <c r="BN64" i="190"/>
  <c r="DD42" i="190"/>
  <c r="DD50" i="189"/>
  <c r="BO49" i="189"/>
  <c r="DD49" i="189"/>
  <c r="DD52" i="189"/>
  <c r="BO52" i="189"/>
  <c r="DD44" i="189"/>
  <c r="BO50" i="189"/>
  <c r="BO53" i="189"/>
  <c r="DD53" i="189"/>
  <c r="AE22" i="191"/>
  <c r="U22" i="191"/>
  <c r="S22" i="191"/>
  <c r="Q22" i="191"/>
  <c r="P22" i="191"/>
  <c r="O22" i="191"/>
  <c r="N22" i="191"/>
  <c r="M22" i="191"/>
  <c r="L22" i="191"/>
  <c r="K22" i="191"/>
  <c r="J22" i="191"/>
  <c r="I22" i="191"/>
  <c r="H22" i="191"/>
  <c r="H20" i="191"/>
  <c r="BO95" i="189" l="1"/>
  <c r="BO92" i="189"/>
  <c r="BO94" i="189"/>
  <c r="BO91" i="189"/>
  <c r="BL56" i="190"/>
  <c r="BL56" i="189"/>
  <c r="AP14" i="191" l="1"/>
  <c r="AP37" i="191"/>
  <c r="DC41" i="190" l="1"/>
  <c r="DC41" i="189"/>
  <c r="BL57" i="190" l="1"/>
  <c r="DC55" i="190" l="1"/>
  <c r="BM139" i="190"/>
  <c r="DC43" i="189"/>
  <c r="DC45" i="189"/>
  <c r="DC45" i="190"/>
  <c r="BM67" i="190"/>
  <c r="DC43" i="190"/>
  <c r="BM65" i="190"/>
  <c r="D79" i="123"/>
  <c r="AN37" i="191" l="1"/>
  <c r="AP19" i="191"/>
  <c r="AP17" i="191"/>
  <c r="AP29" i="191"/>
  <c r="AP28" i="191"/>
  <c r="AP25" i="191"/>
  <c r="AP23" i="191" s="1"/>
  <c r="AP33" i="191"/>
  <c r="AP12" i="191"/>
  <c r="AP11" i="191"/>
  <c r="AP47" i="191" l="1"/>
  <c r="AP31" i="191"/>
  <c r="AP6" i="191"/>
  <c r="AP32" i="191"/>
  <c r="BJ139" i="190" l="1"/>
  <c r="DB41" i="189" l="1"/>
  <c r="DB41" i="190" l="1"/>
  <c r="BL139" i="190"/>
  <c r="DB55" i="190" l="1"/>
  <c r="DB45" i="189" l="1"/>
  <c r="AL17" i="191" l="1"/>
  <c r="AN17" i="191"/>
  <c r="E2897" i="183" l="1"/>
  <c r="D31" i="123" l="1"/>
  <c r="D32" i="123"/>
  <c r="D33" i="123"/>
  <c r="D34" i="123"/>
  <c r="D35" i="123"/>
  <c r="D36" i="123"/>
  <c r="D37" i="123"/>
  <c r="D38" i="123"/>
  <c r="D39" i="123"/>
  <c r="D40" i="123"/>
  <c r="D41" i="123"/>
  <c r="D30" i="123"/>
  <c r="BJ137" i="190" l="1"/>
  <c r="BI137" i="190"/>
  <c r="BH137" i="190"/>
  <c r="BJ136" i="190"/>
  <c r="BI136" i="190"/>
  <c r="BH136" i="190"/>
  <c r="BJ135" i="190"/>
  <c r="BI135" i="190"/>
  <c r="BH135" i="190"/>
  <c r="BJ134" i="190"/>
  <c r="BI134" i="190"/>
  <c r="BH134" i="190"/>
  <c r="BJ133" i="190"/>
  <c r="BI133" i="190"/>
  <c r="BH133" i="190"/>
  <c r="BJ131" i="190"/>
  <c r="BI131" i="190"/>
  <c r="BH131" i="190"/>
  <c r="BJ128" i="190"/>
  <c r="BI128" i="190"/>
  <c r="BH128" i="190"/>
  <c r="BJ127" i="190"/>
  <c r="BI127" i="190"/>
  <c r="BH127" i="190"/>
  <c r="BJ96" i="189"/>
  <c r="BI96" i="189"/>
  <c r="BH96" i="189"/>
  <c r="BJ90" i="189"/>
  <c r="BI90" i="189"/>
  <c r="BH90" i="189"/>
  <c r="BJ88" i="189"/>
  <c r="BI88" i="189"/>
  <c r="BH88" i="189"/>
  <c r="BJ85" i="189"/>
  <c r="BI85" i="189"/>
  <c r="BH85" i="189"/>
  <c r="BJ84" i="189"/>
  <c r="BI84" i="189"/>
  <c r="BH84" i="189"/>
  <c r="CZ41" i="189"/>
  <c r="DA41" i="189"/>
  <c r="P24" i="191" l="1"/>
  <c r="Q24" i="191"/>
  <c r="R24" i="191"/>
  <c r="S24" i="191"/>
  <c r="T24" i="191"/>
  <c r="U24" i="191"/>
  <c r="V24" i="191"/>
  <c r="DA41" i="190" l="1"/>
  <c r="CZ55" i="190"/>
  <c r="BK125" i="190" l="1"/>
  <c r="BK77" i="190"/>
  <c r="BD106" i="190"/>
  <c r="BH97" i="189"/>
  <c r="BI97" i="189"/>
  <c r="BJ97" i="189"/>
  <c r="BK77" i="189" l="1"/>
  <c r="BK55" i="189"/>
  <c r="BK97" i="189" l="1"/>
  <c r="AO12" i="191"/>
  <c r="AO33" i="191" s="1"/>
  <c r="CY41" i="189" l="1"/>
  <c r="CX41" i="189"/>
  <c r="AD40" i="191"/>
  <c r="AA50" i="191"/>
  <c r="AA49" i="191"/>
  <c r="AH21" i="191" l="1"/>
  <c r="AF21" i="191"/>
  <c r="AD21" i="191"/>
  <c r="BH139" i="190"/>
  <c r="BI139" i="190"/>
  <c r="AL22" i="191" l="1"/>
  <c r="AK22" i="191"/>
  <c r="AP22" i="191"/>
  <c r="CY55" i="190"/>
  <c r="CX55" i="190"/>
  <c r="BK55" i="190"/>
  <c r="BK139" i="190" s="1"/>
  <c r="AN46" i="191"/>
  <c r="AN45" i="191"/>
  <c r="AN44" i="191"/>
  <c r="AN25" i="191"/>
  <c r="AP27" i="191" s="1"/>
  <c r="AN18" i="191"/>
  <c r="AN15" i="191"/>
  <c r="AN14" i="191"/>
  <c r="AN12" i="191"/>
  <c r="AN33" i="191" s="1"/>
  <c r="AN7" i="191"/>
  <c r="AN6" i="191"/>
  <c r="AN31" i="191" l="1"/>
  <c r="AZ50" i="194"/>
  <c r="AY50" i="194"/>
  <c r="AX50" i="194"/>
  <c r="AW50" i="194"/>
  <c r="AV50" i="194"/>
  <c r="AU50" i="194"/>
  <c r="AT50" i="194"/>
  <c r="AS50" i="194"/>
  <c r="AR50" i="194"/>
  <c r="AQ50" i="194"/>
  <c r="AP50" i="194"/>
  <c r="AO50" i="194"/>
  <c r="AN50" i="194"/>
  <c r="AM50" i="194"/>
  <c r="AL50" i="194"/>
  <c r="AK50" i="194"/>
  <c r="AJ50" i="194"/>
  <c r="AI50" i="194"/>
  <c r="AH50" i="194"/>
  <c r="AG50" i="194"/>
  <c r="AF50" i="194"/>
  <c r="AE50" i="194"/>
  <c r="AD50" i="194"/>
  <c r="AC50" i="194"/>
  <c r="AB50" i="194"/>
  <c r="AA50" i="194"/>
  <c r="Z50" i="194"/>
  <c r="Y50" i="194"/>
  <c r="X50" i="194"/>
  <c r="W50" i="194"/>
  <c r="V50" i="194"/>
  <c r="U50" i="194"/>
  <c r="T50" i="194"/>
  <c r="S50" i="194"/>
  <c r="R50" i="194"/>
  <c r="Q50" i="194"/>
  <c r="P50" i="194"/>
  <c r="O50" i="194"/>
  <c r="N50" i="194"/>
  <c r="M50" i="194"/>
  <c r="L50" i="194"/>
  <c r="K50" i="194"/>
  <c r="J50" i="194"/>
  <c r="I50" i="194"/>
  <c r="H50" i="194"/>
  <c r="G50" i="194"/>
  <c r="F50" i="194"/>
  <c r="E50" i="194"/>
  <c r="A50" i="194"/>
  <c r="CL49" i="194"/>
  <c r="CK49" i="194"/>
  <c r="CJ49" i="194"/>
  <c r="CI49" i="194"/>
  <c r="CH49" i="194"/>
  <c r="CG49" i="194"/>
  <c r="CF49" i="194"/>
  <c r="CE49" i="194"/>
  <c r="CD49" i="194"/>
  <c r="CC49" i="194"/>
  <c r="CB49" i="194"/>
  <c r="CA49" i="194"/>
  <c r="BZ49" i="194"/>
  <c r="BY49" i="194"/>
  <c r="BX49" i="194"/>
  <c r="BW49" i="194"/>
  <c r="BV49" i="194"/>
  <c r="BU49" i="194"/>
  <c r="BT49" i="194"/>
  <c r="BS49" i="194"/>
  <c r="BR49" i="194"/>
  <c r="BQ49" i="194"/>
  <c r="BP49" i="194"/>
  <c r="BO49" i="194"/>
  <c r="BN49" i="194"/>
  <c r="BM49" i="194"/>
  <c r="BL49" i="194"/>
  <c r="BK49" i="194"/>
  <c r="BJ49" i="194"/>
  <c r="A49" i="194"/>
  <c r="CR49" i="194" s="1"/>
  <c r="CL48" i="194"/>
  <c r="CK48" i="194"/>
  <c r="CJ48" i="194"/>
  <c r="CI48" i="194"/>
  <c r="CH48" i="194"/>
  <c r="CG48" i="194"/>
  <c r="CF48" i="194"/>
  <c r="CE48" i="194"/>
  <c r="CD48" i="194"/>
  <c r="CC48" i="194"/>
  <c r="CB48" i="194"/>
  <c r="CA48" i="194"/>
  <c r="BZ48" i="194"/>
  <c r="BY48" i="194"/>
  <c r="BX48" i="194"/>
  <c r="BW48" i="194"/>
  <c r="BV48" i="194"/>
  <c r="BU48" i="194"/>
  <c r="BT48" i="194"/>
  <c r="BS48" i="194"/>
  <c r="BR48" i="194"/>
  <c r="BQ48" i="194"/>
  <c r="BP48" i="194"/>
  <c r="BO48" i="194"/>
  <c r="BN48" i="194"/>
  <c r="BM48" i="194"/>
  <c r="BL48" i="194"/>
  <c r="BK48" i="194"/>
  <c r="BJ48" i="194"/>
  <c r="A48" i="194"/>
  <c r="A47" i="194"/>
  <c r="AZ46" i="194"/>
  <c r="AY46" i="194"/>
  <c r="AX46" i="194"/>
  <c r="AW46" i="194"/>
  <c r="AV46" i="194"/>
  <c r="AU46" i="194"/>
  <c r="AT46" i="194"/>
  <c r="AS46" i="194"/>
  <c r="AR46" i="194"/>
  <c r="AQ46" i="194"/>
  <c r="AP46" i="194"/>
  <c r="AO46" i="194"/>
  <c r="AN46" i="194"/>
  <c r="AM46" i="194"/>
  <c r="AL46" i="194"/>
  <c r="AK46" i="194"/>
  <c r="AJ46" i="194"/>
  <c r="AI46" i="194"/>
  <c r="AH46" i="194"/>
  <c r="AG46" i="194"/>
  <c r="AF46" i="194"/>
  <c r="AE46" i="194"/>
  <c r="AD46" i="194"/>
  <c r="AC46" i="194"/>
  <c r="AB46" i="194"/>
  <c r="AA46" i="194"/>
  <c r="Z46" i="194"/>
  <c r="Y46" i="194"/>
  <c r="X46" i="194"/>
  <c r="W46" i="194"/>
  <c r="V46" i="194"/>
  <c r="U46" i="194"/>
  <c r="T46" i="194"/>
  <c r="S46" i="194"/>
  <c r="R46" i="194"/>
  <c r="Q46" i="194"/>
  <c r="P46" i="194"/>
  <c r="O46" i="194"/>
  <c r="N46" i="194"/>
  <c r="M46" i="194"/>
  <c r="L46" i="194"/>
  <c r="K46" i="194"/>
  <c r="J46" i="194"/>
  <c r="I46" i="194"/>
  <c r="H46" i="194"/>
  <c r="G46" i="194"/>
  <c r="F46" i="194"/>
  <c r="E46" i="194"/>
  <c r="A46" i="194"/>
  <c r="CL45" i="194"/>
  <c r="CK45" i="194"/>
  <c r="CJ45" i="194"/>
  <c r="CI45" i="194"/>
  <c r="CH45" i="194"/>
  <c r="CG45" i="194"/>
  <c r="CF45" i="194"/>
  <c r="CE45" i="194"/>
  <c r="CD45" i="194"/>
  <c r="CC45" i="194"/>
  <c r="CB45" i="194"/>
  <c r="CA45" i="194"/>
  <c r="BZ45" i="194"/>
  <c r="BY45" i="194"/>
  <c r="BX45" i="194"/>
  <c r="BW45" i="194"/>
  <c r="BV45" i="194"/>
  <c r="BU45" i="194"/>
  <c r="BT45" i="194"/>
  <c r="BS45" i="194"/>
  <c r="BR45" i="194"/>
  <c r="BQ45" i="194"/>
  <c r="BP45" i="194"/>
  <c r="BO45" i="194"/>
  <c r="BN45" i="194"/>
  <c r="BM45" i="194"/>
  <c r="BL45" i="194"/>
  <c r="BK45" i="194"/>
  <c r="BJ45" i="194"/>
  <c r="A45" i="194"/>
  <c r="CS45" i="194" s="1"/>
  <c r="CL44" i="194"/>
  <c r="CK44" i="194"/>
  <c r="CJ44" i="194"/>
  <c r="CI44" i="194"/>
  <c r="CH44" i="194"/>
  <c r="CG44" i="194"/>
  <c r="CF44" i="194"/>
  <c r="CE44" i="194"/>
  <c r="CD44" i="194"/>
  <c r="CC44" i="194"/>
  <c r="CB44" i="194"/>
  <c r="CA44" i="194"/>
  <c r="BZ44" i="194"/>
  <c r="BY44" i="194"/>
  <c r="BX44" i="194"/>
  <c r="BW44" i="194"/>
  <c r="BV44" i="194"/>
  <c r="BU44" i="194"/>
  <c r="BT44" i="194"/>
  <c r="BS44" i="194"/>
  <c r="BR44" i="194"/>
  <c r="BQ44" i="194"/>
  <c r="BP44" i="194"/>
  <c r="BO44" i="194"/>
  <c r="BN44" i="194"/>
  <c r="BM44" i="194"/>
  <c r="BL44" i="194"/>
  <c r="BK44" i="194"/>
  <c r="BJ44" i="194"/>
  <c r="A44" i="194"/>
  <c r="A43" i="194"/>
  <c r="AZ42" i="194"/>
  <c r="AY42" i="194"/>
  <c r="AX42" i="194"/>
  <c r="AW42" i="194"/>
  <c r="AV42" i="194"/>
  <c r="AU42" i="194"/>
  <c r="AT42" i="194"/>
  <c r="AS42" i="194"/>
  <c r="AR42" i="194"/>
  <c r="AQ42" i="194"/>
  <c r="AP42" i="194"/>
  <c r="AO42" i="194"/>
  <c r="AN42" i="194"/>
  <c r="AM42" i="194"/>
  <c r="AL42" i="194"/>
  <c r="AK42" i="194"/>
  <c r="AJ42" i="194"/>
  <c r="AI42" i="194"/>
  <c r="AH42" i="194"/>
  <c r="AG42" i="194"/>
  <c r="AF42" i="194"/>
  <c r="AE42" i="194"/>
  <c r="AD42" i="194"/>
  <c r="AC42" i="194"/>
  <c r="AB42" i="194"/>
  <c r="AA42" i="194"/>
  <c r="Z42" i="194"/>
  <c r="Y42" i="194"/>
  <c r="X42" i="194"/>
  <c r="W42" i="194"/>
  <c r="V42" i="194"/>
  <c r="U42" i="194"/>
  <c r="T42" i="194"/>
  <c r="S42" i="194"/>
  <c r="R42" i="194"/>
  <c r="Q42" i="194"/>
  <c r="P42" i="194"/>
  <c r="O42" i="194"/>
  <c r="N42" i="194"/>
  <c r="M42" i="194"/>
  <c r="L42" i="194"/>
  <c r="K42" i="194"/>
  <c r="J42" i="194"/>
  <c r="I42" i="194"/>
  <c r="H42" i="194"/>
  <c r="G42" i="194"/>
  <c r="F42" i="194"/>
  <c r="E42" i="194"/>
  <c r="A42" i="194"/>
  <c r="CL41" i="194"/>
  <c r="CK41" i="194"/>
  <c r="CJ41" i="194"/>
  <c r="CI41" i="194"/>
  <c r="CH41" i="194"/>
  <c r="CG41" i="194"/>
  <c r="CF41" i="194"/>
  <c r="CE41" i="194"/>
  <c r="CD41" i="194"/>
  <c r="CC41" i="194"/>
  <c r="CB41" i="194"/>
  <c r="CA41" i="194"/>
  <c r="BZ41" i="194"/>
  <c r="BY41" i="194"/>
  <c r="BX41" i="194"/>
  <c r="BW41" i="194"/>
  <c r="BV41" i="194"/>
  <c r="BU41" i="194"/>
  <c r="BT41" i="194"/>
  <c r="BS41" i="194"/>
  <c r="BR41" i="194"/>
  <c r="BQ41" i="194"/>
  <c r="BP41" i="194"/>
  <c r="BO41" i="194"/>
  <c r="BN41" i="194"/>
  <c r="BM41" i="194"/>
  <c r="BL41" i="194"/>
  <c r="BK41" i="194"/>
  <c r="BJ41" i="194"/>
  <c r="A41" i="194"/>
  <c r="CT41" i="194" s="1"/>
  <c r="CL40" i="194"/>
  <c r="CK40" i="194"/>
  <c r="CJ40" i="194"/>
  <c r="CI40" i="194"/>
  <c r="CH40" i="194"/>
  <c r="CG40" i="194"/>
  <c r="CF40" i="194"/>
  <c r="CE40" i="194"/>
  <c r="CD40" i="194"/>
  <c r="CC40" i="194"/>
  <c r="CB40" i="194"/>
  <c r="CA40" i="194"/>
  <c r="BZ40" i="194"/>
  <c r="BY40" i="194"/>
  <c r="BX40" i="194"/>
  <c r="BW40" i="194"/>
  <c r="BV40" i="194"/>
  <c r="BU40" i="194"/>
  <c r="BT40" i="194"/>
  <c r="BS40" i="194"/>
  <c r="BR40" i="194"/>
  <c r="BQ40" i="194"/>
  <c r="BP40" i="194"/>
  <c r="BO40" i="194"/>
  <c r="BN40" i="194"/>
  <c r="BM40" i="194"/>
  <c r="BL40" i="194"/>
  <c r="BK40" i="194"/>
  <c r="BJ40" i="194"/>
  <c r="A40" i="194"/>
  <c r="A39" i="194"/>
  <c r="A38" i="194"/>
  <c r="CL37" i="194"/>
  <c r="CK37" i="194"/>
  <c r="CJ37" i="194"/>
  <c r="CI37" i="194"/>
  <c r="CH37" i="194"/>
  <c r="CG37" i="194"/>
  <c r="CF37" i="194"/>
  <c r="CE37" i="194"/>
  <c r="CD37" i="194"/>
  <c r="CC37" i="194"/>
  <c r="CB37" i="194"/>
  <c r="CA37" i="194"/>
  <c r="BZ37" i="194"/>
  <c r="BY37" i="194"/>
  <c r="BX37" i="194"/>
  <c r="BW37" i="194"/>
  <c r="BV37" i="194"/>
  <c r="BU37" i="194"/>
  <c r="BT37" i="194"/>
  <c r="BS37" i="194"/>
  <c r="BR37" i="194"/>
  <c r="BQ37" i="194"/>
  <c r="BP37" i="194"/>
  <c r="BO37" i="194"/>
  <c r="BN37" i="194"/>
  <c r="BM37" i="194"/>
  <c r="BL37" i="194"/>
  <c r="BK37" i="194"/>
  <c r="BJ37" i="194"/>
  <c r="A37" i="194"/>
  <c r="CT37" i="194" s="1"/>
  <c r="AZ36" i="194"/>
  <c r="AY36" i="194"/>
  <c r="AX36" i="194"/>
  <c r="AW36" i="194"/>
  <c r="AW38" i="194" s="1"/>
  <c r="AV36" i="194"/>
  <c r="AV38" i="194" s="1"/>
  <c r="AU36" i="194"/>
  <c r="AT36" i="194"/>
  <c r="AT38" i="194" s="1"/>
  <c r="AS36" i="194"/>
  <c r="AR36" i="194"/>
  <c r="AQ36" i="194"/>
  <c r="AP36" i="194"/>
  <c r="AP38" i="194" s="1"/>
  <c r="AO36" i="194"/>
  <c r="AO38" i="194" s="1"/>
  <c r="AN36" i="194"/>
  <c r="AM36" i="194"/>
  <c r="AM38" i="194" s="1"/>
  <c r="AL36" i="194"/>
  <c r="AL38" i="194" s="1"/>
  <c r="AK36" i="194"/>
  <c r="AJ36" i="194"/>
  <c r="AI36" i="194"/>
  <c r="AH36" i="194"/>
  <c r="AG36" i="194"/>
  <c r="AG38" i="194" s="1"/>
  <c r="AF36" i="194"/>
  <c r="AF38" i="194" s="1"/>
  <c r="AE36" i="194"/>
  <c r="AD36" i="194"/>
  <c r="AD38" i="194" s="1"/>
  <c r="AC36" i="194"/>
  <c r="AB36" i="194"/>
  <c r="AA36" i="194"/>
  <c r="Z36" i="194"/>
  <c r="Z38" i="194" s="1"/>
  <c r="Y36" i="194"/>
  <c r="Y38" i="194" s="1"/>
  <c r="X36" i="194"/>
  <c r="X38" i="194" s="1"/>
  <c r="W36" i="194"/>
  <c r="W38" i="194" s="1"/>
  <c r="V36" i="194"/>
  <c r="V38" i="194" s="1"/>
  <c r="U36" i="194"/>
  <c r="U38" i="194" s="1"/>
  <c r="T36" i="194"/>
  <c r="T38" i="194" s="1"/>
  <c r="S36" i="194"/>
  <c r="S38" i="194" s="1"/>
  <c r="R36" i="194"/>
  <c r="R38" i="194" s="1"/>
  <c r="Q36" i="194"/>
  <c r="Q38" i="194" s="1"/>
  <c r="P36" i="194"/>
  <c r="P38" i="194" s="1"/>
  <c r="O36" i="194"/>
  <c r="O38" i="194" s="1"/>
  <c r="N36" i="194"/>
  <c r="N38" i="194" s="1"/>
  <c r="M36" i="194"/>
  <c r="M38" i="194" s="1"/>
  <c r="L36" i="194"/>
  <c r="L38" i="194" s="1"/>
  <c r="K36" i="194"/>
  <c r="K38" i="194" s="1"/>
  <c r="J36" i="194"/>
  <c r="J38" i="194" s="1"/>
  <c r="I36" i="194"/>
  <c r="I38" i="194" s="1"/>
  <c r="H36" i="194"/>
  <c r="H38" i="194" s="1"/>
  <c r="G36" i="194"/>
  <c r="G38" i="194" s="1"/>
  <c r="F36" i="194"/>
  <c r="F38" i="194" s="1"/>
  <c r="E36" i="194"/>
  <c r="E38" i="194" s="1"/>
  <c r="A36" i="194"/>
  <c r="A35" i="194"/>
  <c r="A34" i="194"/>
  <c r="A33" i="194"/>
  <c r="AZ32" i="194"/>
  <c r="AY32" i="194"/>
  <c r="AX32" i="194"/>
  <c r="AW32" i="194"/>
  <c r="AV32" i="194"/>
  <c r="AU32" i="194"/>
  <c r="AT32" i="194"/>
  <c r="AS32" i="194"/>
  <c r="AR32" i="194"/>
  <c r="AQ32" i="194"/>
  <c r="AP32" i="194"/>
  <c r="AO32" i="194"/>
  <c r="AN32" i="194"/>
  <c r="AM32" i="194"/>
  <c r="AL32" i="194"/>
  <c r="AK32" i="194"/>
  <c r="AJ32" i="194"/>
  <c r="AI32" i="194"/>
  <c r="AH32" i="194"/>
  <c r="AG32" i="194"/>
  <c r="AF32" i="194"/>
  <c r="AE32" i="194"/>
  <c r="AD32" i="194"/>
  <c r="AC32" i="194"/>
  <c r="AB32" i="194"/>
  <c r="AA32" i="194"/>
  <c r="Z32" i="194"/>
  <c r="Y32" i="194"/>
  <c r="X32" i="194"/>
  <c r="W32" i="194"/>
  <c r="V32" i="194"/>
  <c r="U32" i="194"/>
  <c r="T32" i="194"/>
  <c r="S32" i="194"/>
  <c r="R32" i="194"/>
  <c r="Q32" i="194"/>
  <c r="P32" i="194"/>
  <c r="O32" i="194"/>
  <c r="N32" i="194"/>
  <c r="M32" i="194"/>
  <c r="L32" i="194"/>
  <c r="K32" i="194"/>
  <c r="J32" i="194"/>
  <c r="I32" i="194"/>
  <c r="H32" i="194"/>
  <c r="G32" i="194"/>
  <c r="F32" i="194"/>
  <c r="E32" i="194"/>
  <c r="A32" i="194"/>
  <c r="CL31" i="194"/>
  <c r="CK31" i="194"/>
  <c r="CJ31" i="194"/>
  <c r="CI31" i="194"/>
  <c r="CH31" i="194"/>
  <c r="CG31" i="194"/>
  <c r="CF31" i="194"/>
  <c r="CE31" i="194"/>
  <c r="CD31" i="194"/>
  <c r="CC31" i="194"/>
  <c r="CB31" i="194"/>
  <c r="CA31" i="194"/>
  <c r="BZ31" i="194"/>
  <c r="BY31" i="194"/>
  <c r="BX31" i="194"/>
  <c r="BW31" i="194"/>
  <c r="BV31" i="194"/>
  <c r="BU31" i="194"/>
  <c r="BT31" i="194"/>
  <c r="BS31" i="194"/>
  <c r="BR31" i="194"/>
  <c r="BQ31" i="194"/>
  <c r="BP31" i="194"/>
  <c r="BO31" i="194"/>
  <c r="BN31" i="194"/>
  <c r="BM31" i="194"/>
  <c r="BL31" i="194"/>
  <c r="BK31" i="194"/>
  <c r="BJ31" i="194"/>
  <c r="A31" i="194"/>
  <c r="CO31" i="194" s="1"/>
  <c r="CL30" i="194"/>
  <c r="CK30" i="194"/>
  <c r="CJ30" i="194"/>
  <c r="CI30" i="194"/>
  <c r="CH30" i="194"/>
  <c r="CG30" i="194"/>
  <c r="CF30" i="194"/>
  <c r="CE30" i="194"/>
  <c r="CD30" i="194"/>
  <c r="CC30" i="194"/>
  <c r="CB30" i="194"/>
  <c r="CA30" i="194"/>
  <c r="BZ30" i="194"/>
  <c r="BY30" i="194"/>
  <c r="BX30" i="194"/>
  <c r="BW30" i="194"/>
  <c r="BV30" i="194"/>
  <c r="BU30" i="194"/>
  <c r="BT30" i="194"/>
  <c r="BS30" i="194"/>
  <c r="BR30" i="194"/>
  <c r="BQ30" i="194"/>
  <c r="BP30" i="194"/>
  <c r="BO30" i="194"/>
  <c r="BN30" i="194"/>
  <c r="BM30" i="194"/>
  <c r="BL30" i="194"/>
  <c r="BK30" i="194"/>
  <c r="BJ30" i="194"/>
  <c r="A30" i="194"/>
  <c r="A29" i="194"/>
  <c r="AZ28" i="194"/>
  <c r="AY28" i="194"/>
  <c r="AX28" i="194"/>
  <c r="AW28" i="194"/>
  <c r="AV28" i="194"/>
  <c r="AU28" i="194"/>
  <c r="AT28" i="194"/>
  <c r="AS28" i="194"/>
  <c r="AR28" i="194"/>
  <c r="AQ28" i="194"/>
  <c r="AP28" i="194"/>
  <c r="AO28" i="194"/>
  <c r="AN28" i="194"/>
  <c r="AM28" i="194"/>
  <c r="AL28" i="194"/>
  <c r="AK28" i="194"/>
  <c r="AJ28" i="194"/>
  <c r="AI28" i="194"/>
  <c r="AH28" i="194"/>
  <c r="AG28" i="194"/>
  <c r="AF28" i="194"/>
  <c r="AE28" i="194"/>
  <c r="AD28" i="194"/>
  <c r="AC28" i="194"/>
  <c r="AB28" i="194"/>
  <c r="AA28" i="194"/>
  <c r="Z28" i="194"/>
  <c r="Y28" i="194"/>
  <c r="X28" i="194"/>
  <c r="W28" i="194"/>
  <c r="V28" i="194"/>
  <c r="U28" i="194"/>
  <c r="T28" i="194"/>
  <c r="S28" i="194"/>
  <c r="R28" i="194"/>
  <c r="Q28" i="194"/>
  <c r="P28" i="194"/>
  <c r="O28" i="194"/>
  <c r="N28" i="194"/>
  <c r="M28" i="194"/>
  <c r="L28" i="194"/>
  <c r="K28" i="194"/>
  <c r="J28" i="194"/>
  <c r="I28" i="194"/>
  <c r="H28" i="194"/>
  <c r="G28" i="194"/>
  <c r="F28" i="194"/>
  <c r="E28" i="194"/>
  <c r="A28" i="194"/>
  <c r="CL27" i="194"/>
  <c r="CK27" i="194"/>
  <c r="CJ27" i="194"/>
  <c r="CI27" i="194"/>
  <c r="CH27" i="194"/>
  <c r="CG27" i="194"/>
  <c r="CF27" i="194"/>
  <c r="CE27" i="194"/>
  <c r="CD27" i="194"/>
  <c r="CC27" i="194"/>
  <c r="CB27" i="194"/>
  <c r="CA27" i="194"/>
  <c r="BZ27" i="194"/>
  <c r="BY27" i="194"/>
  <c r="BX27" i="194"/>
  <c r="BW27" i="194"/>
  <c r="BV27" i="194"/>
  <c r="BU27" i="194"/>
  <c r="BT27" i="194"/>
  <c r="BS27" i="194"/>
  <c r="BR27" i="194"/>
  <c r="BQ27" i="194"/>
  <c r="BP27" i="194"/>
  <c r="BO27" i="194"/>
  <c r="BN27" i="194"/>
  <c r="BM27" i="194"/>
  <c r="BL27" i="194"/>
  <c r="BK27" i="194"/>
  <c r="BJ27" i="194"/>
  <c r="A27" i="194"/>
  <c r="CR27" i="194" s="1"/>
  <c r="CL26" i="194"/>
  <c r="CK26" i="194"/>
  <c r="CJ26" i="194"/>
  <c r="CI26" i="194"/>
  <c r="CH26" i="194"/>
  <c r="CG26" i="194"/>
  <c r="CF26" i="194"/>
  <c r="CE26" i="194"/>
  <c r="CD26" i="194"/>
  <c r="CC26" i="194"/>
  <c r="CB26" i="194"/>
  <c r="CA26" i="194"/>
  <c r="BZ26" i="194"/>
  <c r="BY26" i="194"/>
  <c r="BX26" i="194"/>
  <c r="BW26" i="194"/>
  <c r="BV26" i="194"/>
  <c r="BU26" i="194"/>
  <c r="BT26" i="194"/>
  <c r="BS26" i="194"/>
  <c r="BR26" i="194"/>
  <c r="BQ26" i="194"/>
  <c r="BP26" i="194"/>
  <c r="BO26" i="194"/>
  <c r="BN26" i="194"/>
  <c r="BM26" i="194"/>
  <c r="BL26" i="194"/>
  <c r="BK26" i="194"/>
  <c r="BJ26" i="194"/>
  <c r="A26" i="194"/>
  <c r="CN26" i="194" s="1"/>
  <c r="A25" i="194"/>
  <c r="A24" i="194"/>
  <c r="AZ23" i="194"/>
  <c r="AY23" i="194"/>
  <c r="AX23" i="194"/>
  <c r="AW23" i="194"/>
  <c r="AV23" i="194"/>
  <c r="AU23" i="194"/>
  <c r="AT23" i="194"/>
  <c r="AS23" i="194"/>
  <c r="AR23" i="194"/>
  <c r="AQ23" i="194"/>
  <c r="AP23" i="194"/>
  <c r="AO23" i="194"/>
  <c r="AN23" i="194"/>
  <c r="AM23" i="194"/>
  <c r="AL23" i="194"/>
  <c r="AK23" i="194"/>
  <c r="AJ23" i="194"/>
  <c r="AI23" i="194"/>
  <c r="AH23" i="194"/>
  <c r="AG23" i="194"/>
  <c r="AF23" i="194"/>
  <c r="AE23" i="194"/>
  <c r="AD23" i="194"/>
  <c r="AC23" i="194"/>
  <c r="AB23" i="194"/>
  <c r="AA23" i="194"/>
  <c r="Z23" i="194"/>
  <c r="Y23" i="194"/>
  <c r="X23" i="194"/>
  <c r="W23" i="194"/>
  <c r="V23" i="194"/>
  <c r="U23" i="194"/>
  <c r="T23" i="194"/>
  <c r="S23" i="194"/>
  <c r="R23" i="194"/>
  <c r="Q23" i="194"/>
  <c r="P23" i="194"/>
  <c r="O23" i="194"/>
  <c r="N23" i="194"/>
  <c r="M23" i="194"/>
  <c r="L23" i="194"/>
  <c r="K23" i="194"/>
  <c r="J23" i="194"/>
  <c r="I23" i="194"/>
  <c r="H23" i="194"/>
  <c r="G23" i="194"/>
  <c r="F23" i="194"/>
  <c r="E23" i="194"/>
  <c r="A23" i="194"/>
  <c r="CL22" i="194"/>
  <c r="CK22" i="194"/>
  <c r="CJ22" i="194"/>
  <c r="CI22" i="194"/>
  <c r="CH22" i="194"/>
  <c r="CG22" i="194"/>
  <c r="CF22" i="194"/>
  <c r="CE22" i="194"/>
  <c r="CD22" i="194"/>
  <c r="CC22" i="194"/>
  <c r="CB22" i="194"/>
  <c r="CA22" i="194"/>
  <c r="BZ22" i="194"/>
  <c r="BY22" i="194"/>
  <c r="BX22" i="194"/>
  <c r="BW22" i="194"/>
  <c r="BV22" i="194"/>
  <c r="BU22" i="194"/>
  <c r="BT22" i="194"/>
  <c r="BS22" i="194"/>
  <c r="BR22" i="194"/>
  <c r="BQ22" i="194"/>
  <c r="BP22" i="194"/>
  <c r="BO22" i="194"/>
  <c r="BN22" i="194"/>
  <c r="BM22" i="194"/>
  <c r="BL22" i="194"/>
  <c r="BK22" i="194"/>
  <c r="BJ22" i="194"/>
  <c r="A22" i="194"/>
  <c r="CM22" i="194" s="1"/>
  <c r="CL21" i="194"/>
  <c r="CK21" i="194"/>
  <c r="CJ21" i="194"/>
  <c r="CI21" i="194"/>
  <c r="CH21" i="194"/>
  <c r="CG21" i="194"/>
  <c r="CF21" i="194"/>
  <c r="CE21" i="194"/>
  <c r="CD21" i="194"/>
  <c r="CC21" i="194"/>
  <c r="CB21" i="194"/>
  <c r="CA21" i="194"/>
  <c r="BZ21" i="194"/>
  <c r="BY21" i="194"/>
  <c r="BX21" i="194"/>
  <c r="BW21" i="194"/>
  <c r="BV21" i="194"/>
  <c r="BU21" i="194"/>
  <c r="BT21" i="194"/>
  <c r="BS21" i="194"/>
  <c r="BR21" i="194"/>
  <c r="BQ21" i="194"/>
  <c r="BP21" i="194"/>
  <c r="BO21" i="194"/>
  <c r="BN21" i="194"/>
  <c r="BM21" i="194"/>
  <c r="BL21" i="194"/>
  <c r="BK21" i="194"/>
  <c r="BJ21" i="194"/>
  <c r="A21" i="194"/>
  <c r="A20" i="194"/>
  <c r="AZ19" i="194"/>
  <c r="AY19" i="194"/>
  <c r="AX19" i="194"/>
  <c r="AW19" i="194"/>
  <c r="AV19" i="194"/>
  <c r="AU19" i="194"/>
  <c r="AT19" i="194"/>
  <c r="AS19" i="194"/>
  <c r="AR19" i="194"/>
  <c r="AQ19" i="194"/>
  <c r="AP19" i="194"/>
  <c r="AO19" i="194"/>
  <c r="AN19" i="194"/>
  <c r="AM19" i="194"/>
  <c r="AL19" i="194"/>
  <c r="AK19" i="194"/>
  <c r="AJ19" i="194"/>
  <c r="AI19" i="194"/>
  <c r="AH19" i="194"/>
  <c r="AG19" i="194"/>
  <c r="AF19" i="194"/>
  <c r="AE19" i="194"/>
  <c r="AD19" i="194"/>
  <c r="AC19" i="194"/>
  <c r="AB19" i="194"/>
  <c r="AA19" i="194"/>
  <c r="Z19" i="194"/>
  <c r="Y19" i="194"/>
  <c r="X19" i="194"/>
  <c r="W19" i="194"/>
  <c r="V19" i="194"/>
  <c r="U19" i="194"/>
  <c r="T19" i="194"/>
  <c r="S19" i="194"/>
  <c r="R19" i="194"/>
  <c r="Q19" i="194"/>
  <c r="P19" i="194"/>
  <c r="O19" i="194"/>
  <c r="N19" i="194"/>
  <c r="M19" i="194"/>
  <c r="L19" i="194"/>
  <c r="K19" i="194"/>
  <c r="J19" i="194"/>
  <c r="I19" i="194"/>
  <c r="H19" i="194"/>
  <c r="G19" i="194"/>
  <c r="F19" i="194"/>
  <c r="E19" i="194"/>
  <c r="A19" i="194"/>
  <c r="CL18" i="194"/>
  <c r="CK18" i="194"/>
  <c r="CJ18" i="194"/>
  <c r="CI18" i="194"/>
  <c r="CH18" i="194"/>
  <c r="CG18" i="194"/>
  <c r="CF18" i="194"/>
  <c r="CE18" i="194"/>
  <c r="CD18" i="194"/>
  <c r="CC18" i="194"/>
  <c r="CB18" i="194"/>
  <c r="CA18" i="194"/>
  <c r="BZ18" i="194"/>
  <c r="BY18" i="194"/>
  <c r="BX18" i="194"/>
  <c r="BW18" i="194"/>
  <c r="BV18" i="194"/>
  <c r="BU18" i="194"/>
  <c r="BT18" i="194"/>
  <c r="BS18" i="194"/>
  <c r="BR18" i="194"/>
  <c r="BQ18" i="194"/>
  <c r="BP18" i="194"/>
  <c r="BO18" i="194"/>
  <c r="BN18" i="194"/>
  <c r="BM18" i="194"/>
  <c r="BL18" i="194"/>
  <c r="BK18" i="194"/>
  <c r="BJ18" i="194"/>
  <c r="A18" i="194"/>
  <c r="CN18" i="194" s="1"/>
  <c r="CL17" i="194"/>
  <c r="CK17" i="194"/>
  <c r="CJ17" i="194"/>
  <c r="CI17" i="194"/>
  <c r="CH17" i="194"/>
  <c r="CG17" i="194"/>
  <c r="CF17" i="194"/>
  <c r="CE17" i="194"/>
  <c r="CD17" i="194"/>
  <c r="CC17" i="194"/>
  <c r="CB17" i="194"/>
  <c r="CA17" i="194"/>
  <c r="BZ17" i="194"/>
  <c r="BY17" i="194"/>
  <c r="BX17" i="194"/>
  <c r="BW17" i="194"/>
  <c r="BV17" i="194"/>
  <c r="BU17" i="194"/>
  <c r="BT17" i="194"/>
  <c r="BS17" i="194"/>
  <c r="BR17" i="194"/>
  <c r="BQ17" i="194"/>
  <c r="BP17" i="194"/>
  <c r="BO17" i="194"/>
  <c r="BN17" i="194"/>
  <c r="BM17" i="194"/>
  <c r="BL17" i="194"/>
  <c r="BK17" i="194"/>
  <c r="BJ17" i="194"/>
  <c r="A17" i="194"/>
  <c r="CT17" i="194" s="1"/>
  <c r="A16" i="194"/>
  <c r="A15" i="194"/>
  <c r="AZ14" i="194"/>
  <c r="AZ15" i="194" s="1"/>
  <c r="AY14" i="194"/>
  <c r="AX14" i="194"/>
  <c r="AX15" i="194" s="1"/>
  <c r="AW14" i="194"/>
  <c r="AV14" i="194"/>
  <c r="AU14" i="194"/>
  <c r="AU15" i="194" s="1"/>
  <c r="AT14" i="194"/>
  <c r="AT15" i="194" s="1"/>
  <c r="AS14" i="194"/>
  <c r="AS15" i="194" s="1"/>
  <c r="AR14" i="194"/>
  <c r="AQ14" i="194"/>
  <c r="AQ15" i="194" s="1"/>
  <c r="AP14" i="194"/>
  <c r="AO14" i="194"/>
  <c r="AN14" i="194"/>
  <c r="AM14" i="194"/>
  <c r="AM15" i="194" s="1"/>
  <c r="AL14" i="194"/>
  <c r="AL15" i="194" s="1"/>
  <c r="AK14" i="194"/>
  <c r="AJ14" i="194"/>
  <c r="AJ15" i="194" s="1"/>
  <c r="AI14" i="194"/>
  <c r="AH14" i="194"/>
  <c r="AH15" i="194" s="1"/>
  <c r="AG14" i="194"/>
  <c r="AF14" i="194"/>
  <c r="AE14" i="194"/>
  <c r="AE15" i="194" s="1"/>
  <c r="AD14" i="194"/>
  <c r="AD15" i="194" s="1"/>
  <c r="AC14" i="194"/>
  <c r="AC15" i="194" s="1"/>
  <c r="AB14" i="194"/>
  <c r="AB15" i="194" s="1"/>
  <c r="AA14" i="194"/>
  <c r="AA15" i="194" s="1"/>
  <c r="Z14" i="194"/>
  <c r="Y14" i="194"/>
  <c r="X14" i="194"/>
  <c r="W14" i="194"/>
  <c r="W15" i="194" s="1"/>
  <c r="V14" i="194"/>
  <c r="V15" i="194" s="1"/>
  <c r="U14" i="194"/>
  <c r="U15" i="194" s="1"/>
  <c r="T14" i="194"/>
  <c r="T15" i="194" s="1"/>
  <c r="S14" i="194"/>
  <c r="S15" i="194" s="1"/>
  <c r="R14" i="194"/>
  <c r="R15" i="194" s="1"/>
  <c r="Q14" i="194"/>
  <c r="Q15" i="194" s="1"/>
  <c r="P14" i="194"/>
  <c r="P15" i="194" s="1"/>
  <c r="O14" i="194"/>
  <c r="O15" i="194" s="1"/>
  <c r="N14" i="194"/>
  <c r="N15" i="194" s="1"/>
  <c r="M14" i="194"/>
  <c r="M15" i="194" s="1"/>
  <c r="L14" i="194"/>
  <c r="L15" i="194" s="1"/>
  <c r="K14" i="194"/>
  <c r="K15" i="194" s="1"/>
  <c r="J14" i="194"/>
  <c r="J15" i="194" s="1"/>
  <c r="I14" i="194"/>
  <c r="I15" i="194" s="1"/>
  <c r="H14" i="194"/>
  <c r="H15" i="194" s="1"/>
  <c r="G14" i="194"/>
  <c r="G15" i="194" s="1"/>
  <c r="F14" i="194"/>
  <c r="F15" i="194" s="1"/>
  <c r="E14" i="194"/>
  <c r="E15" i="194" s="1"/>
  <c r="A14" i="194"/>
  <c r="A13" i="194"/>
  <c r="CL12" i="194"/>
  <c r="CK12" i="194"/>
  <c r="CJ12" i="194"/>
  <c r="CI12" i="194"/>
  <c r="CH12" i="194"/>
  <c r="CG12" i="194"/>
  <c r="CF12" i="194"/>
  <c r="CE12" i="194"/>
  <c r="CD12" i="194"/>
  <c r="CC12" i="194"/>
  <c r="CB12" i="194"/>
  <c r="CA12" i="194"/>
  <c r="BZ12" i="194"/>
  <c r="BY12" i="194"/>
  <c r="BX12" i="194"/>
  <c r="BW12" i="194"/>
  <c r="BV12" i="194"/>
  <c r="BU12" i="194"/>
  <c r="BT12" i="194"/>
  <c r="BS12" i="194"/>
  <c r="BR12" i="194"/>
  <c r="BQ12" i="194"/>
  <c r="BP12" i="194"/>
  <c r="BO12" i="194"/>
  <c r="BN12" i="194"/>
  <c r="BM12" i="194"/>
  <c r="BL12" i="194"/>
  <c r="BK12" i="194"/>
  <c r="BJ12" i="194"/>
  <c r="A12" i="194"/>
  <c r="CL11" i="194"/>
  <c r="CK11" i="194"/>
  <c r="CJ11" i="194"/>
  <c r="CI11" i="194"/>
  <c r="CH11" i="194"/>
  <c r="CG11" i="194"/>
  <c r="CF11" i="194"/>
  <c r="CE11" i="194"/>
  <c r="CD11" i="194"/>
  <c r="CC11" i="194"/>
  <c r="CB11" i="194"/>
  <c r="CA11" i="194"/>
  <c r="BZ11" i="194"/>
  <c r="BY11" i="194"/>
  <c r="BX11" i="194"/>
  <c r="BW11" i="194"/>
  <c r="BV11" i="194"/>
  <c r="BU11" i="194"/>
  <c r="BT11" i="194"/>
  <c r="BS11" i="194"/>
  <c r="BR11" i="194"/>
  <c r="BQ11" i="194"/>
  <c r="BP11" i="194"/>
  <c r="BO11" i="194"/>
  <c r="BN11" i="194"/>
  <c r="BM11" i="194"/>
  <c r="BL11" i="194"/>
  <c r="BK11" i="194"/>
  <c r="BJ11" i="194"/>
  <c r="A11" i="194"/>
  <c r="CT11" i="194" s="1"/>
  <c r="A10" i="194"/>
  <c r="AZ9" i="194"/>
  <c r="AY9" i="194"/>
  <c r="AX9" i="194"/>
  <c r="AW9" i="194"/>
  <c r="AV9" i="194"/>
  <c r="AU9" i="194"/>
  <c r="AT9" i="194"/>
  <c r="AS9" i="194"/>
  <c r="AR9" i="194"/>
  <c r="AQ9" i="194"/>
  <c r="AP9" i="194"/>
  <c r="AO9" i="194"/>
  <c r="AN9" i="194"/>
  <c r="AM9" i="194"/>
  <c r="AL9" i="194"/>
  <c r="AK9" i="194"/>
  <c r="AJ9" i="194"/>
  <c r="AI9" i="194"/>
  <c r="AH9" i="194"/>
  <c r="AG9" i="194"/>
  <c r="AF9" i="194"/>
  <c r="AE9" i="194"/>
  <c r="AD9" i="194"/>
  <c r="AC9" i="194"/>
  <c r="AB9" i="194"/>
  <c r="AA9" i="194"/>
  <c r="Z9" i="194"/>
  <c r="Y9" i="194"/>
  <c r="X9" i="194"/>
  <c r="W9" i="194"/>
  <c r="V9" i="194"/>
  <c r="U9" i="194"/>
  <c r="T9" i="194"/>
  <c r="S9" i="194"/>
  <c r="R9" i="194"/>
  <c r="Q9" i="194"/>
  <c r="P9" i="194"/>
  <c r="O9" i="194"/>
  <c r="N9" i="194"/>
  <c r="M9" i="194"/>
  <c r="L9" i="194"/>
  <c r="K9" i="194"/>
  <c r="J9" i="194"/>
  <c r="I9" i="194"/>
  <c r="H9" i="194"/>
  <c r="G9" i="194"/>
  <c r="F9" i="194"/>
  <c r="E9" i="194"/>
  <c r="A9" i="194"/>
  <c r="CL8" i="194"/>
  <c r="CK8" i="194"/>
  <c r="CJ8" i="194"/>
  <c r="CI8" i="194"/>
  <c r="CH8" i="194"/>
  <c r="CG8" i="194"/>
  <c r="CF8" i="194"/>
  <c r="CE8" i="194"/>
  <c r="CD8" i="194"/>
  <c r="CC8" i="194"/>
  <c r="CB8" i="194"/>
  <c r="CA8" i="194"/>
  <c r="BZ8" i="194"/>
  <c r="BY8" i="194"/>
  <c r="BX8" i="194"/>
  <c r="BW8" i="194"/>
  <c r="BV8" i="194"/>
  <c r="BU8" i="194"/>
  <c r="BT8" i="194"/>
  <c r="BS8" i="194"/>
  <c r="BR8" i="194"/>
  <c r="BQ8" i="194"/>
  <c r="BP8" i="194"/>
  <c r="BO8" i="194"/>
  <c r="BN8" i="194"/>
  <c r="BM8" i="194"/>
  <c r="BL8" i="194"/>
  <c r="BK8" i="194"/>
  <c r="BJ8" i="194"/>
  <c r="A8" i="194"/>
  <c r="CO8" i="194" s="1"/>
  <c r="CL7" i="194"/>
  <c r="CK7" i="194"/>
  <c r="CJ7" i="194"/>
  <c r="CI7" i="194"/>
  <c r="CH7" i="194"/>
  <c r="CG7" i="194"/>
  <c r="CF7" i="194"/>
  <c r="CE7" i="194"/>
  <c r="CD7" i="194"/>
  <c r="CC7" i="194"/>
  <c r="CB7" i="194"/>
  <c r="CA7" i="194"/>
  <c r="BZ7" i="194"/>
  <c r="BY7" i="194"/>
  <c r="BX7" i="194"/>
  <c r="BW7" i="194"/>
  <c r="BV7" i="194"/>
  <c r="BU7" i="194"/>
  <c r="BT7" i="194"/>
  <c r="BS7" i="194"/>
  <c r="BR7" i="194"/>
  <c r="BQ7" i="194"/>
  <c r="BP7" i="194"/>
  <c r="BO7" i="194"/>
  <c r="BN7" i="194"/>
  <c r="BM7" i="194"/>
  <c r="BL7" i="194"/>
  <c r="BK7" i="194"/>
  <c r="BJ7" i="194"/>
  <c r="A7" i="194"/>
  <c r="CM7" i="194" s="1"/>
  <c r="A6" i="194"/>
  <c r="AZ5" i="194"/>
  <c r="AY5" i="194"/>
  <c r="AX5" i="194"/>
  <c r="AW5" i="194"/>
  <c r="AV5" i="194"/>
  <c r="AU5" i="194"/>
  <c r="AT5" i="194"/>
  <c r="AS5" i="194"/>
  <c r="AR5" i="194"/>
  <c r="AQ5" i="194"/>
  <c r="AP5" i="194"/>
  <c r="AO5" i="194"/>
  <c r="AN5" i="194"/>
  <c r="AM5" i="194"/>
  <c r="AL5" i="194"/>
  <c r="AK5" i="194"/>
  <c r="AJ5" i="194"/>
  <c r="AI5" i="194"/>
  <c r="AH5" i="194"/>
  <c r="AG5" i="194"/>
  <c r="AF5" i="194"/>
  <c r="AE5" i="194"/>
  <c r="AD5" i="194"/>
  <c r="AC5" i="194"/>
  <c r="AB5" i="194"/>
  <c r="AA5" i="194"/>
  <c r="Z5" i="194"/>
  <c r="Y5" i="194"/>
  <c r="X5" i="194"/>
  <c r="W5" i="194"/>
  <c r="V5" i="194"/>
  <c r="U5" i="194"/>
  <c r="T5" i="194"/>
  <c r="S5" i="194"/>
  <c r="R5" i="194"/>
  <c r="Q5" i="194"/>
  <c r="P5" i="194"/>
  <c r="O5" i="194"/>
  <c r="N5" i="194"/>
  <c r="M5" i="194"/>
  <c r="L5" i="194"/>
  <c r="K5" i="194"/>
  <c r="J5" i="194"/>
  <c r="I5" i="194"/>
  <c r="H5" i="194"/>
  <c r="G5" i="194"/>
  <c r="F5" i="194"/>
  <c r="E5" i="194"/>
  <c r="A5" i="194"/>
  <c r="CL4" i="194"/>
  <c r="CK4" i="194"/>
  <c r="CJ4" i="194"/>
  <c r="CI4" i="194"/>
  <c r="CH4" i="194"/>
  <c r="CG4" i="194"/>
  <c r="CF4" i="194"/>
  <c r="CE4" i="194"/>
  <c r="CD4" i="194"/>
  <c r="CC4" i="194"/>
  <c r="CB4" i="194"/>
  <c r="CA4" i="194"/>
  <c r="BZ4" i="194"/>
  <c r="BY4" i="194"/>
  <c r="BX4" i="194"/>
  <c r="BW4" i="194"/>
  <c r="BV4" i="194"/>
  <c r="BU4" i="194"/>
  <c r="BT4" i="194"/>
  <c r="BS4" i="194"/>
  <c r="BR4" i="194"/>
  <c r="BQ4" i="194"/>
  <c r="BP4" i="194"/>
  <c r="BO4" i="194"/>
  <c r="BN4" i="194"/>
  <c r="BM4" i="194"/>
  <c r="BL4" i="194"/>
  <c r="BK4" i="194"/>
  <c r="BJ4" i="194"/>
  <c r="A4" i="194"/>
  <c r="CN4" i="194" s="1"/>
  <c r="CL3" i="194"/>
  <c r="CK3" i="194"/>
  <c r="CJ3" i="194"/>
  <c r="CI3" i="194"/>
  <c r="CH3" i="194"/>
  <c r="CG3" i="194"/>
  <c r="CF3" i="194"/>
  <c r="CE3" i="194"/>
  <c r="CD3" i="194"/>
  <c r="CC3" i="194"/>
  <c r="CB3" i="194"/>
  <c r="CA3" i="194"/>
  <c r="BZ3" i="194"/>
  <c r="BY3" i="194"/>
  <c r="BX3" i="194"/>
  <c r="BW3" i="194"/>
  <c r="BV3" i="194"/>
  <c r="BU3" i="194"/>
  <c r="BT3" i="194"/>
  <c r="BS3" i="194"/>
  <c r="BR3" i="194"/>
  <c r="BQ3" i="194"/>
  <c r="BP3" i="194"/>
  <c r="BO3" i="194"/>
  <c r="BN3" i="194"/>
  <c r="BM3" i="194"/>
  <c r="BL3" i="194"/>
  <c r="BK3" i="194"/>
  <c r="BJ3" i="194"/>
  <c r="A3" i="194"/>
  <c r="BX14" i="194" l="1"/>
  <c r="BQ36" i="194"/>
  <c r="CQ48" i="194"/>
  <c r="CD14" i="194"/>
  <c r="BZ36" i="194"/>
  <c r="AN38" i="194"/>
  <c r="CP37" i="194"/>
  <c r="CQ27" i="194"/>
  <c r="CT27" i="194"/>
  <c r="CG36" i="194"/>
  <c r="CO22" i="194"/>
  <c r="BJ36" i="194"/>
  <c r="CP48" i="194"/>
  <c r="CF14" i="194"/>
  <c r="CR18" i="194"/>
  <c r="CO37" i="194"/>
  <c r="CM11" i="194"/>
  <c r="CQ11" i="194"/>
  <c r="CP22" i="194"/>
  <c r="CQ4" i="194"/>
  <c r="CO7" i="194"/>
  <c r="CR11" i="194"/>
  <c r="BW14" i="194"/>
  <c r="CQ22" i="194"/>
  <c r="CR26" i="194"/>
  <c r="CS31" i="194"/>
  <c r="CR48" i="194"/>
  <c r="CF36" i="194"/>
  <c r="CE14" i="194"/>
  <c r="CQ18" i="194"/>
  <c r="CO11" i="194"/>
  <c r="CN22" i="194"/>
  <c r="CS27" i="194"/>
  <c r="BK36" i="194"/>
  <c r="CR4" i="194"/>
  <c r="CS4" i="194"/>
  <c r="CQ7" i="194"/>
  <c r="CT4" i="194"/>
  <c r="CR7" i="194"/>
  <c r="CA36" i="194"/>
  <c r="BP36" i="194"/>
  <c r="CN30" i="194"/>
  <c r="CP8" i="194"/>
  <c r="BR36" i="194"/>
  <c r="CH36" i="194"/>
  <c r="BL36" i="194"/>
  <c r="BT36" i="194"/>
  <c r="CB36" i="194"/>
  <c r="CJ36" i="194"/>
  <c r="BS36" i="194"/>
  <c r="CI36" i="194"/>
  <c r="AE38" i="194"/>
  <c r="AU38" i="194"/>
  <c r="BN14" i="194"/>
  <c r="CO3" i="194"/>
  <c r="CQ8" i="194"/>
  <c r="CR8" i="194"/>
  <c r="CQ12" i="194"/>
  <c r="BV14" i="194"/>
  <c r="AK15" i="194"/>
  <c r="CO17" i="194"/>
  <c r="CO18" i="194"/>
  <c r="BM36" i="194"/>
  <c r="BU36" i="194"/>
  <c r="CC36" i="194"/>
  <c r="CK36" i="194"/>
  <c r="BX36" i="194"/>
  <c r="CO12" i="194"/>
  <c r="BO14" i="194"/>
  <c r="CL14" i="194"/>
  <c r="CM17" i="194"/>
  <c r="CP12" i="194"/>
  <c r="BP14" i="194"/>
  <c r="CN17" i="194"/>
  <c r="CO30" i="194"/>
  <c r="CR3" i="194"/>
  <c r="CP30" i="194"/>
  <c r="CP31" i="194"/>
  <c r="CN7" i="194"/>
  <c r="CS8" i="194"/>
  <c r="BF14" i="194"/>
  <c r="CR14" i="194" s="1"/>
  <c r="AR15" i="194"/>
  <c r="CP18" i="194"/>
  <c r="CO26" i="194"/>
  <c r="BE32" i="194"/>
  <c r="CQ31" i="194"/>
  <c r="BN36" i="194"/>
  <c r="BV36" i="194"/>
  <c r="CD36" i="194"/>
  <c r="CL36" i="194"/>
  <c r="BY36" i="194"/>
  <c r="CM37" i="194"/>
  <c r="CS48" i="194"/>
  <c r="CR31" i="194"/>
  <c r="BO36" i="194"/>
  <c r="BW36" i="194"/>
  <c r="CE36" i="194"/>
  <c r="CN37" i="194"/>
  <c r="AH38" i="194"/>
  <c r="AX38" i="194"/>
  <c r="BU14" i="194"/>
  <c r="CK14" i="194"/>
  <c r="CM8" i="194"/>
  <c r="BH36" i="194"/>
  <c r="CT36" i="194" s="1"/>
  <c r="BH5" i="194"/>
  <c r="BF9" i="194"/>
  <c r="CS7" i="194"/>
  <c r="CN12" i="194"/>
  <c r="Y15" i="194"/>
  <c r="BK14" i="194"/>
  <c r="AG15" i="194"/>
  <c r="BS14" i="194"/>
  <c r="AO15" i="194"/>
  <c r="CA14" i="194"/>
  <c r="AW15" i="194"/>
  <c r="CI14" i="194"/>
  <c r="BM14" i="194"/>
  <c r="CC14" i="194"/>
  <c r="CR40" i="194"/>
  <c r="BL14" i="194"/>
  <c r="BT14" i="194"/>
  <c r="CB14" i="194"/>
  <c r="CJ14" i="194"/>
  <c r="AI15" i="194"/>
  <c r="AY15" i="194"/>
  <c r="CQ44" i="194"/>
  <c r="CN11" i="194"/>
  <c r="CP26" i="194"/>
  <c r="CS3" i="194"/>
  <c r="CQ26" i="194"/>
  <c r="BE28" i="194"/>
  <c r="CM30" i="194"/>
  <c r="CT3" i="194"/>
  <c r="CP11" i="194"/>
  <c r="Z15" i="194"/>
  <c r="AP15" i="194"/>
  <c r="BF28" i="194"/>
  <c r="BC9" i="194"/>
  <c r="CP4" i="194"/>
  <c r="CP7" i="194"/>
  <c r="CM4" i="194"/>
  <c r="BB14" i="194"/>
  <c r="CP27" i="194"/>
  <c r="CO27" i="194"/>
  <c r="CN27" i="194"/>
  <c r="CM27" i="194"/>
  <c r="X15" i="194"/>
  <c r="BJ14" i="194"/>
  <c r="AF15" i="194"/>
  <c r="BR14" i="194"/>
  <c r="AN15" i="194"/>
  <c r="BZ14" i="194"/>
  <c r="AV15" i="194"/>
  <c r="CH14" i="194"/>
  <c r="CO48" i="194"/>
  <c r="BA36" i="194"/>
  <c r="CM41" i="194"/>
  <c r="CT45" i="194"/>
  <c r="CS49" i="194"/>
  <c r="BB36" i="194"/>
  <c r="CN41" i="194"/>
  <c r="CM45" i="194"/>
  <c r="CT49" i="194"/>
  <c r="BC36" i="194"/>
  <c r="CO41" i="194"/>
  <c r="CN45" i="194"/>
  <c r="CM49" i="194"/>
  <c r="CT8" i="194"/>
  <c r="BQ14" i="194"/>
  <c r="BY14" i="194"/>
  <c r="CG14" i="194"/>
  <c r="CS18" i="194"/>
  <c r="CR22" i="194"/>
  <c r="CT31" i="194"/>
  <c r="BD36" i="194"/>
  <c r="CQ37" i="194"/>
  <c r="AA38" i="194"/>
  <c r="AI38" i="194"/>
  <c r="AQ38" i="194"/>
  <c r="AY38" i="194"/>
  <c r="CP41" i="194"/>
  <c r="CO45" i="194"/>
  <c r="CN49" i="194"/>
  <c r="CT18" i="194"/>
  <c r="CS22" i="194"/>
  <c r="CM31" i="194"/>
  <c r="CR37" i="194"/>
  <c r="AB38" i="194"/>
  <c r="AJ38" i="194"/>
  <c r="AR38" i="194"/>
  <c r="AZ38" i="194"/>
  <c r="CQ41" i="194"/>
  <c r="CP45" i="194"/>
  <c r="CO49" i="194"/>
  <c r="CN8" i="194"/>
  <c r="CM18" i="194"/>
  <c r="CT22" i="194"/>
  <c r="CN31" i="194"/>
  <c r="CS37" i="194"/>
  <c r="AC38" i="194"/>
  <c r="AK38" i="194"/>
  <c r="AS38" i="194"/>
  <c r="CR41" i="194"/>
  <c r="CQ45" i="194"/>
  <c r="CP49" i="194"/>
  <c r="BF50" i="194"/>
  <c r="CS41" i="194"/>
  <c r="CR45" i="194"/>
  <c r="CQ49" i="194"/>
  <c r="BH38" i="194" l="1"/>
  <c r="BD19" i="194"/>
  <c r="BD9" i="194"/>
  <c r="BE14" i="194"/>
  <c r="CQ14" i="194" s="1"/>
  <c r="BD14" i="194"/>
  <c r="BD15" i="194" s="1"/>
  <c r="CR12" i="194"/>
  <c r="BB19" i="194"/>
  <c r="BG5" i="194"/>
  <c r="BF5" i="194"/>
  <c r="BA9" i="194"/>
  <c r="BE9" i="194"/>
  <c r="CQ30" i="194"/>
  <c r="BC32" i="194"/>
  <c r="BF36" i="194"/>
  <c r="CR36" i="194" s="1"/>
  <c r="BC14" i="194"/>
  <c r="BC15" i="194" s="1"/>
  <c r="BG50" i="194"/>
  <c r="BE36" i="194"/>
  <c r="CQ36" i="194" s="1"/>
  <c r="BF15" i="194"/>
  <c r="BD32" i="194"/>
  <c r="CP17" i="194"/>
  <c r="BG9" i="194"/>
  <c r="BC19" i="194"/>
  <c r="BE15" i="194"/>
  <c r="CN14" i="194"/>
  <c r="BB15" i="194"/>
  <c r="BG19" i="194"/>
  <c r="CS17" i="194"/>
  <c r="CQ21" i="194"/>
  <c r="BE23" i="194"/>
  <c r="CS11" i="194"/>
  <c r="BF19" i="194"/>
  <c r="CR17" i="194"/>
  <c r="BB42" i="194"/>
  <c r="CN40" i="194"/>
  <c r="CM40" i="194"/>
  <c r="BA42" i="194"/>
  <c r="CN36" i="194"/>
  <c r="BB38" i="194"/>
  <c r="BC50" i="194"/>
  <c r="BB5" i="194"/>
  <c r="CN3" i="194"/>
  <c r="CR21" i="194"/>
  <c r="BF23" i="194"/>
  <c r="BH19" i="194"/>
  <c r="CT40" i="194"/>
  <c r="BH42" i="194"/>
  <c r="BH32" i="194"/>
  <c r="CT30" i="194"/>
  <c r="CO40" i="194"/>
  <c r="BC42" i="194"/>
  <c r="BH14" i="194"/>
  <c r="CT12" i="194"/>
  <c r="BC38" i="194"/>
  <c r="CO36" i="194"/>
  <c r="CT21" i="194"/>
  <c r="BH23" i="194"/>
  <c r="CQ3" i="194"/>
  <c r="BE5" i="194"/>
  <c r="BA32" i="194"/>
  <c r="CS21" i="194"/>
  <c r="BG23" i="194"/>
  <c r="CP44" i="194"/>
  <c r="BD46" i="194"/>
  <c r="BB32" i="194"/>
  <c r="CQ40" i="194"/>
  <c r="BE42" i="194"/>
  <c r="BA28" i="194"/>
  <c r="CM26" i="194"/>
  <c r="BH9" i="194"/>
  <c r="CT7" i="194"/>
  <c r="BD50" i="194"/>
  <c r="BF32" i="194"/>
  <c r="CR30" i="194"/>
  <c r="BG14" i="194"/>
  <c r="CS14" i="194" s="1"/>
  <c r="CS12" i="194"/>
  <c r="BC5" i="194"/>
  <c r="CO4" i="194"/>
  <c r="CN21" i="194"/>
  <c r="BB23" i="194"/>
  <c r="BC28" i="194"/>
  <c r="CN44" i="194"/>
  <c r="BB46" i="194"/>
  <c r="CM36" i="194"/>
  <c r="BA38" i="194"/>
  <c r="CM3" i="194"/>
  <c r="BA5" i="194"/>
  <c r="CP40" i="194"/>
  <c r="BD42" i="194"/>
  <c r="BG36" i="194"/>
  <c r="BE50" i="194"/>
  <c r="BG32" i="194"/>
  <c r="CS30" i="194"/>
  <c r="BG28" i="194"/>
  <c r="CS26" i="194"/>
  <c r="BB28" i="194"/>
  <c r="CO44" i="194"/>
  <c r="BC46" i="194"/>
  <c r="CN48" i="194"/>
  <c r="BB50" i="194"/>
  <c r="CT26" i="194"/>
  <c r="BH28" i="194"/>
  <c r="BH50" i="194"/>
  <c r="CT48" i="194"/>
  <c r="CR44" i="194"/>
  <c r="BF46" i="194"/>
  <c r="CP3" i="194"/>
  <c r="BD5" i="194"/>
  <c r="BD28" i="194"/>
  <c r="BA19" i="194"/>
  <c r="BA14" i="194"/>
  <c r="CM12" i="194"/>
  <c r="CM48" i="194"/>
  <c r="BA50" i="194"/>
  <c r="CS44" i="194"/>
  <c r="BG46" i="194"/>
  <c r="BC23" i="194"/>
  <c r="CO21" i="194"/>
  <c r="CM21" i="194"/>
  <c r="BA23" i="194"/>
  <c r="BB9" i="194"/>
  <c r="BA46" i="194"/>
  <c r="CM44" i="194"/>
  <c r="CP36" i="194"/>
  <c r="BD38" i="194"/>
  <c r="BE19" i="194"/>
  <c r="CQ17" i="194"/>
  <c r="CT44" i="194"/>
  <c r="BH46" i="194"/>
  <c r="CS40" i="194"/>
  <c r="BG42" i="194"/>
  <c r="BD23" i="194"/>
  <c r="CP21" i="194"/>
  <c r="BE46" i="194"/>
  <c r="BF42" i="194"/>
  <c r="CP14" i="194" l="1"/>
  <c r="BF38" i="194"/>
  <c r="CO14" i="194"/>
  <c r="BE38" i="194"/>
  <c r="BG15" i="194"/>
  <c r="CS36" i="194"/>
  <c r="BG38" i="194"/>
  <c r="CM14" i="194"/>
  <c r="BA15" i="194"/>
  <c r="CT14" i="194"/>
  <c r="BH15" i="194"/>
  <c r="BG125" i="190" l="1"/>
  <c r="BG105" i="190"/>
  <c r="AE18" i="191"/>
  <c r="AE17" i="191"/>
  <c r="AD18" i="191"/>
  <c r="BD109" i="190"/>
  <c r="O11" i="191" l="1"/>
  <c r="P11" i="191"/>
  <c r="Q11" i="191"/>
  <c r="S11" i="191"/>
  <c r="U11" i="191"/>
  <c r="W11" i="191"/>
  <c r="X11" i="191"/>
  <c r="AD11" i="191"/>
  <c r="G42" i="190" l="1"/>
  <c r="K42" i="190"/>
  <c r="G43" i="190"/>
  <c r="K43" i="190"/>
  <c r="G44" i="190"/>
  <c r="K44" i="190"/>
  <c r="G45" i="190"/>
  <c r="K45" i="190"/>
  <c r="G46" i="190"/>
  <c r="K46" i="190"/>
  <c r="G47" i="190"/>
  <c r="K47" i="190"/>
  <c r="G48" i="190"/>
  <c r="K48" i="190"/>
  <c r="G49" i="190"/>
  <c r="K49" i="190"/>
  <c r="G50" i="190"/>
  <c r="K50" i="190"/>
  <c r="G51" i="190"/>
  <c r="K51" i="190"/>
  <c r="G52" i="190"/>
  <c r="K52" i="190"/>
  <c r="G53" i="190"/>
  <c r="K53" i="190"/>
  <c r="G54" i="190"/>
  <c r="K54" i="190"/>
  <c r="G55" i="190"/>
  <c r="K55" i="190"/>
  <c r="C56" i="190"/>
  <c r="D56" i="190"/>
  <c r="D59" i="190" s="1"/>
  <c r="E56" i="190"/>
  <c r="E59" i="190" s="1"/>
  <c r="E101" i="190" s="1"/>
  <c r="F56" i="190"/>
  <c r="H56" i="190"/>
  <c r="I56" i="190"/>
  <c r="J56" i="190"/>
  <c r="C58" i="190"/>
  <c r="C59" i="190" s="1"/>
  <c r="C101" i="190" s="1"/>
  <c r="D58" i="190"/>
  <c r="E58" i="190"/>
  <c r="E100" i="190" s="1"/>
  <c r="F58" i="190"/>
  <c r="F100" i="190" s="1"/>
  <c r="H58" i="190"/>
  <c r="I58" i="190"/>
  <c r="I100" i="190" s="1"/>
  <c r="J58" i="190"/>
  <c r="C64" i="190"/>
  <c r="D64" i="190"/>
  <c r="E64" i="190"/>
  <c r="F64" i="190"/>
  <c r="H64" i="190"/>
  <c r="I64" i="190"/>
  <c r="J64" i="190"/>
  <c r="C65" i="190"/>
  <c r="D65" i="190"/>
  <c r="E65" i="190"/>
  <c r="F65" i="190"/>
  <c r="H65" i="190"/>
  <c r="I65" i="190"/>
  <c r="J65" i="190"/>
  <c r="C66" i="190"/>
  <c r="D66" i="190"/>
  <c r="E66" i="190"/>
  <c r="F66" i="190"/>
  <c r="H66" i="190"/>
  <c r="I66" i="190"/>
  <c r="J66" i="190"/>
  <c r="C67" i="190"/>
  <c r="D67" i="190"/>
  <c r="E67" i="190"/>
  <c r="F67" i="190"/>
  <c r="H67" i="190"/>
  <c r="I67" i="190"/>
  <c r="J67" i="190"/>
  <c r="C68" i="190"/>
  <c r="D68" i="190"/>
  <c r="E68" i="190"/>
  <c r="F68" i="190"/>
  <c r="H68" i="190"/>
  <c r="I68" i="190"/>
  <c r="J68" i="190"/>
  <c r="C69" i="190"/>
  <c r="D69" i="190"/>
  <c r="E69" i="190"/>
  <c r="F69" i="190"/>
  <c r="H69" i="190"/>
  <c r="I69" i="190"/>
  <c r="J69" i="190"/>
  <c r="C70" i="190"/>
  <c r="D70" i="190"/>
  <c r="E70" i="190"/>
  <c r="F70" i="190"/>
  <c r="H70" i="190"/>
  <c r="I70" i="190"/>
  <c r="J70" i="190"/>
  <c r="C71" i="190"/>
  <c r="D71" i="190"/>
  <c r="E71" i="190"/>
  <c r="F71" i="190"/>
  <c r="H71" i="190"/>
  <c r="I71" i="190"/>
  <c r="J71" i="190"/>
  <c r="C72" i="190"/>
  <c r="D72" i="190"/>
  <c r="E72" i="190"/>
  <c r="F72" i="190"/>
  <c r="H72" i="190"/>
  <c r="I72" i="190"/>
  <c r="J72" i="190"/>
  <c r="C73" i="190"/>
  <c r="D73" i="190"/>
  <c r="E73" i="190"/>
  <c r="F73" i="190"/>
  <c r="H73" i="190"/>
  <c r="I73" i="190"/>
  <c r="J73" i="190"/>
  <c r="C74" i="190"/>
  <c r="D74" i="190"/>
  <c r="E74" i="190"/>
  <c r="F74" i="190"/>
  <c r="H74" i="190"/>
  <c r="I74" i="190"/>
  <c r="J74" i="190"/>
  <c r="C75" i="190"/>
  <c r="D75" i="190"/>
  <c r="E75" i="190"/>
  <c r="F75" i="190"/>
  <c r="H75" i="190"/>
  <c r="I75" i="190"/>
  <c r="J75" i="190"/>
  <c r="C76" i="190"/>
  <c r="D76" i="190"/>
  <c r="E76" i="190"/>
  <c r="F76" i="190"/>
  <c r="H76" i="190"/>
  <c r="I76" i="190"/>
  <c r="J76" i="190"/>
  <c r="C77" i="190"/>
  <c r="D77" i="190"/>
  <c r="E77" i="190"/>
  <c r="F77" i="190"/>
  <c r="H77" i="190"/>
  <c r="I77" i="190"/>
  <c r="J77" i="190"/>
  <c r="D100" i="190"/>
  <c r="J100" i="190"/>
  <c r="G106" i="190"/>
  <c r="G126" i="190" s="1"/>
  <c r="K106" i="190"/>
  <c r="K126" i="190" s="1"/>
  <c r="G107" i="190"/>
  <c r="K107" i="190"/>
  <c r="G108" i="190"/>
  <c r="G128" i="190" s="1"/>
  <c r="K108" i="190"/>
  <c r="K128" i="190" s="1"/>
  <c r="G109" i="190"/>
  <c r="K109" i="190"/>
  <c r="G110" i="190"/>
  <c r="K110" i="190"/>
  <c r="G111" i="190"/>
  <c r="K111" i="190"/>
  <c r="G112" i="190"/>
  <c r="G132" i="190" s="1"/>
  <c r="K112" i="190"/>
  <c r="K132" i="190" s="1"/>
  <c r="G113" i="190"/>
  <c r="K113" i="190"/>
  <c r="G114" i="190"/>
  <c r="G134" i="190" s="1"/>
  <c r="K114" i="190"/>
  <c r="K134" i="190" s="1"/>
  <c r="G115" i="190"/>
  <c r="G135" i="190" s="1"/>
  <c r="K115" i="190"/>
  <c r="K135" i="190" s="1"/>
  <c r="G116" i="190"/>
  <c r="G136" i="190" s="1"/>
  <c r="K116" i="190"/>
  <c r="G117" i="190"/>
  <c r="K117" i="190"/>
  <c r="G118" i="190"/>
  <c r="G138" i="190" s="1"/>
  <c r="K118" i="190"/>
  <c r="K138" i="190" s="1"/>
  <c r="G119" i="190"/>
  <c r="K119" i="190"/>
  <c r="C120" i="190"/>
  <c r="C140" i="190" s="1"/>
  <c r="D120" i="190"/>
  <c r="D140" i="190" s="1"/>
  <c r="E120" i="190"/>
  <c r="F120" i="190"/>
  <c r="H120" i="190"/>
  <c r="H140" i="190" s="1"/>
  <c r="I120" i="190"/>
  <c r="J120" i="190"/>
  <c r="C126" i="190"/>
  <c r="D126" i="190"/>
  <c r="E126" i="190"/>
  <c r="F126" i="190"/>
  <c r="H126" i="190"/>
  <c r="I126" i="190"/>
  <c r="J126" i="190"/>
  <c r="C127" i="190"/>
  <c r="D127" i="190"/>
  <c r="E127" i="190"/>
  <c r="F127" i="190"/>
  <c r="H127" i="190"/>
  <c r="I127" i="190"/>
  <c r="J127" i="190"/>
  <c r="C128" i="190"/>
  <c r="D128" i="190"/>
  <c r="E128" i="190"/>
  <c r="F128" i="190"/>
  <c r="H128" i="190"/>
  <c r="I128" i="190"/>
  <c r="J128" i="190"/>
  <c r="C129" i="190"/>
  <c r="D129" i="190"/>
  <c r="E129" i="190"/>
  <c r="F129" i="190"/>
  <c r="H129" i="190"/>
  <c r="I129" i="190"/>
  <c r="J129" i="190"/>
  <c r="C130" i="190"/>
  <c r="D130" i="190"/>
  <c r="E130" i="190"/>
  <c r="F130" i="190"/>
  <c r="H130" i="190"/>
  <c r="I130" i="190"/>
  <c r="J130" i="190"/>
  <c r="C131" i="190"/>
  <c r="D131" i="190"/>
  <c r="E131" i="190"/>
  <c r="F131" i="190"/>
  <c r="H131" i="190"/>
  <c r="I131" i="190"/>
  <c r="J131" i="190"/>
  <c r="C132" i="190"/>
  <c r="D132" i="190"/>
  <c r="E132" i="190"/>
  <c r="F132" i="190"/>
  <c r="H132" i="190"/>
  <c r="I132" i="190"/>
  <c r="J132" i="190"/>
  <c r="C133" i="190"/>
  <c r="D133" i="190"/>
  <c r="E133" i="190"/>
  <c r="F133" i="190"/>
  <c r="H133" i="190"/>
  <c r="I133" i="190"/>
  <c r="J133" i="190"/>
  <c r="C134" i="190"/>
  <c r="D134" i="190"/>
  <c r="E134" i="190"/>
  <c r="F134" i="190"/>
  <c r="H134" i="190"/>
  <c r="I134" i="190"/>
  <c r="J134" i="190"/>
  <c r="C135" i="190"/>
  <c r="D135" i="190"/>
  <c r="E135" i="190"/>
  <c r="F135" i="190"/>
  <c r="H135" i="190"/>
  <c r="I135" i="190"/>
  <c r="J135" i="190"/>
  <c r="C136" i="190"/>
  <c r="D136" i="190"/>
  <c r="E136" i="190"/>
  <c r="F136" i="190"/>
  <c r="H136" i="190"/>
  <c r="I136" i="190"/>
  <c r="J136" i="190"/>
  <c r="C137" i="190"/>
  <c r="D137" i="190"/>
  <c r="E137" i="190"/>
  <c r="F137" i="190"/>
  <c r="H137" i="190"/>
  <c r="I137" i="190"/>
  <c r="J137" i="190"/>
  <c r="C138" i="190"/>
  <c r="D138" i="190"/>
  <c r="E138" i="190"/>
  <c r="F138" i="190"/>
  <c r="H138" i="190"/>
  <c r="I138" i="190"/>
  <c r="J138" i="190"/>
  <c r="C139" i="190"/>
  <c r="D139" i="190"/>
  <c r="E139" i="190"/>
  <c r="F139" i="190"/>
  <c r="H139" i="190"/>
  <c r="I139" i="190"/>
  <c r="J139" i="190"/>
  <c r="G65" i="190" l="1"/>
  <c r="G85" i="190" s="1"/>
  <c r="E140" i="190"/>
  <c r="K68" i="190"/>
  <c r="G66" i="190"/>
  <c r="G86" i="190" s="1"/>
  <c r="K131" i="190"/>
  <c r="K64" i="190"/>
  <c r="K84" i="190" s="1"/>
  <c r="K76" i="190"/>
  <c r="K96" i="190" s="1"/>
  <c r="K77" i="190"/>
  <c r="K97" i="190" s="1"/>
  <c r="K136" i="190"/>
  <c r="I140" i="190"/>
  <c r="K130" i="190"/>
  <c r="C100" i="190"/>
  <c r="G76" i="190"/>
  <c r="G96" i="190" s="1"/>
  <c r="G71" i="190"/>
  <c r="G91" i="190" s="1"/>
  <c r="G72" i="190"/>
  <c r="G92" i="190" s="1"/>
  <c r="K88" i="190"/>
  <c r="J59" i="190"/>
  <c r="J101" i="190" s="1"/>
  <c r="K58" i="190"/>
  <c r="K139" i="190"/>
  <c r="K127" i="190"/>
  <c r="J140" i="190"/>
  <c r="G137" i="190"/>
  <c r="G131" i="190"/>
  <c r="G139" i="190"/>
  <c r="G127" i="190"/>
  <c r="G130" i="190"/>
  <c r="G68" i="190"/>
  <c r="G88" i="190" s="1"/>
  <c r="G64" i="190"/>
  <c r="G84" i="190" s="1"/>
  <c r="G70" i="190"/>
  <c r="G90" i="190" s="1"/>
  <c r="G133" i="190"/>
  <c r="I59" i="190"/>
  <c r="I101" i="190" s="1"/>
  <c r="F59" i="190"/>
  <c r="F101" i="190" s="1"/>
  <c r="K67" i="190"/>
  <c r="K87" i="190" s="1"/>
  <c r="K72" i="190"/>
  <c r="K92" i="190" s="1"/>
  <c r="H100" i="190"/>
  <c r="G74" i="190"/>
  <c r="G94" i="190" s="1"/>
  <c r="K70" i="190"/>
  <c r="K90" i="190" s="1"/>
  <c r="G67" i="190"/>
  <c r="G87" i="190" s="1"/>
  <c r="C78" i="190"/>
  <c r="C98" i="190" s="1"/>
  <c r="K137" i="190"/>
  <c r="K133" i="190"/>
  <c r="K129" i="190"/>
  <c r="G73" i="190"/>
  <c r="G93" i="190" s="1"/>
  <c r="J78" i="190"/>
  <c r="J98" i="190" s="1"/>
  <c r="G56" i="190"/>
  <c r="G120" i="190"/>
  <c r="G77" i="190"/>
  <c r="G97" i="190" s="1"/>
  <c r="G75" i="190"/>
  <c r="G95" i="190" s="1"/>
  <c r="K69" i="190"/>
  <c r="K89" i="190" s="1"/>
  <c r="I78" i="190"/>
  <c r="I98" i="190" s="1"/>
  <c r="K56" i="190"/>
  <c r="E78" i="190"/>
  <c r="E98" i="190" s="1"/>
  <c r="K71" i="190"/>
  <c r="K91" i="190" s="1"/>
  <c r="K66" i="190"/>
  <c r="K86" i="190" s="1"/>
  <c r="K65" i="190"/>
  <c r="K85" i="190" s="1"/>
  <c r="H59" i="190"/>
  <c r="H101" i="190" s="1"/>
  <c r="G58" i="190"/>
  <c r="K74" i="190"/>
  <c r="K94" i="190" s="1"/>
  <c r="F78" i="190"/>
  <c r="F98" i="190" s="1"/>
  <c r="K73" i="190"/>
  <c r="K93" i="190" s="1"/>
  <c r="K75" i="190"/>
  <c r="K95" i="190" s="1"/>
  <c r="G69" i="190"/>
  <c r="G89" i="190" s="1"/>
  <c r="K120" i="190"/>
  <c r="F140" i="190"/>
  <c r="D78" i="190"/>
  <c r="D98" i="190" s="1"/>
  <c r="G129" i="190"/>
  <c r="D101" i="190"/>
  <c r="H78" i="190"/>
  <c r="H98" i="190" s="1"/>
  <c r="G59" i="190" l="1"/>
  <c r="K140" i="190"/>
  <c r="G140" i="190"/>
  <c r="G78" i="190"/>
  <c r="G98" i="190" s="1"/>
  <c r="K59" i="190"/>
  <c r="K78" i="190"/>
  <c r="K98" i="190" s="1"/>
  <c r="CU41" i="190"/>
  <c r="CV41" i="190"/>
  <c r="CW41" i="190"/>
  <c r="CU55" i="190"/>
  <c r="CV41" i="189"/>
  <c r="CW41" i="189"/>
  <c r="BD125" i="190"/>
  <c r="BE125" i="190"/>
  <c r="BE105" i="190"/>
  <c r="BD105" i="190"/>
  <c r="BE63" i="190"/>
  <c r="BD63" i="190"/>
  <c r="BE83" i="190"/>
  <c r="BD83" i="190"/>
  <c r="CT41" i="190"/>
  <c r="BD67" i="190"/>
  <c r="CT41" i="189"/>
  <c r="CU41" i="189"/>
  <c r="CT45" i="189"/>
  <c r="AM12" i="191"/>
  <c r="AM33" i="191" s="1"/>
  <c r="AL18" i="191"/>
  <c r="AL15" i="191"/>
  <c r="AL14" i="191"/>
  <c r="AL7" i="191"/>
  <c r="AL25" i="191"/>
  <c r="AL23" i="191" s="1"/>
  <c r="AL46" i="191"/>
  <c r="AL45" i="191"/>
  <c r="AL44" i="191"/>
  <c r="AL37" i="191"/>
  <c r="AL29" i="191"/>
  <c r="AL28" i="191"/>
  <c r="AL12" i="191"/>
  <c r="AL33" i="191" s="1"/>
  <c r="AN27" i="191" l="1"/>
  <c r="AL31" i="191"/>
  <c r="BG55" i="189"/>
  <c r="CV55" i="190"/>
  <c r="CT55" i="190"/>
  <c r="CT45" i="190"/>
  <c r="BG55" i="190" l="1"/>
  <c r="BG139" i="190" s="1"/>
  <c r="D1167" i="102" l="1"/>
  <c r="F56" i="102"/>
  <c r="F55" i="102"/>
  <c r="F54" i="102"/>
  <c r="F53" i="102"/>
  <c r="F52" i="102"/>
  <c r="F51" i="102"/>
  <c r="F50" i="102"/>
  <c r="F49" i="102"/>
  <c r="K48" i="102"/>
  <c r="F48" i="102"/>
  <c r="K47" i="102"/>
  <c r="F47" i="102"/>
  <c r="K46" i="102"/>
  <c r="F46" i="102"/>
  <c r="K45" i="102"/>
  <c r="F45" i="102"/>
  <c r="K44" i="102"/>
  <c r="F44" i="102"/>
  <c r="K43" i="102"/>
  <c r="F43" i="102"/>
  <c r="K42" i="102"/>
  <c r="F42" i="102"/>
  <c r="F41" i="102"/>
  <c r="F40" i="102"/>
  <c r="F39" i="102"/>
  <c r="F38" i="102"/>
  <c r="F37" i="102"/>
  <c r="F36" i="102"/>
  <c r="F35" i="102"/>
  <c r="F34" i="102"/>
  <c r="F33" i="102"/>
  <c r="F32" i="102"/>
  <c r="F31" i="102"/>
  <c r="F30" i="102"/>
  <c r="F29" i="102"/>
  <c r="F28" i="102"/>
  <c r="F27" i="102"/>
  <c r="F26" i="102"/>
  <c r="F25" i="102"/>
  <c r="F24" i="102"/>
  <c r="F23" i="102"/>
  <c r="F22" i="102"/>
  <c r="F2577" i="183"/>
  <c r="C2516" i="183"/>
  <c r="B2516" i="183"/>
  <c r="Q17" i="182"/>
  <c r="J17" i="182"/>
  <c r="C17" i="182"/>
  <c r="Q16" i="182"/>
  <c r="J16" i="182"/>
  <c r="C16" i="182"/>
  <c r="Q15" i="182"/>
  <c r="J15" i="182"/>
  <c r="C15" i="182"/>
  <c r="Q14" i="182"/>
  <c r="J14" i="182"/>
  <c r="C14" i="182"/>
  <c r="Q13" i="182"/>
  <c r="C7" i="182" s="1"/>
  <c r="J13" i="182"/>
  <c r="C6" i="182" s="1"/>
  <c r="C13" i="182"/>
  <c r="C5" i="182" s="1"/>
  <c r="C54" i="181"/>
  <c r="AG44" i="191" s="1"/>
  <c r="AH44" i="191" s="1"/>
  <c r="C53" i="181"/>
  <c r="AE44" i="191" s="1"/>
  <c r="AF44" i="191" s="1"/>
  <c r="C52" i="181"/>
  <c r="X44" i="191" s="1"/>
  <c r="C51" i="181"/>
  <c r="W44" i="191" s="1"/>
  <c r="C50" i="181"/>
  <c r="T44" i="191" s="1"/>
  <c r="U44" i="191" s="1"/>
  <c r="C49" i="181"/>
  <c r="R44" i="191" s="1"/>
  <c r="S44" i="191" s="1"/>
  <c r="C48" i="181"/>
  <c r="C47" i="181"/>
  <c r="P44" i="191" s="1"/>
  <c r="BC139" i="190"/>
  <c r="BA139" i="190"/>
  <c r="AZ139" i="190"/>
  <c r="AX139" i="190"/>
  <c r="AW139" i="190"/>
  <c r="AV139" i="190"/>
  <c r="AT139" i="190"/>
  <c r="AS139" i="190"/>
  <c r="AR139" i="190"/>
  <c r="AP139" i="190"/>
  <c r="AO139" i="190"/>
  <c r="AN139" i="190"/>
  <c r="AL139" i="190"/>
  <c r="AK139" i="190"/>
  <c r="AJ139" i="190"/>
  <c r="AH139" i="190"/>
  <c r="AG139" i="190"/>
  <c r="AF139" i="190"/>
  <c r="AD139" i="190"/>
  <c r="AC139" i="190"/>
  <c r="AB139" i="190"/>
  <c r="Z139" i="190"/>
  <c r="Y139" i="190"/>
  <c r="X139" i="190"/>
  <c r="V139" i="190"/>
  <c r="U139" i="190"/>
  <c r="T139" i="190"/>
  <c r="R139" i="190"/>
  <c r="Q139" i="190"/>
  <c r="P139" i="190"/>
  <c r="N139" i="190"/>
  <c r="M139" i="190"/>
  <c r="L139" i="190"/>
  <c r="AP138" i="190"/>
  <c r="AO138" i="190"/>
  <c r="AN138" i="190"/>
  <c r="AL138" i="190"/>
  <c r="AK138" i="190"/>
  <c r="AJ138" i="190"/>
  <c r="AH138" i="190"/>
  <c r="AG138" i="190"/>
  <c r="AF138" i="190"/>
  <c r="AD138" i="190"/>
  <c r="AC138" i="190"/>
  <c r="AB138" i="190"/>
  <c r="Z138" i="190"/>
  <c r="Y138" i="190"/>
  <c r="X138" i="190"/>
  <c r="V138" i="190"/>
  <c r="U138" i="190"/>
  <c r="T138" i="190"/>
  <c r="R138" i="190"/>
  <c r="Q138" i="190"/>
  <c r="P138" i="190"/>
  <c r="N138" i="190"/>
  <c r="M138" i="190"/>
  <c r="L138" i="190"/>
  <c r="AP137" i="190"/>
  <c r="AO137" i="190"/>
  <c r="AN137" i="190"/>
  <c r="AL137" i="190"/>
  <c r="AK137" i="190"/>
  <c r="AJ137" i="190"/>
  <c r="AH137" i="190"/>
  <c r="AG137" i="190"/>
  <c r="AF137" i="190"/>
  <c r="AD137" i="190"/>
  <c r="AC137" i="190"/>
  <c r="AB137" i="190"/>
  <c r="Z137" i="190"/>
  <c r="Y137" i="190"/>
  <c r="X137" i="190"/>
  <c r="V137" i="190"/>
  <c r="U137" i="190"/>
  <c r="T137" i="190"/>
  <c r="R137" i="190"/>
  <c r="Q137" i="190"/>
  <c r="P137" i="190"/>
  <c r="N137" i="190"/>
  <c r="M137" i="190"/>
  <c r="L137" i="190"/>
  <c r="AP136" i="190"/>
  <c r="AO136" i="190"/>
  <c r="AN136" i="190"/>
  <c r="AL136" i="190"/>
  <c r="AK136" i="190"/>
  <c r="AJ136" i="190"/>
  <c r="AH136" i="190"/>
  <c r="AG136" i="190"/>
  <c r="AF136" i="190"/>
  <c r="AD136" i="190"/>
  <c r="AC136" i="190"/>
  <c r="AB136" i="190"/>
  <c r="Z136" i="190"/>
  <c r="Y136" i="190"/>
  <c r="X136" i="190"/>
  <c r="V136" i="190"/>
  <c r="U136" i="190"/>
  <c r="T136" i="190"/>
  <c r="R136" i="190"/>
  <c r="Q136" i="190"/>
  <c r="P136" i="190"/>
  <c r="N136" i="190"/>
  <c r="M136" i="190"/>
  <c r="L136" i="190"/>
  <c r="AP135" i="190"/>
  <c r="AO135" i="190"/>
  <c r="AN135" i="190"/>
  <c r="AL135" i="190"/>
  <c r="AK135" i="190"/>
  <c r="AJ135" i="190"/>
  <c r="AH135" i="190"/>
  <c r="AG135" i="190"/>
  <c r="AF135" i="190"/>
  <c r="AD135" i="190"/>
  <c r="AC135" i="190"/>
  <c r="AB135" i="190"/>
  <c r="Z135" i="190"/>
  <c r="Y135" i="190"/>
  <c r="X135" i="190"/>
  <c r="V135" i="190"/>
  <c r="U135" i="190"/>
  <c r="T135" i="190"/>
  <c r="R135" i="190"/>
  <c r="Q135" i="190"/>
  <c r="P135" i="190"/>
  <c r="N135" i="190"/>
  <c r="M135" i="190"/>
  <c r="L135" i="190"/>
  <c r="AP134" i="190"/>
  <c r="AO134" i="190"/>
  <c r="AN134" i="190"/>
  <c r="AL134" i="190"/>
  <c r="AK134" i="190"/>
  <c r="AJ134" i="190"/>
  <c r="AH134" i="190"/>
  <c r="AG134" i="190"/>
  <c r="AF134" i="190"/>
  <c r="AD134" i="190"/>
  <c r="AC134" i="190"/>
  <c r="AB134" i="190"/>
  <c r="Z134" i="190"/>
  <c r="Y134" i="190"/>
  <c r="X134" i="190"/>
  <c r="V134" i="190"/>
  <c r="U134" i="190"/>
  <c r="T134" i="190"/>
  <c r="R134" i="190"/>
  <c r="Q134" i="190"/>
  <c r="P134" i="190"/>
  <c r="N134" i="190"/>
  <c r="M134" i="190"/>
  <c r="L134" i="190"/>
  <c r="AP133" i="190"/>
  <c r="AO133" i="190"/>
  <c r="AN133" i="190"/>
  <c r="AL133" i="190"/>
  <c r="AK133" i="190"/>
  <c r="AJ133" i="190"/>
  <c r="AH133" i="190"/>
  <c r="AG133" i="190"/>
  <c r="AF133" i="190"/>
  <c r="AD133" i="190"/>
  <c r="AC133" i="190"/>
  <c r="AB133" i="190"/>
  <c r="Z133" i="190"/>
  <c r="Y133" i="190"/>
  <c r="X133" i="190"/>
  <c r="V133" i="190"/>
  <c r="U133" i="190"/>
  <c r="T133" i="190"/>
  <c r="R133" i="190"/>
  <c r="Q133" i="190"/>
  <c r="P133" i="190"/>
  <c r="N133" i="190"/>
  <c r="M133" i="190"/>
  <c r="L133" i="190"/>
  <c r="AP132" i="190"/>
  <c r="AO132" i="190"/>
  <c r="AN132" i="190"/>
  <c r="AL132" i="190"/>
  <c r="AK132" i="190"/>
  <c r="AJ132" i="190"/>
  <c r="AH132" i="190"/>
  <c r="AG132" i="190"/>
  <c r="AF132" i="190"/>
  <c r="AD132" i="190"/>
  <c r="AC132" i="190"/>
  <c r="AB132" i="190"/>
  <c r="Z132" i="190"/>
  <c r="Y132" i="190"/>
  <c r="X132" i="190"/>
  <c r="V132" i="190"/>
  <c r="U132" i="190"/>
  <c r="T132" i="190"/>
  <c r="R132" i="190"/>
  <c r="Q132" i="190"/>
  <c r="P132" i="190"/>
  <c r="N132" i="190"/>
  <c r="M132" i="190"/>
  <c r="L132" i="190"/>
  <c r="AP131" i="190"/>
  <c r="AO131" i="190"/>
  <c r="AN131" i="190"/>
  <c r="AL131" i="190"/>
  <c r="AK131" i="190"/>
  <c r="AJ131" i="190"/>
  <c r="AH131" i="190"/>
  <c r="AG131" i="190"/>
  <c r="AF131" i="190"/>
  <c r="AD131" i="190"/>
  <c r="AC131" i="190"/>
  <c r="AB131" i="190"/>
  <c r="Z131" i="190"/>
  <c r="Y131" i="190"/>
  <c r="X131" i="190"/>
  <c r="V131" i="190"/>
  <c r="U131" i="190"/>
  <c r="T131" i="190"/>
  <c r="R131" i="190"/>
  <c r="Q131" i="190"/>
  <c r="P131" i="190"/>
  <c r="N131" i="190"/>
  <c r="M131" i="190"/>
  <c r="L131" i="190"/>
  <c r="AP130" i="190"/>
  <c r="AO130" i="190"/>
  <c r="AN130" i="190"/>
  <c r="AL130" i="190"/>
  <c r="AK130" i="190"/>
  <c r="AJ130" i="190"/>
  <c r="AH130" i="190"/>
  <c r="AG130" i="190"/>
  <c r="AF130" i="190"/>
  <c r="AD130" i="190"/>
  <c r="AC130" i="190"/>
  <c r="AB130" i="190"/>
  <c r="Z130" i="190"/>
  <c r="Y130" i="190"/>
  <c r="X130" i="190"/>
  <c r="V130" i="190"/>
  <c r="U130" i="190"/>
  <c r="T130" i="190"/>
  <c r="R130" i="190"/>
  <c r="Q130" i="190"/>
  <c r="P130" i="190"/>
  <c r="N130" i="190"/>
  <c r="M130" i="190"/>
  <c r="L130" i="190"/>
  <c r="AP129" i="190"/>
  <c r="AO129" i="190"/>
  <c r="AN129" i="190"/>
  <c r="AL129" i="190"/>
  <c r="AK129" i="190"/>
  <c r="AJ129" i="190"/>
  <c r="AH129" i="190"/>
  <c r="AG129" i="190"/>
  <c r="AF129" i="190"/>
  <c r="AD129" i="190"/>
  <c r="AC129" i="190"/>
  <c r="AB129" i="190"/>
  <c r="Z129" i="190"/>
  <c r="Y129" i="190"/>
  <c r="X129" i="190"/>
  <c r="V129" i="190"/>
  <c r="U129" i="190"/>
  <c r="T129" i="190"/>
  <c r="R129" i="190"/>
  <c r="Q129" i="190"/>
  <c r="P129" i="190"/>
  <c r="N129" i="190"/>
  <c r="M129" i="190"/>
  <c r="L129" i="190"/>
  <c r="AP128" i="190"/>
  <c r="AO128" i="190"/>
  <c r="AN128" i="190"/>
  <c r="AL128" i="190"/>
  <c r="AK128" i="190"/>
  <c r="AJ128" i="190"/>
  <c r="AH128" i="190"/>
  <c r="AG128" i="190"/>
  <c r="AF128" i="190"/>
  <c r="AD128" i="190"/>
  <c r="AC128" i="190"/>
  <c r="AB128" i="190"/>
  <c r="Z128" i="190"/>
  <c r="Y128" i="190"/>
  <c r="X128" i="190"/>
  <c r="V128" i="190"/>
  <c r="U128" i="190"/>
  <c r="T128" i="190"/>
  <c r="R128" i="190"/>
  <c r="Q128" i="190"/>
  <c r="P128" i="190"/>
  <c r="N128" i="190"/>
  <c r="M128" i="190"/>
  <c r="L128" i="190"/>
  <c r="AP127" i="190"/>
  <c r="AO127" i="190"/>
  <c r="AN127" i="190"/>
  <c r="AL127" i="190"/>
  <c r="AK127" i="190"/>
  <c r="AJ127" i="190"/>
  <c r="AH127" i="190"/>
  <c r="AG127" i="190"/>
  <c r="AF127" i="190"/>
  <c r="AD127" i="190"/>
  <c r="AC127" i="190"/>
  <c r="AB127" i="190"/>
  <c r="Z127" i="190"/>
  <c r="Y127" i="190"/>
  <c r="X127" i="190"/>
  <c r="V127" i="190"/>
  <c r="U127" i="190"/>
  <c r="T127" i="190"/>
  <c r="R127" i="190"/>
  <c r="Q127" i="190"/>
  <c r="P127" i="190"/>
  <c r="N127" i="190"/>
  <c r="M127" i="190"/>
  <c r="L127" i="190"/>
  <c r="AP126" i="190"/>
  <c r="AO126" i="190"/>
  <c r="AN126" i="190"/>
  <c r="AL126" i="190"/>
  <c r="AK126" i="190"/>
  <c r="AJ126" i="190"/>
  <c r="AH126" i="190"/>
  <c r="AG126" i="190"/>
  <c r="AF126" i="190"/>
  <c r="AD126" i="190"/>
  <c r="AC126" i="190"/>
  <c r="AB126" i="190"/>
  <c r="Z126" i="190"/>
  <c r="Y126" i="190"/>
  <c r="X126" i="190"/>
  <c r="V126" i="190"/>
  <c r="U126" i="190"/>
  <c r="T126" i="190"/>
  <c r="R126" i="190"/>
  <c r="Q126" i="190"/>
  <c r="P126" i="190"/>
  <c r="N126" i="190"/>
  <c r="M126" i="190"/>
  <c r="L126" i="190"/>
  <c r="BC125" i="190"/>
  <c r="BB125" i="190"/>
  <c r="BA125" i="190"/>
  <c r="AZ125" i="190"/>
  <c r="AY125" i="190"/>
  <c r="AX125" i="190"/>
  <c r="AW125" i="190"/>
  <c r="AT120" i="190"/>
  <c r="AS120" i="190"/>
  <c r="AR120" i="190"/>
  <c r="AP120" i="190"/>
  <c r="AO120" i="190"/>
  <c r="AN120" i="190"/>
  <c r="AL120" i="190"/>
  <c r="AK120" i="190"/>
  <c r="AJ120" i="190"/>
  <c r="AH120" i="190"/>
  <c r="AG120" i="190"/>
  <c r="AF120" i="190"/>
  <c r="AD120" i="190"/>
  <c r="AC120" i="190"/>
  <c r="AB120" i="190"/>
  <c r="Z120" i="190"/>
  <c r="Y120" i="190"/>
  <c r="X120" i="190"/>
  <c r="V120" i="190"/>
  <c r="U120" i="190"/>
  <c r="T120" i="190"/>
  <c r="R120" i="190"/>
  <c r="Q120" i="190"/>
  <c r="P120" i="190"/>
  <c r="N120" i="190"/>
  <c r="M120" i="190"/>
  <c r="L120" i="190"/>
  <c r="AU119" i="190"/>
  <c r="AQ119" i="190"/>
  <c r="AM119" i="190"/>
  <c r="AI119" i="190"/>
  <c r="AE119" i="190"/>
  <c r="AA119" i="190"/>
  <c r="W119" i="190"/>
  <c r="S119" i="190"/>
  <c r="O119" i="190"/>
  <c r="AU118" i="190"/>
  <c r="AQ118" i="190"/>
  <c r="AM118" i="190"/>
  <c r="AI118" i="190"/>
  <c r="AE118" i="190"/>
  <c r="AA118" i="190"/>
  <c r="W118" i="190"/>
  <c r="S118" i="190"/>
  <c r="O118" i="190"/>
  <c r="AU117" i="190"/>
  <c r="AQ117" i="190"/>
  <c r="AM117" i="190"/>
  <c r="AI117" i="190"/>
  <c r="AE117" i="190"/>
  <c r="AA117" i="190"/>
  <c r="W117" i="190"/>
  <c r="S117" i="190"/>
  <c r="O117" i="190"/>
  <c r="AU116" i="190"/>
  <c r="AQ116" i="190"/>
  <c r="AM116" i="190"/>
  <c r="AI116" i="190"/>
  <c r="AE116" i="190"/>
  <c r="AA116" i="190"/>
  <c r="W116" i="190"/>
  <c r="S116" i="190"/>
  <c r="O116" i="190"/>
  <c r="AU115" i="190"/>
  <c r="AQ115" i="190"/>
  <c r="AM115" i="190"/>
  <c r="AI115" i="190"/>
  <c r="AE115" i="190"/>
  <c r="AA115" i="190"/>
  <c r="W115" i="190"/>
  <c r="S115" i="190"/>
  <c r="O115" i="190"/>
  <c r="AU114" i="190"/>
  <c r="AQ114" i="190"/>
  <c r="AM114" i="190"/>
  <c r="AI114" i="190"/>
  <c r="AE114" i="190"/>
  <c r="AA114" i="190"/>
  <c r="W114" i="190"/>
  <c r="S114" i="190"/>
  <c r="O114" i="190"/>
  <c r="AU113" i="190"/>
  <c r="AQ113" i="190"/>
  <c r="AM113" i="190"/>
  <c r="AI113" i="190"/>
  <c r="AE113" i="190"/>
  <c r="AA113" i="190"/>
  <c r="W113" i="190"/>
  <c r="S113" i="190"/>
  <c r="O113" i="190"/>
  <c r="AU112" i="190"/>
  <c r="AQ112" i="190"/>
  <c r="AM112" i="190"/>
  <c r="AI112" i="190"/>
  <c r="AE112" i="190"/>
  <c r="AA112" i="190"/>
  <c r="W112" i="190"/>
  <c r="S112" i="190"/>
  <c r="O112" i="190"/>
  <c r="AU111" i="190"/>
  <c r="AQ111" i="190"/>
  <c r="AM111" i="190"/>
  <c r="AI111" i="190"/>
  <c r="AE111" i="190"/>
  <c r="AA111" i="190"/>
  <c r="W111" i="190"/>
  <c r="S111" i="190"/>
  <c r="O111" i="190"/>
  <c r="AU110" i="190"/>
  <c r="AQ110" i="190"/>
  <c r="AM110" i="190"/>
  <c r="AI110" i="190"/>
  <c r="AE110" i="190"/>
  <c r="AA110" i="190"/>
  <c r="W110" i="190"/>
  <c r="S110" i="190"/>
  <c r="O110" i="190"/>
  <c r="AU109" i="190"/>
  <c r="AQ109" i="190"/>
  <c r="AM109" i="190"/>
  <c r="AI109" i="190"/>
  <c r="AE109" i="190"/>
  <c r="AA109" i="190"/>
  <c r="W109" i="190"/>
  <c r="S109" i="190"/>
  <c r="O109" i="190"/>
  <c r="AU108" i="190"/>
  <c r="AQ108" i="190"/>
  <c r="AM108" i="190"/>
  <c r="AI108" i="190"/>
  <c r="AE108" i="190"/>
  <c r="AA108" i="190"/>
  <c r="W108" i="190"/>
  <c r="S108" i="190"/>
  <c r="O108" i="190"/>
  <c r="AU107" i="190"/>
  <c r="AQ107" i="190"/>
  <c r="AM107" i="190"/>
  <c r="AI107" i="190"/>
  <c r="AE107" i="190"/>
  <c r="AA107" i="190"/>
  <c r="W107" i="190"/>
  <c r="S107" i="190"/>
  <c r="O107" i="190"/>
  <c r="AU106" i="190"/>
  <c r="AQ106" i="190"/>
  <c r="AM106" i="190"/>
  <c r="AI106" i="190"/>
  <c r="AE106" i="190"/>
  <c r="AA106" i="190"/>
  <c r="W106" i="190"/>
  <c r="S106" i="190"/>
  <c r="O106" i="190"/>
  <c r="BC105" i="190"/>
  <c r="BB105" i="190"/>
  <c r="BA105" i="190"/>
  <c r="BC83" i="190"/>
  <c r="BB83" i="190"/>
  <c r="BA83" i="190"/>
  <c r="AZ83" i="190"/>
  <c r="AY83" i="190"/>
  <c r="AX83" i="190"/>
  <c r="AW83" i="190"/>
  <c r="AU77" i="190"/>
  <c r="AP77" i="190"/>
  <c r="AO77" i="190"/>
  <c r="AN77" i="190"/>
  <c r="AL77" i="190"/>
  <c r="AK77" i="190"/>
  <c r="AJ77" i="190"/>
  <c r="AH77" i="190"/>
  <c r="AG77" i="190"/>
  <c r="AF77" i="190"/>
  <c r="AD77" i="190"/>
  <c r="AC77" i="190"/>
  <c r="AB77" i="190"/>
  <c r="Z77" i="190"/>
  <c r="Y77" i="190"/>
  <c r="X77" i="190"/>
  <c r="V77" i="190"/>
  <c r="U77" i="190"/>
  <c r="T77" i="190"/>
  <c r="R77" i="190"/>
  <c r="Q77" i="190"/>
  <c r="P77" i="190"/>
  <c r="N77" i="190"/>
  <c r="M77" i="190"/>
  <c r="L77" i="190"/>
  <c r="AP76" i="190"/>
  <c r="AO76" i="190"/>
  <c r="AN76" i="190"/>
  <c r="AL76" i="190"/>
  <c r="AK76" i="190"/>
  <c r="AJ76" i="190"/>
  <c r="AH76" i="190"/>
  <c r="AG76" i="190"/>
  <c r="AF76" i="190"/>
  <c r="AD76" i="190"/>
  <c r="AC76" i="190"/>
  <c r="AB76" i="190"/>
  <c r="Z76" i="190"/>
  <c r="Y76" i="190"/>
  <c r="X76" i="190"/>
  <c r="V76" i="190"/>
  <c r="U76" i="190"/>
  <c r="T76" i="190"/>
  <c r="R76" i="190"/>
  <c r="Q76" i="190"/>
  <c r="P76" i="190"/>
  <c r="N76" i="190"/>
  <c r="M76" i="190"/>
  <c r="L76" i="190"/>
  <c r="AP75" i="190"/>
  <c r="AO75" i="190"/>
  <c r="AN75" i="190"/>
  <c r="AL75" i="190"/>
  <c r="AK75" i="190"/>
  <c r="AJ75" i="190"/>
  <c r="AH75" i="190"/>
  <c r="AG75" i="190"/>
  <c r="AF75" i="190"/>
  <c r="AD75" i="190"/>
  <c r="AC75" i="190"/>
  <c r="AB75" i="190"/>
  <c r="Z75" i="190"/>
  <c r="Y75" i="190"/>
  <c r="X75" i="190"/>
  <c r="V75" i="190"/>
  <c r="U75" i="190"/>
  <c r="T75" i="190"/>
  <c r="R75" i="190"/>
  <c r="Q75" i="190"/>
  <c r="P75" i="190"/>
  <c r="N75" i="190"/>
  <c r="M75" i="190"/>
  <c r="L75" i="190"/>
  <c r="AP74" i="190"/>
  <c r="AO74" i="190"/>
  <c r="AN74" i="190"/>
  <c r="AL74" i="190"/>
  <c r="AK74" i="190"/>
  <c r="AJ74" i="190"/>
  <c r="AH74" i="190"/>
  <c r="AG74" i="190"/>
  <c r="AF74" i="190"/>
  <c r="AD74" i="190"/>
  <c r="AC74" i="190"/>
  <c r="AB74" i="190"/>
  <c r="Z74" i="190"/>
  <c r="Y74" i="190"/>
  <c r="X74" i="190"/>
  <c r="V74" i="190"/>
  <c r="U74" i="190"/>
  <c r="T74" i="190"/>
  <c r="R74" i="190"/>
  <c r="Q74" i="190"/>
  <c r="P74" i="190"/>
  <c r="N74" i="190"/>
  <c r="M74" i="190"/>
  <c r="L74" i="190"/>
  <c r="AP73" i="190"/>
  <c r="AO73" i="190"/>
  <c r="AN73" i="190"/>
  <c r="AL73" i="190"/>
  <c r="AK73" i="190"/>
  <c r="AJ73" i="190"/>
  <c r="AH73" i="190"/>
  <c r="AG73" i="190"/>
  <c r="AF73" i="190"/>
  <c r="AD73" i="190"/>
  <c r="AC73" i="190"/>
  <c r="AB73" i="190"/>
  <c r="Z73" i="190"/>
  <c r="Y73" i="190"/>
  <c r="X73" i="190"/>
  <c r="V73" i="190"/>
  <c r="U73" i="190"/>
  <c r="T73" i="190"/>
  <c r="R73" i="190"/>
  <c r="Q73" i="190"/>
  <c r="P73" i="190"/>
  <c r="N73" i="190"/>
  <c r="M73" i="190"/>
  <c r="L73" i="190"/>
  <c r="AP72" i="190"/>
  <c r="AO72" i="190"/>
  <c r="AN72" i="190"/>
  <c r="AL72" i="190"/>
  <c r="AK72" i="190"/>
  <c r="AJ72" i="190"/>
  <c r="AH72" i="190"/>
  <c r="AG72" i="190"/>
  <c r="AF72" i="190"/>
  <c r="AD72" i="190"/>
  <c r="AC72" i="190"/>
  <c r="AB72" i="190"/>
  <c r="Z72" i="190"/>
  <c r="Y72" i="190"/>
  <c r="X72" i="190"/>
  <c r="V72" i="190"/>
  <c r="U72" i="190"/>
  <c r="T72" i="190"/>
  <c r="R72" i="190"/>
  <c r="Q72" i="190"/>
  <c r="P72" i="190"/>
  <c r="N72" i="190"/>
  <c r="M72" i="190"/>
  <c r="L72" i="190"/>
  <c r="AP71" i="190"/>
  <c r="AO71" i="190"/>
  <c r="AN71" i="190"/>
  <c r="AL71" i="190"/>
  <c r="AK71" i="190"/>
  <c r="AJ71" i="190"/>
  <c r="AH71" i="190"/>
  <c r="AG71" i="190"/>
  <c r="AF71" i="190"/>
  <c r="AD71" i="190"/>
  <c r="AC71" i="190"/>
  <c r="AB71" i="190"/>
  <c r="Z71" i="190"/>
  <c r="Y71" i="190"/>
  <c r="X71" i="190"/>
  <c r="V71" i="190"/>
  <c r="U71" i="190"/>
  <c r="T71" i="190"/>
  <c r="R71" i="190"/>
  <c r="Q71" i="190"/>
  <c r="P71" i="190"/>
  <c r="N71" i="190"/>
  <c r="M71" i="190"/>
  <c r="L71" i="190"/>
  <c r="AP70" i="190"/>
  <c r="AO70" i="190"/>
  <c r="AN70" i="190"/>
  <c r="AL70" i="190"/>
  <c r="AK70" i="190"/>
  <c r="AJ70" i="190"/>
  <c r="AH70" i="190"/>
  <c r="AG70" i="190"/>
  <c r="AF70" i="190"/>
  <c r="AD70" i="190"/>
  <c r="AC70" i="190"/>
  <c r="AB70" i="190"/>
  <c r="Z70" i="190"/>
  <c r="Y70" i="190"/>
  <c r="X70" i="190"/>
  <c r="V70" i="190"/>
  <c r="U70" i="190"/>
  <c r="T70" i="190"/>
  <c r="R70" i="190"/>
  <c r="Q70" i="190"/>
  <c r="P70" i="190"/>
  <c r="N70" i="190"/>
  <c r="M70" i="190"/>
  <c r="L70" i="190"/>
  <c r="AP69" i="190"/>
  <c r="AO69" i="190"/>
  <c r="AN69" i="190"/>
  <c r="AL69" i="190"/>
  <c r="AK69" i="190"/>
  <c r="AJ69" i="190"/>
  <c r="AH69" i="190"/>
  <c r="AG69" i="190"/>
  <c r="AF69" i="190"/>
  <c r="AD69" i="190"/>
  <c r="AC69" i="190"/>
  <c r="AB69" i="190"/>
  <c r="Z69" i="190"/>
  <c r="Y69" i="190"/>
  <c r="X69" i="190"/>
  <c r="V69" i="190"/>
  <c r="U69" i="190"/>
  <c r="T69" i="190"/>
  <c r="R69" i="190"/>
  <c r="Q69" i="190"/>
  <c r="P69" i="190"/>
  <c r="N69" i="190"/>
  <c r="M69" i="190"/>
  <c r="L69" i="190"/>
  <c r="AP68" i="190"/>
  <c r="AO68" i="190"/>
  <c r="AN68" i="190"/>
  <c r="AL68" i="190"/>
  <c r="AK68" i="190"/>
  <c r="AJ68" i="190"/>
  <c r="AH68" i="190"/>
  <c r="AG68" i="190"/>
  <c r="AF68" i="190"/>
  <c r="AD68" i="190"/>
  <c r="AC68" i="190"/>
  <c r="AB68" i="190"/>
  <c r="Z68" i="190"/>
  <c r="Y68" i="190"/>
  <c r="X68" i="190"/>
  <c r="V68" i="190"/>
  <c r="U68" i="190"/>
  <c r="T68" i="190"/>
  <c r="R68" i="190"/>
  <c r="Q68" i="190"/>
  <c r="P68" i="190"/>
  <c r="N68" i="190"/>
  <c r="M68" i="190"/>
  <c r="L68" i="190"/>
  <c r="AP67" i="190"/>
  <c r="AO67" i="190"/>
  <c r="AN67" i="190"/>
  <c r="AL67" i="190"/>
  <c r="AK67" i="190"/>
  <c r="AJ67" i="190"/>
  <c r="AH67" i="190"/>
  <c r="AG67" i="190"/>
  <c r="AF67" i="190"/>
  <c r="AD67" i="190"/>
  <c r="AC67" i="190"/>
  <c r="AB67" i="190"/>
  <c r="Z67" i="190"/>
  <c r="Y67" i="190"/>
  <c r="X67" i="190"/>
  <c r="V67" i="190"/>
  <c r="U67" i="190"/>
  <c r="T67" i="190"/>
  <c r="R67" i="190"/>
  <c r="Q67" i="190"/>
  <c r="P67" i="190"/>
  <c r="N67" i="190"/>
  <c r="M67" i="190"/>
  <c r="L67" i="190"/>
  <c r="AP66" i="190"/>
  <c r="AO66" i="190"/>
  <c r="AN66" i="190"/>
  <c r="AL66" i="190"/>
  <c r="AK66" i="190"/>
  <c r="AJ66" i="190"/>
  <c r="AH66" i="190"/>
  <c r="AG66" i="190"/>
  <c r="AF66" i="190"/>
  <c r="AD66" i="190"/>
  <c r="AC66" i="190"/>
  <c r="AB66" i="190"/>
  <c r="Z66" i="190"/>
  <c r="Y66" i="190"/>
  <c r="X66" i="190"/>
  <c r="V66" i="190"/>
  <c r="U66" i="190"/>
  <c r="T66" i="190"/>
  <c r="R66" i="190"/>
  <c r="Q66" i="190"/>
  <c r="P66" i="190"/>
  <c r="N66" i="190"/>
  <c r="M66" i="190"/>
  <c r="L66" i="190"/>
  <c r="AP65" i="190"/>
  <c r="AO65" i="190"/>
  <c r="AN65" i="190"/>
  <c r="AL65" i="190"/>
  <c r="AK65" i="190"/>
  <c r="AJ65" i="190"/>
  <c r="AH65" i="190"/>
  <c r="AG65" i="190"/>
  <c r="AF65" i="190"/>
  <c r="AD65" i="190"/>
  <c r="AC65" i="190"/>
  <c r="AB65" i="190"/>
  <c r="Z65" i="190"/>
  <c r="Y65" i="190"/>
  <c r="X65" i="190"/>
  <c r="V65" i="190"/>
  <c r="U65" i="190"/>
  <c r="T65" i="190"/>
  <c r="R65" i="190"/>
  <c r="Q65" i="190"/>
  <c r="P65" i="190"/>
  <c r="N65" i="190"/>
  <c r="M65" i="190"/>
  <c r="L65" i="190"/>
  <c r="AP64" i="190"/>
  <c r="AO64" i="190"/>
  <c r="AN64" i="190"/>
  <c r="AL64" i="190"/>
  <c r="AK64" i="190"/>
  <c r="AJ64" i="190"/>
  <c r="AH64" i="190"/>
  <c r="AG64" i="190"/>
  <c r="AF64" i="190"/>
  <c r="AD64" i="190"/>
  <c r="AC64" i="190"/>
  <c r="AB64" i="190"/>
  <c r="Z64" i="190"/>
  <c r="Y64" i="190"/>
  <c r="X64" i="190"/>
  <c r="V64" i="190"/>
  <c r="U64" i="190"/>
  <c r="T64" i="190"/>
  <c r="R64" i="190"/>
  <c r="Q64" i="190"/>
  <c r="P64" i="190"/>
  <c r="N64" i="190"/>
  <c r="M64" i="190"/>
  <c r="L64" i="190"/>
  <c r="BC63" i="190"/>
  <c r="BB63" i="190"/>
  <c r="BA63" i="190"/>
  <c r="AZ63" i="190"/>
  <c r="AY63" i="190"/>
  <c r="AX63" i="190"/>
  <c r="AW63" i="190"/>
  <c r="AP58" i="190"/>
  <c r="AO58" i="190"/>
  <c r="AO100" i="190" s="1"/>
  <c r="AN58" i="190"/>
  <c r="AN100" i="190" s="1"/>
  <c r="AL58" i="190"/>
  <c r="AL100" i="190" s="1"/>
  <c r="AK58" i="190"/>
  <c r="AK100" i="190" s="1"/>
  <c r="AJ58" i="190"/>
  <c r="AJ100" i="190" s="1"/>
  <c r="AH58" i="190"/>
  <c r="AH100" i="190" s="1"/>
  <c r="AG58" i="190"/>
  <c r="AG100" i="190" s="1"/>
  <c r="AF58" i="190"/>
  <c r="AF100" i="190" s="1"/>
  <c r="AD58" i="190"/>
  <c r="AD100" i="190" s="1"/>
  <c r="AC58" i="190"/>
  <c r="AC100" i="190" s="1"/>
  <c r="AB58" i="190"/>
  <c r="AB100" i="190" s="1"/>
  <c r="Z58" i="190"/>
  <c r="Z100" i="190" s="1"/>
  <c r="Y58" i="190"/>
  <c r="Y100" i="190" s="1"/>
  <c r="X58" i="190"/>
  <c r="X100" i="190" s="1"/>
  <c r="V58" i="190"/>
  <c r="V100" i="190" s="1"/>
  <c r="U58" i="190"/>
  <c r="U100" i="190" s="1"/>
  <c r="T58" i="190"/>
  <c r="T100" i="190" s="1"/>
  <c r="R58" i="190"/>
  <c r="R100" i="190" s="1"/>
  <c r="Q58" i="190"/>
  <c r="Q100" i="190" s="1"/>
  <c r="P58" i="190"/>
  <c r="P100" i="190" s="1"/>
  <c r="N58" i="190"/>
  <c r="N100" i="190" s="1"/>
  <c r="M58" i="190"/>
  <c r="M100" i="190" s="1"/>
  <c r="L58" i="190"/>
  <c r="L100" i="190" s="1"/>
  <c r="AP56" i="190"/>
  <c r="AO56" i="190"/>
  <c r="AN56" i="190"/>
  <c r="AL56" i="190"/>
  <c r="AK56" i="190"/>
  <c r="AJ56" i="190"/>
  <c r="AH56" i="190"/>
  <c r="AG56" i="190"/>
  <c r="AF56" i="190"/>
  <c r="AD56" i="190"/>
  <c r="AC56" i="190"/>
  <c r="AB56" i="190"/>
  <c r="Z56" i="190"/>
  <c r="Y56" i="190"/>
  <c r="X56" i="190"/>
  <c r="V56" i="190"/>
  <c r="U56" i="190"/>
  <c r="T56" i="190"/>
  <c r="R56" i="190"/>
  <c r="Q56" i="190"/>
  <c r="P56" i="190"/>
  <c r="N56" i="190"/>
  <c r="M56" i="190"/>
  <c r="L56" i="190"/>
  <c r="CR55" i="190"/>
  <c r="CQ55" i="190"/>
  <c r="CP55" i="190"/>
  <c r="CN55" i="190"/>
  <c r="CM55" i="190"/>
  <c r="CL55" i="190"/>
  <c r="CJ55" i="190"/>
  <c r="CI55" i="190"/>
  <c r="CH55" i="190"/>
  <c r="CF55" i="190"/>
  <c r="CE55" i="190"/>
  <c r="CD55" i="190"/>
  <c r="CB55" i="190"/>
  <c r="CA55" i="190"/>
  <c r="BZ55" i="190"/>
  <c r="BX55" i="190"/>
  <c r="BW55" i="190"/>
  <c r="BV55" i="190"/>
  <c r="BT55" i="190"/>
  <c r="BS55" i="190"/>
  <c r="BR55" i="190"/>
  <c r="AY55" i="190"/>
  <c r="DE55" i="190" s="1"/>
  <c r="AU55" i="190"/>
  <c r="DA55" i="190" s="1"/>
  <c r="AQ55" i="190"/>
  <c r="AM55" i="190"/>
  <c r="AI55" i="190"/>
  <c r="AE55" i="190"/>
  <c r="AA55" i="190"/>
  <c r="W55" i="190"/>
  <c r="S55" i="190"/>
  <c r="O55" i="190"/>
  <c r="CF54" i="190"/>
  <c r="CE54" i="190"/>
  <c r="CD54" i="190"/>
  <c r="CB54" i="190"/>
  <c r="CA54" i="190"/>
  <c r="BZ54" i="190"/>
  <c r="BX54" i="190"/>
  <c r="BW54" i="190"/>
  <c r="BV54" i="190"/>
  <c r="BT54" i="190"/>
  <c r="BS54" i="190"/>
  <c r="BR54" i="190"/>
  <c r="CH54" i="190"/>
  <c r="AQ54" i="190"/>
  <c r="AM54" i="190"/>
  <c r="AI54" i="190"/>
  <c r="AE54" i="190"/>
  <c r="AA54" i="190"/>
  <c r="W54" i="190"/>
  <c r="S54" i="190"/>
  <c r="O54" i="190"/>
  <c r="CF53" i="190"/>
  <c r="CE53" i="190"/>
  <c r="CD53" i="190"/>
  <c r="CB53" i="190"/>
  <c r="CA53" i="190"/>
  <c r="BZ53" i="190"/>
  <c r="BX53" i="190"/>
  <c r="BW53" i="190"/>
  <c r="BV53" i="190"/>
  <c r="BT53" i="190"/>
  <c r="BS53" i="190"/>
  <c r="BR53" i="190"/>
  <c r="CJ53" i="190"/>
  <c r="CH53" i="190"/>
  <c r="AQ53" i="190"/>
  <c r="AM53" i="190"/>
  <c r="AI53" i="190"/>
  <c r="AE53" i="190"/>
  <c r="AA53" i="190"/>
  <c r="W53" i="190"/>
  <c r="S53" i="190"/>
  <c r="O53" i="190"/>
  <c r="CF52" i="190"/>
  <c r="CE52" i="190"/>
  <c r="CD52" i="190"/>
  <c r="CB52" i="190"/>
  <c r="CA52" i="190"/>
  <c r="BZ52" i="190"/>
  <c r="BX52" i="190"/>
  <c r="BW52" i="190"/>
  <c r="BV52" i="190"/>
  <c r="BT52" i="190"/>
  <c r="BS52" i="190"/>
  <c r="BR52" i="190"/>
  <c r="CN52" i="190"/>
  <c r="CM52" i="190"/>
  <c r="AT136" i="190"/>
  <c r="CI52" i="190"/>
  <c r="AQ52" i="190"/>
  <c r="AM52" i="190"/>
  <c r="AI52" i="190"/>
  <c r="AE52" i="190"/>
  <c r="AA52" i="190"/>
  <c r="W52" i="190"/>
  <c r="S52" i="190"/>
  <c r="O52" i="190"/>
  <c r="CF51" i="190"/>
  <c r="CE51" i="190"/>
  <c r="CD51" i="190"/>
  <c r="CB51" i="190"/>
  <c r="CA51" i="190"/>
  <c r="BZ51" i="190"/>
  <c r="BX51" i="190"/>
  <c r="BW51" i="190"/>
  <c r="BV51" i="190"/>
  <c r="BT51" i="190"/>
  <c r="BS51" i="190"/>
  <c r="BR51" i="190"/>
  <c r="CM51" i="190"/>
  <c r="AV73" i="190"/>
  <c r="CI51" i="190"/>
  <c r="CH51" i="190"/>
  <c r="AQ51" i="190"/>
  <c r="AM51" i="190"/>
  <c r="AI51" i="190"/>
  <c r="AE51" i="190"/>
  <c r="AA51" i="190"/>
  <c r="W51" i="190"/>
  <c r="S51" i="190"/>
  <c r="O51" i="190"/>
  <c r="CF50" i="190"/>
  <c r="CE50" i="190"/>
  <c r="CD50" i="190"/>
  <c r="CB50" i="190"/>
  <c r="CA50" i="190"/>
  <c r="BZ50" i="190"/>
  <c r="BX50" i="190"/>
  <c r="BW50" i="190"/>
  <c r="BV50" i="190"/>
  <c r="BT50" i="190"/>
  <c r="BS50" i="190"/>
  <c r="BR50" i="190"/>
  <c r="AS134" i="190"/>
  <c r="CH50" i="190"/>
  <c r="AQ50" i="190"/>
  <c r="AM50" i="190"/>
  <c r="AI50" i="190"/>
  <c r="AE50" i="190"/>
  <c r="AA50" i="190"/>
  <c r="W50" i="190"/>
  <c r="S50" i="190"/>
  <c r="O50" i="190"/>
  <c r="CF49" i="190"/>
  <c r="CE49" i="190"/>
  <c r="CD49" i="190"/>
  <c r="CB49" i="190"/>
  <c r="CA49" i="190"/>
  <c r="BZ49" i="190"/>
  <c r="BX49" i="190"/>
  <c r="BW49" i="190"/>
  <c r="BV49" i="190"/>
  <c r="BT49" i="190"/>
  <c r="BS49" i="190"/>
  <c r="BR49" i="190"/>
  <c r="AT133" i="190"/>
  <c r="AQ49" i="190"/>
  <c r="AM49" i="190"/>
  <c r="AI49" i="190"/>
  <c r="AE49" i="190"/>
  <c r="AA49" i="190"/>
  <c r="W49" i="190"/>
  <c r="S49" i="190"/>
  <c r="O49" i="190"/>
  <c r="CF48" i="190"/>
  <c r="CE48" i="190"/>
  <c r="CD48" i="190"/>
  <c r="CB48" i="190"/>
  <c r="CA48" i="190"/>
  <c r="BZ48" i="190"/>
  <c r="BX48" i="190"/>
  <c r="BW48" i="190"/>
  <c r="BV48" i="190"/>
  <c r="BT48" i="190"/>
  <c r="BS48" i="190"/>
  <c r="BR48" i="190"/>
  <c r="CN48" i="190"/>
  <c r="CM48" i="190"/>
  <c r="CJ48" i="190"/>
  <c r="CI48" i="190"/>
  <c r="AQ48" i="190"/>
  <c r="AM48" i="190"/>
  <c r="AI48" i="190"/>
  <c r="AE48" i="190"/>
  <c r="AA48" i="190"/>
  <c r="W48" i="190"/>
  <c r="S48" i="190"/>
  <c r="O48" i="190"/>
  <c r="CF47" i="190"/>
  <c r="CE47" i="190"/>
  <c r="CD47" i="190"/>
  <c r="CB47" i="190"/>
  <c r="CA47" i="190"/>
  <c r="BZ47" i="190"/>
  <c r="BX47" i="190"/>
  <c r="BW47" i="190"/>
  <c r="BV47" i="190"/>
  <c r="BT47" i="190"/>
  <c r="BS47" i="190"/>
  <c r="BR47" i="190"/>
  <c r="CN47" i="190"/>
  <c r="CI47" i="190"/>
  <c r="AR131" i="190"/>
  <c r="AQ47" i="190"/>
  <c r="AM47" i="190"/>
  <c r="AI47" i="190"/>
  <c r="AI131" i="190" s="1"/>
  <c r="AE47" i="190"/>
  <c r="AA47" i="190"/>
  <c r="W47" i="190"/>
  <c r="S47" i="190"/>
  <c r="O47" i="190"/>
  <c r="CF46" i="190"/>
  <c r="CE46" i="190"/>
  <c r="CD46" i="190"/>
  <c r="CB46" i="190"/>
  <c r="CA46" i="190"/>
  <c r="BZ46" i="190"/>
  <c r="BX46" i="190"/>
  <c r="BW46" i="190"/>
  <c r="BV46" i="190"/>
  <c r="BT46" i="190"/>
  <c r="BS46" i="190"/>
  <c r="BR46" i="190"/>
  <c r="CL46" i="190"/>
  <c r="AS68" i="190"/>
  <c r="AQ46" i="190"/>
  <c r="AM46" i="190"/>
  <c r="AI46" i="190"/>
  <c r="AE46" i="190"/>
  <c r="AE130" i="190" s="1"/>
  <c r="AA46" i="190"/>
  <c r="W46" i="190"/>
  <c r="S46" i="190"/>
  <c r="O46" i="190"/>
  <c r="CF45" i="190"/>
  <c r="CE45" i="190"/>
  <c r="CD45" i="190"/>
  <c r="CB45" i="190"/>
  <c r="CA45" i="190"/>
  <c r="BZ45" i="190"/>
  <c r="BX45" i="190"/>
  <c r="BW45" i="190"/>
  <c r="BV45" i="190"/>
  <c r="BT45" i="190"/>
  <c r="BS45" i="190"/>
  <c r="BR45" i="190"/>
  <c r="CN45" i="190"/>
  <c r="AT129" i="190"/>
  <c r="CH45" i="190"/>
  <c r="AQ45" i="190"/>
  <c r="AM45" i="190"/>
  <c r="AI45" i="190"/>
  <c r="AE45" i="190"/>
  <c r="AA45" i="190"/>
  <c r="W45" i="190"/>
  <c r="S45" i="190"/>
  <c r="O45" i="190"/>
  <c r="CF44" i="190"/>
  <c r="CE44" i="190"/>
  <c r="CD44" i="190"/>
  <c r="CB44" i="190"/>
  <c r="CA44" i="190"/>
  <c r="BZ44" i="190"/>
  <c r="BX44" i="190"/>
  <c r="BW44" i="190"/>
  <c r="BV44" i="190"/>
  <c r="BT44" i="190"/>
  <c r="BS44" i="190"/>
  <c r="BR44" i="190"/>
  <c r="AX66" i="190"/>
  <c r="CM44" i="190"/>
  <c r="CJ44" i="190"/>
  <c r="CI44" i="190"/>
  <c r="AQ44" i="190"/>
  <c r="AM44" i="190"/>
  <c r="AI44" i="190"/>
  <c r="AE44" i="190"/>
  <c r="AA44" i="190"/>
  <c r="W44" i="190"/>
  <c r="S44" i="190"/>
  <c r="O44" i="190"/>
  <c r="CF43" i="190"/>
  <c r="CE43" i="190"/>
  <c r="CD43" i="190"/>
  <c r="CB43" i="190"/>
  <c r="CA43" i="190"/>
  <c r="BZ43" i="190"/>
  <c r="BX43" i="190"/>
  <c r="BW43" i="190"/>
  <c r="BV43" i="190"/>
  <c r="BT43" i="190"/>
  <c r="BS43" i="190"/>
  <c r="BR43" i="190"/>
  <c r="AW127" i="190"/>
  <c r="AS127" i="190"/>
  <c r="AR127" i="190"/>
  <c r="AQ43" i="190"/>
  <c r="AM43" i="190"/>
  <c r="AI43" i="190"/>
  <c r="AE43" i="190"/>
  <c r="AA43" i="190"/>
  <c r="W43" i="190"/>
  <c r="S43" i="190"/>
  <c r="O43" i="190"/>
  <c r="CF42" i="190"/>
  <c r="CE42" i="190"/>
  <c r="CD42" i="190"/>
  <c r="CB42" i="190"/>
  <c r="CA42" i="190"/>
  <c r="BZ42" i="190"/>
  <c r="BX42" i="190"/>
  <c r="BW42" i="190"/>
  <c r="BV42" i="190"/>
  <c r="BT42" i="190"/>
  <c r="BS42" i="190"/>
  <c r="BR42" i="190"/>
  <c r="CL42" i="190"/>
  <c r="CI42" i="190"/>
  <c r="CH42" i="190"/>
  <c r="AQ42" i="190"/>
  <c r="AM42" i="190"/>
  <c r="AI42" i="190"/>
  <c r="AE42" i="190"/>
  <c r="AA42" i="190"/>
  <c r="W42" i="190"/>
  <c r="S42" i="190"/>
  <c r="O42" i="190"/>
  <c r="CS41" i="190"/>
  <c r="CR41" i="190"/>
  <c r="CQ41" i="190"/>
  <c r="CP41" i="190"/>
  <c r="CO41" i="190"/>
  <c r="CN41" i="190"/>
  <c r="CM41" i="190"/>
  <c r="CL41" i="190"/>
  <c r="BB97" i="189"/>
  <c r="BA97" i="189"/>
  <c r="AX97" i="189"/>
  <c r="AW97" i="189"/>
  <c r="AV97" i="189"/>
  <c r="AT97" i="189"/>
  <c r="AS97" i="189"/>
  <c r="AR97" i="189"/>
  <c r="AP97" i="189"/>
  <c r="AO97" i="189"/>
  <c r="AN97" i="189"/>
  <c r="AL97" i="189"/>
  <c r="AK97" i="189"/>
  <c r="AJ97" i="189"/>
  <c r="AH97" i="189"/>
  <c r="AG97" i="189"/>
  <c r="AF97" i="189"/>
  <c r="AD97" i="189"/>
  <c r="AC97" i="189"/>
  <c r="AB97" i="189"/>
  <c r="Z97" i="189"/>
  <c r="Y97" i="189"/>
  <c r="X97" i="189"/>
  <c r="V97" i="189"/>
  <c r="U97" i="189"/>
  <c r="T97" i="189"/>
  <c r="R97" i="189"/>
  <c r="Q97" i="189"/>
  <c r="P97" i="189"/>
  <c r="N97" i="189"/>
  <c r="M97" i="189"/>
  <c r="L97" i="189"/>
  <c r="J97" i="189"/>
  <c r="I97" i="189"/>
  <c r="H97" i="189"/>
  <c r="F97" i="189"/>
  <c r="E97" i="189"/>
  <c r="D97" i="189"/>
  <c r="C97" i="189"/>
  <c r="AP96" i="189"/>
  <c r="AO96" i="189"/>
  <c r="AN96" i="189"/>
  <c r="AL96" i="189"/>
  <c r="AK96" i="189"/>
  <c r="AJ96" i="189"/>
  <c r="AH96" i="189"/>
  <c r="AG96" i="189"/>
  <c r="AF96" i="189"/>
  <c r="AD96" i="189"/>
  <c r="AC96" i="189"/>
  <c r="AB96" i="189"/>
  <c r="Z96" i="189"/>
  <c r="Y96" i="189"/>
  <c r="X96" i="189"/>
  <c r="V96" i="189"/>
  <c r="U96" i="189"/>
  <c r="T96" i="189"/>
  <c r="R96" i="189"/>
  <c r="Q96" i="189"/>
  <c r="P96" i="189"/>
  <c r="N96" i="189"/>
  <c r="M96" i="189"/>
  <c r="L96" i="189"/>
  <c r="J96" i="189"/>
  <c r="I96" i="189"/>
  <c r="H96" i="189"/>
  <c r="F96" i="189"/>
  <c r="E96" i="189"/>
  <c r="D96" i="189"/>
  <c r="C96" i="189"/>
  <c r="AP95" i="189"/>
  <c r="AO95" i="189"/>
  <c r="AN95" i="189"/>
  <c r="AL95" i="189"/>
  <c r="AK95" i="189"/>
  <c r="AJ95" i="189"/>
  <c r="AH95" i="189"/>
  <c r="AG95" i="189"/>
  <c r="AF95" i="189"/>
  <c r="AD95" i="189"/>
  <c r="AC95" i="189"/>
  <c r="AB95" i="189"/>
  <c r="Z95" i="189"/>
  <c r="Y95" i="189"/>
  <c r="X95" i="189"/>
  <c r="V95" i="189"/>
  <c r="U95" i="189"/>
  <c r="T95" i="189"/>
  <c r="R95" i="189"/>
  <c r="Q95" i="189"/>
  <c r="P95" i="189"/>
  <c r="N95" i="189"/>
  <c r="M95" i="189"/>
  <c r="L95" i="189"/>
  <c r="J95" i="189"/>
  <c r="I95" i="189"/>
  <c r="H95" i="189"/>
  <c r="F95" i="189"/>
  <c r="E95" i="189"/>
  <c r="D95" i="189"/>
  <c r="C95" i="189"/>
  <c r="AP94" i="189"/>
  <c r="AO94" i="189"/>
  <c r="AN94" i="189"/>
  <c r="AL94" i="189"/>
  <c r="AK94" i="189"/>
  <c r="AJ94" i="189"/>
  <c r="AH94" i="189"/>
  <c r="AG94" i="189"/>
  <c r="AF94" i="189"/>
  <c r="AD94" i="189"/>
  <c r="AC94" i="189"/>
  <c r="AB94" i="189"/>
  <c r="Z94" i="189"/>
  <c r="Y94" i="189"/>
  <c r="X94" i="189"/>
  <c r="V94" i="189"/>
  <c r="U94" i="189"/>
  <c r="T94" i="189"/>
  <c r="R94" i="189"/>
  <c r="Q94" i="189"/>
  <c r="P94" i="189"/>
  <c r="N94" i="189"/>
  <c r="M94" i="189"/>
  <c r="L94" i="189"/>
  <c r="J94" i="189"/>
  <c r="I94" i="189"/>
  <c r="H94" i="189"/>
  <c r="F94" i="189"/>
  <c r="E94" i="189"/>
  <c r="D94" i="189"/>
  <c r="C94" i="189"/>
  <c r="AP93" i="189"/>
  <c r="AO93" i="189"/>
  <c r="AN93" i="189"/>
  <c r="AL93" i="189"/>
  <c r="AK93" i="189"/>
  <c r="AJ93" i="189"/>
  <c r="AH93" i="189"/>
  <c r="AG93" i="189"/>
  <c r="AF93" i="189"/>
  <c r="AD93" i="189"/>
  <c r="AC93" i="189"/>
  <c r="AB93" i="189"/>
  <c r="Z93" i="189"/>
  <c r="Y93" i="189"/>
  <c r="X93" i="189"/>
  <c r="V93" i="189"/>
  <c r="U93" i="189"/>
  <c r="T93" i="189"/>
  <c r="R93" i="189"/>
  <c r="Q93" i="189"/>
  <c r="P93" i="189"/>
  <c r="N93" i="189"/>
  <c r="M93" i="189"/>
  <c r="L93" i="189"/>
  <c r="J93" i="189"/>
  <c r="I93" i="189"/>
  <c r="H93" i="189"/>
  <c r="F93" i="189"/>
  <c r="E93" i="189"/>
  <c r="D93" i="189"/>
  <c r="C93" i="189"/>
  <c r="AP92" i="189"/>
  <c r="AO92" i="189"/>
  <c r="AN92" i="189"/>
  <c r="AL92" i="189"/>
  <c r="AK92" i="189"/>
  <c r="AJ92" i="189"/>
  <c r="AH92" i="189"/>
  <c r="AG92" i="189"/>
  <c r="AF92" i="189"/>
  <c r="AD92" i="189"/>
  <c r="AC92" i="189"/>
  <c r="AB92" i="189"/>
  <c r="Z92" i="189"/>
  <c r="Y92" i="189"/>
  <c r="X92" i="189"/>
  <c r="V92" i="189"/>
  <c r="U92" i="189"/>
  <c r="T92" i="189"/>
  <c r="R92" i="189"/>
  <c r="Q92" i="189"/>
  <c r="P92" i="189"/>
  <c r="N92" i="189"/>
  <c r="M92" i="189"/>
  <c r="L92" i="189"/>
  <c r="J92" i="189"/>
  <c r="I92" i="189"/>
  <c r="H92" i="189"/>
  <c r="F92" i="189"/>
  <c r="E92" i="189"/>
  <c r="D92" i="189"/>
  <c r="C92" i="189"/>
  <c r="AP91" i="189"/>
  <c r="AO91" i="189"/>
  <c r="AN91" i="189"/>
  <c r="AL91" i="189"/>
  <c r="AK91" i="189"/>
  <c r="AJ91" i="189"/>
  <c r="AH91" i="189"/>
  <c r="AG91" i="189"/>
  <c r="AF91" i="189"/>
  <c r="AD91" i="189"/>
  <c r="AC91" i="189"/>
  <c r="AB91" i="189"/>
  <c r="Z91" i="189"/>
  <c r="Y91" i="189"/>
  <c r="X91" i="189"/>
  <c r="V91" i="189"/>
  <c r="U91" i="189"/>
  <c r="T91" i="189"/>
  <c r="R91" i="189"/>
  <c r="Q91" i="189"/>
  <c r="P91" i="189"/>
  <c r="N91" i="189"/>
  <c r="M91" i="189"/>
  <c r="L91" i="189"/>
  <c r="J91" i="189"/>
  <c r="I91" i="189"/>
  <c r="H91" i="189"/>
  <c r="F91" i="189"/>
  <c r="E91" i="189"/>
  <c r="D91" i="189"/>
  <c r="C91" i="189"/>
  <c r="AP90" i="189"/>
  <c r="AO90" i="189"/>
  <c r="AN90" i="189"/>
  <c r="AL90" i="189"/>
  <c r="AK90" i="189"/>
  <c r="AJ90" i="189"/>
  <c r="AH90" i="189"/>
  <c r="AG90" i="189"/>
  <c r="AF90" i="189"/>
  <c r="AD90" i="189"/>
  <c r="AC90" i="189"/>
  <c r="AB90" i="189"/>
  <c r="Z90" i="189"/>
  <c r="Y90" i="189"/>
  <c r="X90" i="189"/>
  <c r="V90" i="189"/>
  <c r="U90" i="189"/>
  <c r="T90" i="189"/>
  <c r="R90" i="189"/>
  <c r="Q90" i="189"/>
  <c r="P90" i="189"/>
  <c r="N90" i="189"/>
  <c r="M90" i="189"/>
  <c r="L90" i="189"/>
  <c r="J90" i="189"/>
  <c r="I90" i="189"/>
  <c r="H90" i="189"/>
  <c r="F90" i="189"/>
  <c r="E90" i="189"/>
  <c r="D90" i="189"/>
  <c r="C90" i="189"/>
  <c r="AP89" i="189"/>
  <c r="AO89" i="189"/>
  <c r="AN89" i="189"/>
  <c r="AL89" i="189"/>
  <c r="AK89" i="189"/>
  <c r="AJ89" i="189"/>
  <c r="AH89" i="189"/>
  <c r="AG89" i="189"/>
  <c r="AF89" i="189"/>
  <c r="AD89" i="189"/>
  <c r="AC89" i="189"/>
  <c r="AB89" i="189"/>
  <c r="Z89" i="189"/>
  <c r="Y89" i="189"/>
  <c r="X89" i="189"/>
  <c r="V89" i="189"/>
  <c r="U89" i="189"/>
  <c r="T89" i="189"/>
  <c r="R89" i="189"/>
  <c r="Q89" i="189"/>
  <c r="P89" i="189"/>
  <c r="N89" i="189"/>
  <c r="M89" i="189"/>
  <c r="L89" i="189"/>
  <c r="J89" i="189"/>
  <c r="I89" i="189"/>
  <c r="H89" i="189"/>
  <c r="F89" i="189"/>
  <c r="E89" i="189"/>
  <c r="D89" i="189"/>
  <c r="C89" i="189"/>
  <c r="AP88" i="189"/>
  <c r="AO88" i="189"/>
  <c r="AN88" i="189"/>
  <c r="AL88" i="189"/>
  <c r="AK88" i="189"/>
  <c r="AJ88" i="189"/>
  <c r="AH88" i="189"/>
  <c r="AG88" i="189"/>
  <c r="AF88" i="189"/>
  <c r="AD88" i="189"/>
  <c r="AC88" i="189"/>
  <c r="AB88" i="189"/>
  <c r="Z88" i="189"/>
  <c r="Y88" i="189"/>
  <c r="X88" i="189"/>
  <c r="V88" i="189"/>
  <c r="U88" i="189"/>
  <c r="T88" i="189"/>
  <c r="R88" i="189"/>
  <c r="Q88" i="189"/>
  <c r="P88" i="189"/>
  <c r="N88" i="189"/>
  <c r="M88" i="189"/>
  <c r="L88" i="189"/>
  <c r="J88" i="189"/>
  <c r="I88" i="189"/>
  <c r="H88" i="189"/>
  <c r="F88" i="189"/>
  <c r="E88" i="189"/>
  <c r="D88" i="189"/>
  <c r="C88" i="189"/>
  <c r="AP87" i="189"/>
  <c r="AO87" i="189"/>
  <c r="AN87" i="189"/>
  <c r="AL87" i="189"/>
  <c r="AK87" i="189"/>
  <c r="AJ87" i="189"/>
  <c r="AH87" i="189"/>
  <c r="AG87" i="189"/>
  <c r="AF87" i="189"/>
  <c r="AD87" i="189"/>
  <c r="AC87" i="189"/>
  <c r="AB87" i="189"/>
  <c r="Z87" i="189"/>
  <c r="Y87" i="189"/>
  <c r="X87" i="189"/>
  <c r="V87" i="189"/>
  <c r="U87" i="189"/>
  <c r="T87" i="189"/>
  <c r="R87" i="189"/>
  <c r="Q87" i="189"/>
  <c r="P87" i="189"/>
  <c r="N87" i="189"/>
  <c r="M87" i="189"/>
  <c r="L87" i="189"/>
  <c r="J87" i="189"/>
  <c r="I87" i="189"/>
  <c r="H87" i="189"/>
  <c r="F87" i="189"/>
  <c r="E87" i="189"/>
  <c r="D87" i="189"/>
  <c r="C87" i="189"/>
  <c r="AP86" i="189"/>
  <c r="AO86" i="189"/>
  <c r="AN86" i="189"/>
  <c r="AL86" i="189"/>
  <c r="AK86" i="189"/>
  <c r="AJ86" i="189"/>
  <c r="AH86" i="189"/>
  <c r="AG86" i="189"/>
  <c r="AF86" i="189"/>
  <c r="AD86" i="189"/>
  <c r="AC86" i="189"/>
  <c r="AB86" i="189"/>
  <c r="Z86" i="189"/>
  <c r="Y86" i="189"/>
  <c r="X86" i="189"/>
  <c r="V86" i="189"/>
  <c r="U86" i="189"/>
  <c r="T86" i="189"/>
  <c r="R86" i="189"/>
  <c r="Q86" i="189"/>
  <c r="P86" i="189"/>
  <c r="N86" i="189"/>
  <c r="M86" i="189"/>
  <c r="L86" i="189"/>
  <c r="J86" i="189"/>
  <c r="I86" i="189"/>
  <c r="H86" i="189"/>
  <c r="F86" i="189"/>
  <c r="E86" i="189"/>
  <c r="D86" i="189"/>
  <c r="C86" i="189"/>
  <c r="AP85" i="189"/>
  <c r="AO85" i="189"/>
  <c r="AN85" i="189"/>
  <c r="AL85" i="189"/>
  <c r="AK85" i="189"/>
  <c r="AJ85" i="189"/>
  <c r="AH85" i="189"/>
  <c r="AG85" i="189"/>
  <c r="AF85" i="189"/>
  <c r="AD85" i="189"/>
  <c r="AC85" i="189"/>
  <c r="AB85" i="189"/>
  <c r="Z85" i="189"/>
  <c r="Y85" i="189"/>
  <c r="X85" i="189"/>
  <c r="V85" i="189"/>
  <c r="U85" i="189"/>
  <c r="T85" i="189"/>
  <c r="R85" i="189"/>
  <c r="Q85" i="189"/>
  <c r="P85" i="189"/>
  <c r="N85" i="189"/>
  <c r="M85" i="189"/>
  <c r="L85" i="189"/>
  <c r="J85" i="189"/>
  <c r="I85" i="189"/>
  <c r="H85" i="189"/>
  <c r="F85" i="189"/>
  <c r="E85" i="189"/>
  <c r="D85" i="189"/>
  <c r="C85" i="189"/>
  <c r="AP84" i="189"/>
  <c r="AO84" i="189"/>
  <c r="AN84" i="189"/>
  <c r="AL84" i="189"/>
  <c r="AK84" i="189"/>
  <c r="AJ84" i="189"/>
  <c r="AH84" i="189"/>
  <c r="AG84" i="189"/>
  <c r="AF84" i="189"/>
  <c r="AD84" i="189"/>
  <c r="AC84" i="189"/>
  <c r="AB84" i="189"/>
  <c r="Z84" i="189"/>
  <c r="Y84" i="189"/>
  <c r="X84" i="189"/>
  <c r="V84" i="189"/>
  <c r="U84" i="189"/>
  <c r="T84" i="189"/>
  <c r="R84" i="189"/>
  <c r="Q84" i="189"/>
  <c r="P84" i="189"/>
  <c r="N84" i="189"/>
  <c r="M84" i="189"/>
  <c r="L84" i="189"/>
  <c r="J84" i="189"/>
  <c r="I84" i="189"/>
  <c r="H84" i="189"/>
  <c r="F84" i="189"/>
  <c r="E84" i="189"/>
  <c r="D84" i="189"/>
  <c r="C84" i="189"/>
  <c r="AT78" i="189"/>
  <c r="AS78" i="189"/>
  <c r="AR78" i="189"/>
  <c r="AP78" i="189"/>
  <c r="AO78" i="189"/>
  <c r="AN78" i="189"/>
  <c r="AL78" i="189"/>
  <c r="AK78" i="189"/>
  <c r="AJ78" i="189"/>
  <c r="AH78" i="189"/>
  <c r="AG78" i="189"/>
  <c r="AF78" i="189"/>
  <c r="AD78" i="189"/>
  <c r="AC78" i="189"/>
  <c r="AB78" i="189"/>
  <c r="Z78" i="189"/>
  <c r="Y78" i="189"/>
  <c r="X78" i="189"/>
  <c r="V78" i="189"/>
  <c r="U78" i="189"/>
  <c r="T78" i="189"/>
  <c r="R78" i="189"/>
  <c r="Q78" i="189"/>
  <c r="P78" i="189"/>
  <c r="N78" i="189"/>
  <c r="M78" i="189"/>
  <c r="L78" i="189"/>
  <c r="J78" i="189"/>
  <c r="I78" i="189"/>
  <c r="H78" i="189"/>
  <c r="F78" i="189"/>
  <c r="E78" i="189"/>
  <c r="D78" i="189"/>
  <c r="C78" i="189"/>
  <c r="AU77" i="189"/>
  <c r="AQ77" i="189"/>
  <c r="AM77" i="189"/>
  <c r="AI77" i="189"/>
  <c r="AE77" i="189"/>
  <c r="AA77" i="189"/>
  <c r="W77" i="189"/>
  <c r="S77" i="189"/>
  <c r="O77" i="189"/>
  <c r="K77" i="189"/>
  <c r="G77" i="189"/>
  <c r="AU76" i="189"/>
  <c r="AQ76" i="189"/>
  <c r="AM76" i="189"/>
  <c r="AI76" i="189"/>
  <c r="AE76" i="189"/>
  <c r="AA76" i="189"/>
  <c r="W76" i="189"/>
  <c r="S76" i="189"/>
  <c r="O76" i="189"/>
  <c r="K76" i="189"/>
  <c r="G76" i="189"/>
  <c r="BA95" i="189"/>
  <c r="AU75" i="189"/>
  <c r="AQ75" i="189"/>
  <c r="AM75" i="189"/>
  <c r="AI75" i="189"/>
  <c r="AE75" i="189"/>
  <c r="AA75" i="189"/>
  <c r="W75" i="189"/>
  <c r="S75" i="189"/>
  <c r="O75" i="189"/>
  <c r="K75" i="189"/>
  <c r="G75" i="189"/>
  <c r="AU74" i="189"/>
  <c r="AQ74" i="189"/>
  <c r="AM74" i="189"/>
  <c r="AI74" i="189"/>
  <c r="AE74" i="189"/>
  <c r="AA74" i="189"/>
  <c r="W74" i="189"/>
  <c r="S74" i="189"/>
  <c r="O74" i="189"/>
  <c r="K74" i="189"/>
  <c r="G74" i="189"/>
  <c r="AU73" i="189"/>
  <c r="AQ73" i="189"/>
  <c r="AM73" i="189"/>
  <c r="AI73" i="189"/>
  <c r="AE73" i="189"/>
  <c r="AA73" i="189"/>
  <c r="W73" i="189"/>
  <c r="S73" i="189"/>
  <c r="O73" i="189"/>
  <c r="K73" i="189"/>
  <c r="G73" i="189"/>
  <c r="AZ92" i="189"/>
  <c r="AU72" i="189"/>
  <c r="AQ72" i="189"/>
  <c r="AM72" i="189"/>
  <c r="AI72" i="189"/>
  <c r="AE72" i="189"/>
  <c r="AA72" i="189"/>
  <c r="W72" i="189"/>
  <c r="S72" i="189"/>
  <c r="O72" i="189"/>
  <c r="K72" i="189"/>
  <c r="G72" i="189"/>
  <c r="AU71" i="189"/>
  <c r="AQ71" i="189"/>
  <c r="AM71" i="189"/>
  <c r="AI71" i="189"/>
  <c r="AE71" i="189"/>
  <c r="AA71" i="189"/>
  <c r="W71" i="189"/>
  <c r="S71" i="189"/>
  <c r="O71" i="189"/>
  <c r="K71" i="189"/>
  <c r="G71" i="189"/>
  <c r="BA90" i="189"/>
  <c r="AZ90" i="189"/>
  <c r="AU70" i="189"/>
  <c r="AQ70" i="189"/>
  <c r="AM70" i="189"/>
  <c r="AI70" i="189"/>
  <c r="AE70" i="189"/>
  <c r="AA70" i="189"/>
  <c r="W70" i="189"/>
  <c r="S70" i="189"/>
  <c r="O70" i="189"/>
  <c r="K70" i="189"/>
  <c r="G70" i="189"/>
  <c r="AU69" i="189"/>
  <c r="AQ69" i="189"/>
  <c r="AM69" i="189"/>
  <c r="AI69" i="189"/>
  <c r="AE69" i="189"/>
  <c r="AA69" i="189"/>
  <c r="W69" i="189"/>
  <c r="S69" i="189"/>
  <c r="O69" i="189"/>
  <c r="K69" i="189"/>
  <c r="G69" i="189"/>
  <c r="AZ88" i="189"/>
  <c r="AU68" i="189"/>
  <c r="AQ68" i="189"/>
  <c r="AM68" i="189"/>
  <c r="AI68" i="189"/>
  <c r="AE68" i="189"/>
  <c r="AA68" i="189"/>
  <c r="W68" i="189"/>
  <c r="S68" i="189"/>
  <c r="O68" i="189"/>
  <c r="K68" i="189"/>
  <c r="G68" i="189"/>
  <c r="AU67" i="189"/>
  <c r="AQ67" i="189"/>
  <c r="AM67" i="189"/>
  <c r="AI67" i="189"/>
  <c r="AE67" i="189"/>
  <c r="AA67" i="189"/>
  <c r="W67" i="189"/>
  <c r="S67" i="189"/>
  <c r="O67" i="189"/>
  <c r="K67" i="189"/>
  <c r="G67" i="189"/>
  <c r="AU66" i="189"/>
  <c r="AQ66" i="189"/>
  <c r="AM66" i="189"/>
  <c r="AI66" i="189"/>
  <c r="AE66" i="189"/>
  <c r="AA66" i="189"/>
  <c r="W66" i="189"/>
  <c r="S66" i="189"/>
  <c r="O66" i="189"/>
  <c r="K66" i="189"/>
  <c r="G66" i="189"/>
  <c r="AZ85" i="189"/>
  <c r="AU65" i="189"/>
  <c r="AQ65" i="189"/>
  <c r="AM65" i="189"/>
  <c r="AI65" i="189"/>
  <c r="AE65" i="189"/>
  <c r="AA65" i="189"/>
  <c r="W65" i="189"/>
  <c r="S65" i="189"/>
  <c r="O65" i="189"/>
  <c r="K65" i="189"/>
  <c r="G65" i="189"/>
  <c r="BA78" i="189"/>
  <c r="AU64" i="189"/>
  <c r="AQ64" i="189"/>
  <c r="AM64" i="189"/>
  <c r="AI64" i="189"/>
  <c r="AE64" i="189"/>
  <c r="AA64" i="189"/>
  <c r="W64" i="189"/>
  <c r="S64" i="189"/>
  <c r="O64" i="189"/>
  <c r="K64" i="189"/>
  <c r="G64" i="189"/>
  <c r="AP58" i="189"/>
  <c r="AO58" i="189"/>
  <c r="AN58" i="189"/>
  <c r="AL58" i="189"/>
  <c r="AK58" i="189"/>
  <c r="AJ58" i="189"/>
  <c r="AH58" i="189"/>
  <c r="AG58" i="189"/>
  <c r="AF58" i="189"/>
  <c r="AD58" i="189"/>
  <c r="AC58" i="189"/>
  <c r="AB58" i="189"/>
  <c r="Z58" i="189"/>
  <c r="Y58" i="189"/>
  <c r="X58" i="189"/>
  <c r="V58" i="189"/>
  <c r="U58" i="189"/>
  <c r="T58" i="189"/>
  <c r="R58" i="189"/>
  <c r="Q58" i="189"/>
  <c r="P58" i="189"/>
  <c r="N58" i="189"/>
  <c r="M58" i="189"/>
  <c r="L58" i="189"/>
  <c r="J58" i="189"/>
  <c r="I58" i="189"/>
  <c r="H58" i="189"/>
  <c r="F58" i="189"/>
  <c r="E58" i="189"/>
  <c r="D58" i="189"/>
  <c r="C58" i="189"/>
  <c r="AP56" i="189"/>
  <c r="AO56" i="189"/>
  <c r="AN56" i="189"/>
  <c r="AL56" i="189"/>
  <c r="AK56" i="189"/>
  <c r="AJ56" i="189"/>
  <c r="AH56" i="189"/>
  <c r="AG56" i="189"/>
  <c r="AF56" i="189"/>
  <c r="AD56" i="189"/>
  <c r="AC56" i="189"/>
  <c r="AB56" i="189"/>
  <c r="Z56" i="189"/>
  <c r="Y56" i="189"/>
  <c r="X56" i="189"/>
  <c r="V56" i="189"/>
  <c r="U56" i="189"/>
  <c r="T56" i="189"/>
  <c r="R56" i="189"/>
  <c r="Q56" i="189"/>
  <c r="P56" i="189"/>
  <c r="N56" i="189"/>
  <c r="M56" i="189"/>
  <c r="L56" i="189"/>
  <c r="J56" i="189"/>
  <c r="I56" i="189"/>
  <c r="H56" i="189"/>
  <c r="F56" i="189"/>
  <c r="E56" i="189"/>
  <c r="D56" i="189"/>
  <c r="C56" i="189"/>
  <c r="CN55" i="189"/>
  <c r="CM55" i="189"/>
  <c r="CL55" i="189"/>
  <c r="CJ55" i="189"/>
  <c r="CI55" i="189"/>
  <c r="CH55" i="189"/>
  <c r="CF55" i="189"/>
  <c r="CE55" i="189"/>
  <c r="CD55" i="189"/>
  <c r="CB55" i="189"/>
  <c r="CA55" i="189"/>
  <c r="BZ55" i="189"/>
  <c r="BX55" i="189"/>
  <c r="BW55" i="189"/>
  <c r="BV55" i="189"/>
  <c r="BT55" i="189"/>
  <c r="BS55" i="189"/>
  <c r="BR55" i="189"/>
  <c r="AU55" i="189"/>
  <c r="AQ55" i="189"/>
  <c r="AM55" i="189"/>
  <c r="AI55" i="189"/>
  <c r="AE55" i="189"/>
  <c r="AA55" i="189"/>
  <c r="W55" i="189"/>
  <c r="S55" i="189"/>
  <c r="O55" i="189"/>
  <c r="K55" i="189"/>
  <c r="G55" i="189"/>
  <c r="CF54" i="189"/>
  <c r="CE54" i="189"/>
  <c r="CD54" i="189"/>
  <c r="CB54" i="189"/>
  <c r="CA54" i="189"/>
  <c r="BZ54" i="189"/>
  <c r="BX54" i="189"/>
  <c r="BW54" i="189"/>
  <c r="BV54" i="189"/>
  <c r="BT54" i="189"/>
  <c r="BS54" i="189"/>
  <c r="BR54" i="189"/>
  <c r="AX96" i="189"/>
  <c r="CL54" i="189"/>
  <c r="AT96" i="189"/>
  <c r="AR96" i="189"/>
  <c r="AQ54" i="189"/>
  <c r="AM54" i="189"/>
  <c r="AI54" i="189"/>
  <c r="AE54" i="189"/>
  <c r="AA54" i="189"/>
  <c r="W54" i="189"/>
  <c r="S54" i="189"/>
  <c r="O54" i="189"/>
  <c r="K54" i="189"/>
  <c r="G54" i="189"/>
  <c r="CF53" i="189"/>
  <c r="CE53" i="189"/>
  <c r="CD53" i="189"/>
  <c r="CB53" i="189"/>
  <c r="CA53" i="189"/>
  <c r="BZ53" i="189"/>
  <c r="BX53" i="189"/>
  <c r="BW53" i="189"/>
  <c r="BV53" i="189"/>
  <c r="BT53" i="189"/>
  <c r="BS53" i="189"/>
  <c r="BR53" i="189"/>
  <c r="AT95" i="189"/>
  <c r="AS95" i="189"/>
  <c r="AQ53" i="189"/>
  <c r="AM53" i="189"/>
  <c r="AI53" i="189"/>
  <c r="AE53" i="189"/>
  <c r="AA53" i="189"/>
  <c r="W53" i="189"/>
  <c r="S53" i="189"/>
  <c r="O53" i="189"/>
  <c r="K53" i="189"/>
  <c r="G53" i="189"/>
  <c r="CF52" i="189"/>
  <c r="CE52" i="189"/>
  <c r="CD52" i="189"/>
  <c r="CB52" i="189"/>
  <c r="CA52" i="189"/>
  <c r="BZ52" i="189"/>
  <c r="BX52" i="189"/>
  <c r="BW52" i="189"/>
  <c r="BV52" i="189"/>
  <c r="BT52" i="189"/>
  <c r="BS52" i="189"/>
  <c r="BR52" i="189"/>
  <c r="CM52" i="189"/>
  <c r="AT94" i="189"/>
  <c r="AS94" i="189"/>
  <c r="AR94" i="189"/>
  <c r="AQ52" i="189"/>
  <c r="AM52" i="189"/>
  <c r="AI52" i="189"/>
  <c r="AE52" i="189"/>
  <c r="AA52" i="189"/>
  <c r="W52" i="189"/>
  <c r="S52" i="189"/>
  <c r="O52" i="189"/>
  <c r="K52" i="189"/>
  <c r="G52" i="189"/>
  <c r="CF51" i="189"/>
  <c r="CE51" i="189"/>
  <c r="CD51" i="189"/>
  <c r="CB51" i="189"/>
  <c r="CA51" i="189"/>
  <c r="BZ51" i="189"/>
  <c r="BX51" i="189"/>
  <c r="BW51" i="189"/>
  <c r="BV51" i="189"/>
  <c r="BT51" i="189"/>
  <c r="BS51" i="189"/>
  <c r="BR51" i="189"/>
  <c r="CM51" i="189"/>
  <c r="AS93" i="189"/>
  <c r="AR93" i="189"/>
  <c r="AQ51" i="189"/>
  <c r="AM51" i="189"/>
  <c r="AI51" i="189"/>
  <c r="AE51" i="189"/>
  <c r="AA51" i="189"/>
  <c r="W51" i="189"/>
  <c r="S51" i="189"/>
  <c r="O51" i="189"/>
  <c r="K51" i="189"/>
  <c r="G51" i="189"/>
  <c r="CF50" i="189"/>
  <c r="CE50" i="189"/>
  <c r="CD50" i="189"/>
  <c r="CB50" i="189"/>
  <c r="CA50" i="189"/>
  <c r="BZ50" i="189"/>
  <c r="BX50" i="189"/>
  <c r="BW50" i="189"/>
  <c r="BV50" i="189"/>
  <c r="BT50" i="189"/>
  <c r="BS50" i="189"/>
  <c r="BR50" i="189"/>
  <c r="AT92" i="189"/>
  <c r="CH50" i="189"/>
  <c r="AQ50" i="189"/>
  <c r="AM50" i="189"/>
  <c r="AI50" i="189"/>
  <c r="AE50" i="189"/>
  <c r="AA50" i="189"/>
  <c r="W50" i="189"/>
  <c r="S50" i="189"/>
  <c r="O50" i="189"/>
  <c r="K50" i="189"/>
  <c r="G50" i="189"/>
  <c r="CF49" i="189"/>
  <c r="CE49" i="189"/>
  <c r="CD49" i="189"/>
  <c r="CB49" i="189"/>
  <c r="CA49" i="189"/>
  <c r="BZ49" i="189"/>
  <c r="BX49" i="189"/>
  <c r="BW49" i="189"/>
  <c r="BV49" i="189"/>
  <c r="BT49" i="189"/>
  <c r="BS49" i="189"/>
  <c r="BR49" i="189"/>
  <c r="BA91" i="189"/>
  <c r="AT91" i="189"/>
  <c r="AS91" i="189"/>
  <c r="AQ49" i="189"/>
  <c r="AM49" i="189"/>
  <c r="AI49" i="189"/>
  <c r="AE49" i="189"/>
  <c r="AA49" i="189"/>
  <c r="W49" i="189"/>
  <c r="S49" i="189"/>
  <c r="O49" i="189"/>
  <c r="K49" i="189"/>
  <c r="G49" i="189"/>
  <c r="CF48" i="189"/>
  <c r="CE48" i="189"/>
  <c r="CD48" i="189"/>
  <c r="CB48" i="189"/>
  <c r="CA48" i="189"/>
  <c r="BZ48" i="189"/>
  <c r="BX48" i="189"/>
  <c r="BW48" i="189"/>
  <c r="BV48" i="189"/>
  <c r="BT48" i="189"/>
  <c r="BS48" i="189"/>
  <c r="BR48" i="189"/>
  <c r="CN48" i="189"/>
  <c r="AT90" i="189"/>
  <c r="CI48" i="189"/>
  <c r="AR90" i="189"/>
  <c r="AQ48" i="189"/>
  <c r="AM48" i="189"/>
  <c r="AI48" i="189"/>
  <c r="AE48" i="189"/>
  <c r="AA48" i="189"/>
  <c r="W48" i="189"/>
  <c r="S48" i="189"/>
  <c r="O48" i="189"/>
  <c r="K48" i="189"/>
  <c r="G48" i="189"/>
  <c r="CF47" i="189"/>
  <c r="CE47" i="189"/>
  <c r="CD47" i="189"/>
  <c r="CB47" i="189"/>
  <c r="CA47" i="189"/>
  <c r="BZ47" i="189"/>
  <c r="BX47" i="189"/>
  <c r="BW47" i="189"/>
  <c r="BV47" i="189"/>
  <c r="BT47" i="189"/>
  <c r="BS47" i="189"/>
  <c r="BR47" i="189"/>
  <c r="CQ47" i="189"/>
  <c r="CM47" i="189"/>
  <c r="AS89" i="189"/>
  <c r="AR89" i="189"/>
  <c r="AQ47" i="189"/>
  <c r="AM47" i="189"/>
  <c r="AI47" i="189"/>
  <c r="AE47" i="189"/>
  <c r="AA47" i="189"/>
  <c r="W47" i="189"/>
  <c r="S47" i="189"/>
  <c r="O47" i="189"/>
  <c r="K47" i="189"/>
  <c r="G47" i="189"/>
  <c r="CF46" i="189"/>
  <c r="CE46" i="189"/>
  <c r="CD46" i="189"/>
  <c r="CB46" i="189"/>
  <c r="CA46" i="189"/>
  <c r="BZ46" i="189"/>
  <c r="BX46" i="189"/>
  <c r="BW46" i="189"/>
  <c r="BV46" i="189"/>
  <c r="BT46" i="189"/>
  <c r="BS46" i="189"/>
  <c r="BR46" i="189"/>
  <c r="AT88" i="189"/>
  <c r="AR88" i="189"/>
  <c r="AQ46" i="189"/>
  <c r="AM46" i="189"/>
  <c r="AI46" i="189"/>
  <c r="AE46" i="189"/>
  <c r="AA46" i="189"/>
  <c r="W46" i="189"/>
  <c r="S46" i="189"/>
  <c r="O46" i="189"/>
  <c r="K46" i="189"/>
  <c r="G46" i="189"/>
  <c r="CF45" i="189"/>
  <c r="CE45" i="189"/>
  <c r="CD45" i="189"/>
  <c r="CB45" i="189"/>
  <c r="CA45" i="189"/>
  <c r="BZ45" i="189"/>
  <c r="BX45" i="189"/>
  <c r="BW45" i="189"/>
  <c r="BV45" i="189"/>
  <c r="BT45" i="189"/>
  <c r="BS45" i="189"/>
  <c r="BR45" i="189"/>
  <c r="CM45" i="189"/>
  <c r="AT87" i="189"/>
  <c r="AS87" i="189"/>
  <c r="AQ45" i="189"/>
  <c r="AM45" i="189"/>
  <c r="AI45" i="189"/>
  <c r="AE45" i="189"/>
  <c r="AA45" i="189"/>
  <c r="W45" i="189"/>
  <c r="S45" i="189"/>
  <c r="O45" i="189"/>
  <c r="K45" i="189"/>
  <c r="G45" i="189"/>
  <c r="CF44" i="189"/>
  <c r="CE44" i="189"/>
  <c r="CD44" i="189"/>
  <c r="CB44" i="189"/>
  <c r="CA44" i="189"/>
  <c r="BZ44" i="189"/>
  <c r="BX44" i="189"/>
  <c r="BW44" i="189"/>
  <c r="BV44" i="189"/>
  <c r="BT44" i="189"/>
  <c r="BS44" i="189"/>
  <c r="BR44" i="189"/>
  <c r="CQ44" i="189"/>
  <c r="CM44" i="189"/>
  <c r="AT86" i="189"/>
  <c r="CI44" i="189"/>
  <c r="AQ44" i="189"/>
  <c r="AM44" i="189"/>
  <c r="AI44" i="189"/>
  <c r="AE44" i="189"/>
  <c r="AA44" i="189"/>
  <c r="W44" i="189"/>
  <c r="S44" i="189"/>
  <c r="O44" i="189"/>
  <c r="K44" i="189"/>
  <c r="G44" i="189"/>
  <c r="CF43" i="189"/>
  <c r="CE43" i="189"/>
  <c r="CD43" i="189"/>
  <c r="CB43" i="189"/>
  <c r="CA43" i="189"/>
  <c r="BZ43" i="189"/>
  <c r="BX43" i="189"/>
  <c r="BW43" i="189"/>
  <c r="BV43" i="189"/>
  <c r="BT43" i="189"/>
  <c r="BS43" i="189"/>
  <c r="BR43" i="189"/>
  <c r="CQ43" i="189"/>
  <c r="AT85" i="189"/>
  <c r="AS85" i="189"/>
  <c r="AR85" i="189"/>
  <c r="AQ43" i="189"/>
  <c r="AM43" i="189"/>
  <c r="AI43" i="189"/>
  <c r="AE43" i="189"/>
  <c r="AA43" i="189"/>
  <c r="W43" i="189"/>
  <c r="S43" i="189"/>
  <c r="O43" i="189"/>
  <c r="K43" i="189"/>
  <c r="G43" i="189"/>
  <c r="CF42" i="189"/>
  <c r="CE42" i="189"/>
  <c r="CD42" i="189"/>
  <c r="CB42" i="189"/>
  <c r="CA42" i="189"/>
  <c r="BZ42" i="189"/>
  <c r="BX42" i="189"/>
  <c r="BW42" i="189"/>
  <c r="BV42" i="189"/>
  <c r="BT42" i="189"/>
  <c r="BS42" i="189"/>
  <c r="BR42" i="189"/>
  <c r="CQ42" i="189"/>
  <c r="CP42" i="189"/>
  <c r="AR84" i="189"/>
  <c r="AQ42" i="189"/>
  <c r="AM42" i="189"/>
  <c r="AI42" i="189"/>
  <c r="AE42" i="189"/>
  <c r="AA42" i="189"/>
  <c r="W42" i="189"/>
  <c r="S42" i="189"/>
  <c r="O42" i="189"/>
  <c r="K42" i="189"/>
  <c r="G42" i="189"/>
  <c r="CS41" i="189"/>
  <c r="CR41" i="189"/>
  <c r="CQ41" i="189"/>
  <c r="CP41" i="189"/>
  <c r="CO41" i="189"/>
  <c r="CN41" i="189"/>
  <c r="CM41" i="189"/>
  <c r="CL41" i="189"/>
  <c r="E100" i="152"/>
  <c r="D100" i="152"/>
  <c r="E99" i="152"/>
  <c r="D99" i="152"/>
  <c r="E98" i="152"/>
  <c r="D98" i="152"/>
  <c r="E97" i="152"/>
  <c r="D97" i="152"/>
  <c r="E96" i="152"/>
  <c r="D96" i="152"/>
  <c r="E95" i="152"/>
  <c r="D95" i="152"/>
  <c r="E94" i="152"/>
  <c r="D94" i="152"/>
  <c r="E93" i="152"/>
  <c r="D93" i="152"/>
  <c r="E92" i="152"/>
  <c r="D92" i="152"/>
  <c r="E91" i="152"/>
  <c r="D91" i="152"/>
  <c r="E90" i="152"/>
  <c r="D90" i="152"/>
  <c r="E89" i="152"/>
  <c r="D89" i="152"/>
  <c r="E88" i="152"/>
  <c r="D88" i="152"/>
  <c r="E87" i="152"/>
  <c r="D87" i="152"/>
  <c r="E86" i="152"/>
  <c r="D86" i="152"/>
  <c r="E85" i="152"/>
  <c r="D85" i="152"/>
  <c r="E84" i="152"/>
  <c r="D84" i="152"/>
  <c r="AL74" i="152"/>
  <c r="AK74" i="152"/>
  <c r="AJ74" i="152"/>
  <c r="AI74" i="152"/>
  <c r="AH74" i="152"/>
  <c r="AY74" i="152" s="1"/>
  <c r="AG74" i="152"/>
  <c r="AF74" i="152"/>
  <c r="AE74" i="152"/>
  <c r="AX74" i="152" s="1"/>
  <c r="AD74" i="152"/>
  <c r="AC74" i="152"/>
  <c r="AB74" i="152"/>
  <c r="AW74" i="152" s="1"/>
  <c r="AA74" i="152"/>
  <c r="Z74" i="152"/>
  <c r="Y74" i="152"/>
  <c r="AV74" i="152" s="1"/>
  <c r="X74" i="152"/>
  <c r="W74" i="152"/>
  <c r="V74" i="152"/>
  <c r="AU74" i="152" s="1"/>
  <c r="U74" i="152"/>
  <c r="T74" i="152"/>
  <c r="S74" i="152"/>
  <c r="AT74" i="152" s="1"/>
  <c r="R74" i="152"/>
  <c r="Q74" i="152"/>
  <c r="P74" i="152"/>
  <c r="AS74" i="152" s="1"/>
  <c r="O74" i="152"/>
  <c r="N74" i="152"/>
  <c r="M74" i="152"/>
  <c r="AR74" i="152" s="1"/>
  <c r="L74" i="152"/>
  <c r="K74" i="152"/>
  <c r="J74" i="152"/>
  <c r="AQ74" i="152" s="1"/>
  <c r="I74" i="152"/>
  <c r="H74" i="152"/>
  <c r="G74" i="152"/>
  <c r="AP74" i="152" s="1"/>
  <c r="F74" i="152"/>
  <c r="E74" i="152"/>
  <c r="D74" i="152"/>
  <c r="AO74" i="152" s="1"/>
  <c r="C74" i="152"/>
  <c r="AL73" i="152"/>
  <c r="AK73" i="152"/>
  <c r="AJ73" i="152"/>
  <c r="AI73" i="152"/>
  <c r="AH73" i="152"/>
  <c r="AY73" i="152" s="1"/>
  <c r="BM72" i="152" s="1"/>
  <c r="AG73" i="152"/>
  <c r="AF73" i="152"/>
  <c r="AE73" i="152"/>
  <c r="AX73" i="152" s="1"/>
  <c r="BL72" i="152" s="1"/>
  <c r="AD73" i="152"/>
  <c r="AC73" i="152"/>
  <c r="AB73" i="152"/>
  <c r="AW73" i="152" s="1"/>
  <c r="BK72" i="152" s="1"/>
  <c r="AA73" i="152"/>
  <c r="Z73" i="152"/>
  <c r="Y73" i="152"/>
  <c r="AV73" i="152" s="1"/>
  <c r="BJ72" i="152" s="1"/>
  <c r="X73" i="152"/>
  <c r="W73" i="152"/>
  <c r="V73" i="152"/>
  <c r="AU73" i="152" s="1"/>
  <c r="BI72" i="152" s="1"/>
  <c r="U73" i="152"/>
  <c r="T73" i="152"/>
  <c r="S73" i="152"/>
  <c r="AT73" i="152" s="1"/>
  <c r="BH72" i="152" s="1"/>
  <c r="R73" i="152"/>
  <c r="Q73" i="152"/>
  <c r="P73" i="152"/>
  <c r="AS73" i="152" s="1"/>
  <c r="BG72" i="152" s="1"/>
  <c r="O73" i="152"/>
  <c r="N73" i="152"/>
  <c r="M73" i="152"/>
  <c r="AR73" i="152" s="1"/>
  <c r="BF72" i="152" s="1"/>
  <c r="L73" i="152"/>
  <c r="K73" i="152"/>
  <c r="J73" i="152"/>
  <c r="AQ73" i="152" s="1"/>
  <c r="BE72" i="152" s="1"/>
  <c r="I73" i="152"/>
  <c r="H73" i="152"/>
  <c r="G73" i="152"/>
  <c r="AP73" i="152" s="1"/>
  <c r="BD72" i="152" s="1"/>
  <c r="F73" i="152"/>
  <c r="E73" i="152"/>
  <c r="D73" i="152"/>
  <c r="AO73" i="152" s="1"/>
  <c r="BC72" i="152" s="1"/>
  <c r="C73" i="152"/>
  <c r="AL72" i="152"/>
  <c r="AK72" i="152"/>
  <c r="AJ72" i="152"/>
  <c r="AI72" i="152"/>
  <c r="AH72" i="152"/>
  <c r="AY72" i="152" s="1"/>
  <c r="AG72" i="152"/>
  <c r="AF72" i="152"/>
  <c r="AE72" i="152"/>
  <c r="AX72" i="152" s="1"/>
  <c r="AD72" i="152"/>
  <c r="AC72" i="152"/>
  <c r="AB72" i="152"/>
  <c r="AW72" i="152" s="1"/>
  <c r="AA72" i="152"/>
  <c r="Z72" i="152"/>
  <c r="Y72" i="152"/>
  <c r="AV72" i="152" s="1"/>
  <c r="X72" i="152"/>
  <c r="W72" i="152"/>
  <c r="V72" i="152"/>
  <c r="AU72" i="152" s="1"/>
  <c r="U72" i="152"/>
  <c r="T72" i="152"/>
  <c r="S72" i="152"/>
  <c r="AT72" i="152" s="1"/>
  <c r="R72" i="152"/>
  <c r="Q72" i="152"/>
  <c r="P72" i="152"/>
  <c r="AS72" i="152" s="1"/>
  <c r="O72" i="152"/>
  <c r="N72" i="152"/>
  <c r="M72" i="152"/>
  <c r="AR72" i="152" s="1"/>
  <c r="L72" i="152"/>
  <c r="K72" i="152"/>
  <c r="J72" i="152"/>
  <c r="AQ72" i="152" s="1"/>
  <c r="I72" i="152"/>
  <c r="H72" i="152"/>
  <c r="G72" i="152"/>
  <c r="AP72" i="152" s="1"/>
  <c r="F72" i="152"/>
  <c r="E72" i="152"/>
  <c r="D72" i="152"/>
  <c r="AO72" i="152" s="1"/>
  <c r="C72" i="152"/>
  <c r="AL71" i="152"/>
  <c r="AK71" i="152"/>
  <c r="AK75" i="152" s="1"/>
  <c r="AJ71" i="152"/>
  <c r="AJ75" i="152" s="1"/>
  <c r="AI71" i="152"/>
  <c r="AH71" i="152"/>
  <c r="AY71" i="152" s="1"/>
  <c r="AG71" i="152"/>
  <c r="AG75" i="152" s="1"/>
  <c r="AF71" i="152"/>
  <c r="AF75" i="152" s="1"/>
  <c r="AE71" i="152"/>
  <c r="AD71" i="152"/>
  <c r="AC71" i="152"/>
  <c r="AC75" i="152" s="1"/>
  <c r="AB71" i="152"/>
  <c r="AB75" i="152" s="1"/>
  <c r="AW75" i="152" s="1"/>
  <c r="BK73" i="152" s="1"/>
  <c r="AA71" i="152"/>
  <c r="Z71" i="152"/>
  <c r="Y71" i="152"/>
  <c r="Y75" i="152" s="1"/>
  <c r="AV75" i="152" s="1"/>
  <c r="BJ73" i="152" s="1"/>
  <c r="X71" i="152"/>
  <c r="X75" i="152" s="1"/>
  <c r="W71" i="152"/>
  <c r="V71" i="152"/>
  <c r="AU71" i="152" s="1"/>
  <c r="U71" i="152"/>
  <c r="U75" i="152" s="1"/>
  <c r="T71" i="152"/>
  <c r="T75" i="152" s="1"/>
  <c r="S71" i="152"/>
  <c r="R71" i="152"/>
  <c r="Q71" i="152"/>
  <c r="Q75" i="152" s="1"/>
  <c r="P71" i="152"/>
  <c r="P75" i="152" s="1"/>
  <c r="AS75" i="152" s="1"/>
  <c r="BG73" i="152" s="1"/>
  <c r="O71" i="152"/>
  <c r="N71" i="152"/>
  <c r="M71" i="152"/>
  <c r="M75" i="152" s="1"/>
  <c r="AR75" i="152" s="1"/>
  <c r="BF73" i="152" s="1"/>
  <c r="L71" i="152"/>
  <c r="L75" i="152" s="1"/>
  <c r="K71" i="152"/>
  <c r="J71" i="152"/>
  <c r="AQ71" i="152" s="1"/>
  <c r="I71" i="152"/>
  <c r="I75" i="152" s="1"/>
  <c r="H71" i="152"/>
  <c r="H75" i="152" s="1"/>
  <c r="G71" i="152"/>
  <c r="F71" i="152"/>
  <c r="E71" i="152"/>
  <c r="E75" i="152" s="1"/>
  <c r="D71" i="152"/>
  <c r="D75" i="152" s="1"/>
  <c r="AO75" i="152" s="1"/>
  <c r="BC73" i="152" s="1"/>
  <c r="C71" i="152"/>
  <c r="C75" i="152" s="1"/>
  <c r="Q66" i="152"/>
  <c r="P66" i="152"/>
  <c r="N66" i="152"/>
  <c r="M66" i="152"/>
  <c r="L66" i="152"/>
  <c r="K66" i="152"/>
  <c r="J66" i="152"/>
  <c r="I66" i="152"/>
  <c r="H66" i="152"/>
  <c r="G66" i="152"/>
  <c r="Q65" i="152"/>
  <c r="P65" i="152"/>
  <c r="N65" i="152"/>
  <c r="M65" i="152"/>
  <c r="L65" i="152"/>
  <c r="K65" i="152"/>
  <c r="J65" i="152"/>
  <c r="I65" i="152"/>
  <c r="H65" i="152"/>
  <c r="G65" i="152"/>
  <c r="Q64" i="152"/>
  <c r="P64" i="152"/>
  <c r="M64" i="152"/>
  <c r="L64" i="152"/>
  <c r="K64" i="152"/>
  <c r="J64" i="152"/>
  <c r="I64" i="152"/>
  <c r="H64" i="152"/>
  <c r="G64" i="152"/>
  <c r="F64" i="152"/>
  <c r="E64" i="152"/>
  <c r="D64" i="152"/>
  <c r="C64" i="152"/>
  <c r="Q63" i="152"/>
  <c r="P63" i="152"/>
  <c r="M63" i="152"/>
  <c r="L63" i="152"/>
  <c r="K63" i="152"/>
  <c r="J63" i="152"/>
  <c r="I63" i="152"/>
  <c r="H63" i="152"/>
  <c r="G63" i="152"/>
  <c r="F63" i="152"/>
  <c r="E63" i="152"/>
  <c r="D63" i="152"/>
  <c r="C63" i="152"/>
  <c r="Q62" i="152"/>
  <c r="P62" i="152"/>
  <c r="M62" i="152"/>
  <c r="L62" i="152"/>
  <c r="K62" i="152"/>
  <c r="J62" i="152"/>
  <c r="I62" i="152"/>
  <c r="H62" i="152"/>
  <c r="G62" i="152"/>
  <c r="F62" i="152"/>
  <c r="E62" i="152"/>
  <c r="D62" i="152"/>
  <c r="C62" i="152"/>
  <c r="Q61" i="152"/>
  <c r="P61" i="152"/>
  <c r="M61" i="152"/>
  <c r="L61" i="152"/>
  <c r="K61" i="152"/>
  <c r="J61" i="152"/>
  <c r="I61" i="152"/>
  <c r="H61" i="152"/>
  <c r="G61" i="152"/>
  <c r="F61" i="152"/>
  <c r="E61" i="152"/>
  <c r="D61" i="152"/>
  <c r="C61" i="152"/>
  <c r="Q60" i="152"/>
  <c r="P60" i="152"/>
  <c r="M60" i="152"/>
  <c r="L60" i="152"/>
  <c r="K60" i="152"/>
  <c r="J60" i="152"/>
  <c r="I60" i="152"/>
  <c r="H60" i="152"/>
  <c r="G60" i="152"/>
  <c r="F60" i="152"/>
  <c r="E60" i="152"/>
  <c r="D60" i="152"/>
  <c r="C60" i="152"/>
  <c r="Q59" i="152"/>
  <c r="P59" i="152"/>
  <c r="M59" i="152"/>
  <c r="L59" i="152"/>
  <c r="K59" i="152"/>
  <c r="J59" i="152"/>
  <c r="I59" i="152"/>
  <c r="H59" i="152"/>
  <c r="G59" i="152"/>
  <c r="F59" i="152"/>
  <c r="E59" i="152"/>
  <c r="D59" i="152"/>
  <c r="C59" i="152"/>
  <c r="Q58" i="152"/>
  <c r="P58" i="152"/>
  <c r="M58" i="152"/>
  <c r="L58" i="152"/>
  <c r="K58" i="152"/>
  <c r="J58" i="152"/>
  <c r="I58" i="152"/>
  <c r="H58" i="152"/>
  <c r="G58" i="152"/>
  <c r="F58" i="152"/>
  <c r="E58" i="152"/>
  <c r="D58" i="152"/>
  <c r="C58" i="152"/>
  <c r="Q57" i="152"/>
  <c r="P57" i="152"/>
  <c r="M57" i="152"/>
  <c r="L57" i="152"/>
  <c r="K57" i="152"/>
  <c r="J57" i="152"/>
  <c r="I57" i="152"/>
  <c r="H57" i="152"/>
  <c r="G57" i="152"/>
  <c r="F57" i="152"/>
  <c r="E57" i="152"/>
  <c r="D57" i="152"/>
  <c r="C57" i="152"/>
  <c r="Q56" i="152"/>
  <c r="Q55" i="152" s="1"/>
  <c r="P56" i="152"/>
  <c r="M56" i="152"/>
  <c r="M55" i="152" s="1"/>
  <c r="L56" i="152"/>
  <c r="L55" i="152" s="1"/>
  <c r="K56" i="152"/>
  <c r="K55" i="152" s="1"/>
  <c r="J56" i="152"/>
  <c r="J55" i="152" s="1"/>
  <c r="I56" i="152"/>
  <c r="I55" i="152" s="1"/>
  <c r="H56" i="152"/>
  <c r="H55" i="152" s="1"/>
  <c r="G56" i="152"/>
  <c r="G55" i="152" s="1"/>
  <c r="F56" i="152"/>
  <c r="F55" i="152" s="1"/>
  <c r="E56" i="152"/>
  <c r="E55" i="152" s="1"/>
  <c r="D56" i="152"/>
  <c r="D55" i="152" s="1"/>
  <c r="C56" i="152"/>
  <c r="C55" i="152" s="1"/>
  <c r="Q54" i="152"/>
  <c r="P54" i="152"/>
  <c r="M54" i="152"/>
  <c r="L54" i="152"/>
  <c r="K54" i="152"/>
  <c r="J54" i="152"/>
  <c r="I54" i="152"/>
  <c r="H54" i="152"/>
  <c r="G54" i="152"/>
  <c r="F54" i="152"/>
  <c r="E54" i="152"/>
  <c r="D54" i="152"/>
  <c r="C54" i="152"/>
  <c r="Q53" i="152"/>
  <c r="P53" i="152"/>
  <c r="M53" i="152"/>
  <c r="L53" i="152"/>
  <c r="K53" i="152"/>
  <c r="J53" i="152"/>
  <c r="I53" i="152"/>
  <c r="H53" i="152"/>
  <c r="G53" i="152"/>
  <c r="F53" i="152"/>
  <c r="E53" i="152"/>
  <c r="D53" i="152"/>
  <c r="C53" i="152"/>
  <c r="Q52" i="152"/>
  <c r="P52" i="152"/>
  <c r="M52" i="152"/>
  <c r="L52" i="152"/>
  <c r="K52" i="152"/>
  <c r="J52" i="152"/>
  <c r="I52" i="152"/>
  <c r="H52" i="152"/>
  <c r="G52" i="152"/>
  <c r="F52" i="152"/>
  <c r="E52" i="152"/>
  <c r="D52" i="152"/>
  <c r="C52" i="152"/>
  <c r="Q51" i="152"/>
  <c r="P51" i="152"/>
  <c r="M51" i="152"/>
  <c r="L51" i="152"/>
  <c r="K51" i="152"/>
  <c r="J51" i="152"/>
  <c r="I51" i="152"/>
  <c r="H51" i="152"/>
  <c r="G51" i="152"/>
  <c r="F51" i="152"/>
  <c r="E51" i="152"/>
  <c r="D51" i="152"/>
  <c r="C51" i="152"/>
  <c r="Q50" i="152"/>
  <c r="P50" i="152"/>
  <c r="M50" i="152"/>
  <c r="L50" i="152"/>
  <c r="K50" i="152"/>
  <c r="J50" i="152"/>
  <c r="I50" i="152"/>
  <c r="H50" i="152"/>
  <c r="G50" i="152"/>
  <c r="F50" i="152"/>
  <c r="E50" i="152"/>
  <c r="D50" i="152"/>
  <c r="C50" i="152"/>
  <c r="Q49" i="152"/>
  <c r="P49" i="152"/>
  <c r="M49" i="152"/>
  <c r="L49" i="152"/>
  <c r="K49" i="152"/>
  <c r="J49" i="152"/>
  <c r="I49" i="152"/>
  <c r="H49" i="152"/>
  <c r="G49" i="152"/>
  <c r="F49" i="152"/>
  <c r="E49" i="152"/>
  <c r="D49" i="152"/>
  <c r="C49" i="152"/>
  <c r="Q48" i="152"/>
  <c r="P48" i="152"/>
  <c r="M48" i="152"/>
  <c r="L48" i="152"/>
  <c r="K48" i="152"/>
  <c r="J48" i="152"/>
  <c r="I48" i="152"/>
  <c r="H48" i="152"/>
  <c r="G48" i="152"/>
  <c r="F48" i="152"/>
  <c r="E48" i="152"/>
  <c r="D48" i="152"/>
  <c r="C48" i="152"/>
  <c r="Q47" i="152"/>
  <c r="P47" i="152"/>
  <c r="M47" i="152"/>
  <c r="L47" i="152"/>
  <c r="K47" i="152"/>
  <c r="J47" i="152"/>
  <c r="I47" i="152"/>
  <c r="H47" i="152"/>
  <c r="G47" i="152"/>
  <c r="F47" i="152"/>
  <c r="E47" i="152"/>
  <c r="D47" i="152"/>
  <c r="C47" i="152"/>
  <c r="Q46" i="152"/>
  <c r="P46" i="152"/>
  <c r="M46" i="152"/>
  <c r="L46" i="152"/>
  <c r="K46" i="152"/>
  <c r="J46" i="152"/>
  <c r="I46" i="152"/>
  <c r="H46" i="152"/>
  <c r="G46" i="152"/>
  <c r="F46" i="152"/>
  <c r="E46" i="152"/>
  <c r="D46" i="152"/>
  <c r="C46" i="152"/>
  <c r="Q45" i="152"/>
  <c r="P45" i="152"/>
  <c r="M45" i="152"/>
  <c r="L45" i="152"/>
  <c r="K45" i="152"/>
  <c r="J45" i="152"/>
  <c r="I45" i="152"/>
  <c r="H45" i="152"/>
  <c r="G45" i="152"/>
  <c r="F45" i="152"/>
  <c r="E45" i="152"/>
  <c r="D45" i="152"/>
  <c r="C45" i="152"/>
  <c r="Q44" i="152"/>
  <c r="P44" i="152"/>
  <c r="M44" i="152"/>
  <c r="L44" i="152"/>
  <c r="K44" i="152"/>
  <c r="J44" i="152"/>
  <c r="I44" i="152"/>
  <c r="H44" i="152"/>
  <c r="G44" i="152"/>
  <c r="F44" i="152"/>
  <c r="E44" i="152"/>
  <c r="D44" i="152"/>
  <c r="C44" i="152"/>
  <c r="Q43" i="152"/>
  <c r="P43" i="152"/>
  <c r="M43" i="152"/>
  <c r="L43" i="152"/>
  <c r="K43" i="152"/>
  <c r="J43" i="152"/>
  <c r="I43" i="152"/>
  <c r="H43" i="152"/>
  <c r="G43" i="152"/>
  <c r="F43" i="152"/>
  <c r="E43" i="152"/>
  <c r="D43" i="152"/>
  <c r="C43" i="152"/>
  <c r="Q42" i="152"/>
  <c r="P42" i="152"/>
  <c r="M42" i="152"/>
  <c r="L42" i="152"/>
  <c r="K42" i="152"/>
  <c r="J42" i="152"/>
  <c r="I42" i="152"/>
  <c r="H42" i="152"/>
  <c r="G42" i="152"/>
  <c r="F42" i="152"/>
  <c r="E42" i="152"/>
  <c r="D42" i="152"/>
  <c r="C42" i="152"/>
  <c r="Q41" i="152"/>
  <c r="P41" i="152"/>
  <c r="M41" i="152"/>
  <c r="L41" i="152"/>
  <c r="K41" i="152"/>
  <c r="J41" i="152"/>
  <c r="I41" i="152"/>
  <c r="H41" i="152"/>
  <c r="G41" i="152"/>
  <c r="F41" i="152"/>
  <c r="E41" i="152"/>
  <c r="D41" i="152"/>
  <c r="C41" i="152"/>
  <c r="Q40" i="152"/>
  <c r="P40" i="152"/>
  <c r="M40" i="152"/>
  <c r="L40" i="152"/>
  <c r="K40" i="152"/>
  <c r="J40" i="152"/>
  <c r="I40" i="152"/>
  <c r="H40" i="152"/>
  <c r="G40" i="152"/>
  <c r="F40" i="152"/>
  <c r="E40" i="152"/>
  <c r="D40" i="152"/>
  <c r="C40" i="152"/>
  <c r="X48" i="191"/>
  <c r="V48" i="191"/>
  <c r="T48" i="191"/>
  <c r="R48" i="191"/>
  <c r="H47" i="191"/>
  <c r="H48" i="191" s="1"/>
  <c r="G47" i="191"/>
  <c r="G48" i="191" s="1"/>
  <c r="F47" i="191"/>
  <c r="F48" i="191" s="1"/>
  <c r="E47" i="191"/>
  <c r="E48" i="191" s="1"/>
  <c r="D47" i="191"/>
  <c r="D48" i="191" s="1"/>
  <c r="AJ46" i="191"/>
  <c r="AA46" i="191"/>
  <c r="Z46" i="191"/>
  <c r="Y46" i="191"/>
  <c r="W46" i="191"/>
  <c r="AD46" i="191" s="1"/>
  <c r="AE46" i="191" s="1"/>
  <c r="U46" i="191"/>
  <c r="AB46" i="191" s="1"/>
  <c r="AJ45" i="191"/>
  <c r="AH45" i="191"/>
  <c r="AF45" i="191"/>
  <c r="AB45" i="191"/>
  <c r="AA45" i="191"/>
  <c r="Z45" i="191"/>
  <c r="Y45" i="191"/>
  <c r="W45" i="191"/>
  <c r="AD45" i="191" s="1"/>
  <c r="AJ44" i="191"/>
  <c r="Q44" i="191"/>
  <c r="Z44" i="191" s="1"/>
  <c r="AC43" i="191"/>
  <c r="AB43" i="191"/>
  <c r="AA43" i="191"/>
  <c r="Z43" i="191"/>
  <c r="Y43" i="191"/>
  <c r="O42" i="191"/>
  <c r="N42" i="191"/>
  <c r="M42" i="191"/>
  <c r="L42" i="191"/>
  <c r="AD41" i="191"/>
  <c r="X41" i="191"/>
  <c r="W41" i="191"/>
  <c r="AC41" i="191" s="1"/>
  <c r="V41" i="191"/>
  <c r="U41" i="191"/>
  <c r="AB41" i="191" s="1"/>
  <c r="T41" i="191"/>
  <c r="S41" i="191"/>
  <c r="AA41" i="191" s="1"/>
  <c r="R41" i="191"/>
  <c r="Q41" i="191"/>
  <c r="Z41" i="191" s="1"/>
  <c r="P41" i="191"/>
  <c r="Y41" i="191" s="1"/>
  <c r="O41" i="191"/>
  <c r="N41" i="191"/>
  <c r="M41" i="191"/>
  <c r="L41" i="191"/>
  <c r="K41" i="191"/>
  <c r="J41" i="191"/>
  <c r="I41" i="191"/>
  <c r="H41" i="191"/>
  <c r="G41" i="191"/>
  <c r="F41" i="191"/>
  <c r="E41" i="191"/>
  <c r="X40" i="191"/>
  <c r="W40" i="191"/>
  <c r="AC40" i="191" s="1"/>
  <c r="V40" i="191"/>
  <c r="U40" i="191"/>
  <c r="AB40" i="191" s="1"/>
  <c r="T40" i="191"/>
  <c r="S40" i="191"/>
  <c r="AA40" i="191" s="1"/>
  <c r="R40" i="191"/>
  <c r="Q40" i="191"/>
  <c r="Z40" i="191" s="1"/>
  <c r="P40" i="191"/>
  <c r="Y40" i="191" s="1"/>
  <c r="O40" i="191"/>
  <c r="N40" i="191"/>
  <c r="M40" i="191"/>
  <c r="L40" i="191"/>
  <c r="K40" i="191"/>
  <c r="J40" i="191"/>
  <c r="I40" i="191"/>
  <c r="H40" i="191"/>
  <c r="AD38" i="191"/>
  <c r="W38" i="191"/>
  <c r="U38" i="191"/>
  <c r="AB38" i="191" s="1"/>
  <c r="S38" i="191"/>
  <c r="T38" i="191" s="1"/>
  <c r="T37" i="191" s="1"/>
  <c r="Q38" i="191"/>
  <c r="Z38" i="191" s="1"/>
  <c r="P38" i="191"/>
  <c r="Y38" i="191" s="1"/>
  <c r="O38" i="191"/>
  <c r="N38" i="191"/>
  <c r="M38" i="191"/>
  <c r="L38" i="191"/>
  <c r="K38" i="191"/>
  <c r="J38" i="191"/>
  <c r="I38" i="191"/>
  <c r="H38" i="191"/>
  <c r="G38" i="191"/>
  <c r="AJ37" i="191"/>
  <c r="AH37" i="191"/>
  <c r="AD37" i="191"/>
  <c r="W37" i="191"/>
  <c r="AC37" i="191" s="1"/>
  <c r="U37" i="191"/>
  <c r="AB37" i="191" s="1"/>
  <c r="S37" i="191"/>
  <c r="AA37" i="191" s="1"/>
  <c r="Q37" i="191"/>
  <c r="Z37" i="191" s="1"/>
  <c r="P37" i="191"/>
  <c r="Y37" i="191" s="1"/>
  <c r="O37" i="191"/>
  <c r="N37" i="191"/>
  <c r="M37" i="191"/>
  <c r="L37" i="191"/>
  <c r="K37" i="191"/>
  <c r="J37" i="191"/>
  <c r="I37" i="191"/>
  <c r="H37" i="191"/>
  <c r="G37" i="191"/>
  <c r="AD36" i="191"/>
  <c r="X36" i="191"/>
  <c r="W36" i="191"/>
  <c r="AC36" i="191" s="1"/>
  <c r="V36" i="191"/>
  <c r="U36" i="191"/>
  <c r="AB36" i="191" s="1"/>
  <c r="T36" i="191"/>
  <c r="S36" i="191"/>
  <c r="AA36" i="191" s="1"/>
  <c r="R36" i="191"/>
  <c r="Q36" i="191"/>
  <c r="Z36" i="191" s="1"/>
  <c r="P36" i="191"/>
  <c r="Y36" i="191" s="1"/>
  <c r="O36" i="191"/>
  <c r="N36" i="191"/>
  <c r="M36" i="191"/>
  <c r="L36" i="191"/>
  <c r="K36" i="191"/>
  <c r="J36" i="191"/>
  <c r="I36" i="191"/>
  <c r="H36" i="191"/>
  <c r="G36" i="191"/>
  <c r="F36" i="191"/>
  <c r="E36" i="191"/>
  <c r="AD35" i="191"/>
  <c r="X35" i="191"/>
  <c r="W35" i="191"/>
  <c r="AC35" i="191" s="1"/>
  <c r="V35" i="191"/>
  <c r="U35" i="191"/>
  <c r="AB35" i="191" s="1"/>
  <c r="T35" i="191"/>
  <c r="S35" i="191"/>
  <c r="AA35" i="191" s="1"/>
  <c r="R35" i="191"/>
  <c r="Q35" i="191"/>
  <c r="Z35" i="191" s="1"/>
  <c r="P35" i="191"/>
  <c r="Y35" i="191" s="1"/>
  <c r="O35" i="191"/>
  <c r="N35" i="191"/>
  <c r="M35" i="191"/>
  <c r="L35" i="191"/>
  <c r="K35" i="191"/>
  <c r="J35" i="191"/>
  <c r="I35" i="191"/>
  <c r="H35" i="191"/>
  <c r="U33" i="191"/>
  <c r="S33" i="191"/>
  <c r="AJ29" i="191"/>
  <c r="AH29" i="191"/>
  <c r="AJ28" i="191"/>
  <c r="AJ25" i="191"/>
  <c r="AQ30" i="191" s="1"/>
  <c r="AH25" i="191"/>
  <c r="AD25" i="191"/>
  <c r="AD23" i="191" s="1"/>
  <c r="AC25" i="191"/>
  <c r="AB25" i="191"/>
  <c r="AA25" i="191"/>
  <c r="Z25" i="191"/>
  <c r="W25" i="191"/>
  <c r="W31" i="191" s="1"/>
  <c r="U25" i="191"/>
  <c r="U31" i="191" s="1"/>
  <c r="S25" i="191"/>
  <c r="S31" i="191" s="1"/>
  <c r="Q25" i="191"/>
  <c r="Q31" i="191" s="1"/>
  <c r="P25" i="191"/>
  <c r="P31" i="191" s="1"/>
  <c r="O25" i="191"/>
  <c r="O31" i="191" s="1"/>
  <c r="N25" i="191"/>
  <c r="N31" i="191" s="1"/>
  <c r="M25" i="191"/>
  <c r="M31" i="191" s="1"/>
  <c r="L25" i="191"/>
  <c r="L31" i="191" s="1"/>
  <c r="K25" i="191"/>
  <c r="K31" i="191" s="1"/>
  <c r="J25" i="191"/>
  <c r="J31" i="191" s="1"/>
  <c r="I25" i="191"/>
  <c r="I31" i="191" s="1"/>
  <c r="H25" i="191"/>
  <c r="H31" i="191" s="1"/>
  <c r="G25" i="191"/>
  <c r="F25" i="191"/>
  <c r="E25" i="191"/>
  <c r="D25" i="191"/>
  <c r="AJ18" i="191"/>
  <c r="W18" i="191"/>
  <c r="AC18" i="191" s="1"/>
  <c r="U18" i="191"/>
  <c r="AB18" i="191" s="1"/>
  <c r="S18" i="191"/>
  <c r="AA18" i="191" s="1"/>
  <c r="Q18" i="191"/>
  <c r="Z18" i="191" s="1"/>
  <c r="P18" i="191"/>
  <c r="Y18" i="191" s="1"/>
  <c r="O18" i="191"/>
  <c r="N18" i="191"/>
  <c r="M18" i="191"/>
  <c r="L18" i="191"/>
  <c r="K18" i="191"/>
  <c r="J18" i="191"/>
  <c r="I18" i="191"/>
  <c r="H18" i="191"/>
  <c r="AJ17" i="191"/>
  <c r="AH17" i="191"/>
  <c r="AD17" i="191"/>
  <c r="AC17" i="191"/>
  <c r="AB17" i="191"/>
  <c r="AA17" i="191"/>
  <c r="Z17" i="191"/>
  <c r="Y17" i="191"/>
  <c r="W17" i="191"/>
  <c r="U17" i="191"/>
  <c r="S17" i="191"/>
  <c r="Q17" i="191"/>
  <c r="P17" i="191"/>
  <c r="O17" i="191"/>
  <c r="N17" i="191"/>
  <c r="M17" i="191"/>
  <c r="L17" i="191"/>
  <c r="K17" i="191"/>
  <c r="J17" i="191"/>
  <c r="I17" i="191"/>
  <c r="H17" i="191"/>
  <c r="AC21" i="191"/>
  <c r="AC23" i="191" s="1"/>
  <c r="AB21" i="191"/>
  <c r="AB23" i="191" s="1"/>
  <c r="AA21" i="191"/>
  <c r="AA23" i="191" s="1"/>
  <c r="Z21" i="191"/>
  <c r="Z23" i="191" s="1"/>
  <c r="W21" i="191"/>
  <c r="X19" i="191"/>
  <c r="U19" i="191"/>
  <c r="S19" i="191"/>
  <c r="Q19" i="191"/>
  <c r="P19" i="191"/>
  <c r="O19" i="191"/>
  <c r="N19" i="191"/>
  <c r="M19" i="191"/>
  <c r="L19" i="191"/>
  <c r="K19" i="191"/>
  <c r="J19" i="191"/>
  <c r="I19" i="191"/>
  <c r="AJ15" i="191"/>
  <c r="AD15" i="191"/>
  <c r="AC15" i="191"/>
  <c r="AB15" i="191"/>
  <c r="AA15" i="191"/>
  <c r="Z15" i="191"/>
  <c r="Y15" i="191"/>
  <c r="W15" i="191"/>
  <c r="U15" i="191"/>
  <c r="S15" i="191"/>
  <c r="Q15" i="191"/>
  <c r="P15" i="191"/>
  <c r="O15" i="191"/>
  <c r="N15" i="191"/>
  <c r="M15" i="191"/>
  <c r="L15" i="191"/>
  <c r="K15" i="191"/>
  <c r="J15" i="191"/>
  <c r="I15" i="191"/>
  <c r="H15" i="191"/>
  <c r="AJ14" i="191"/>
  <c r="AH14" i="191"/>
  <c r="AD14" i="191"/>
  <c r="AC14" i="191"/>
  <c r="AB14" i="191"/>
  <c r="AA14" i="191"/>
  <c r="Z14" i="191"/>
  <c r="Y14" i="191"/>
  <c r="W14" i="191"/>
  <c r="U14" i="191"/>
  <c r="S14" i="191"/>
  <c r="Q14" i="191"/>
  <c r="P14" i="191"/>
  <c r="O14" i="191"/>
  <c r="N14" i="191"/>
  <c r="M14" i="191"/>
  <c r="L14" i="191"/>
  <c r="K14" i="191"/>
  <c r="J14" i="191"/>
  <c r="I14" i="191"/>
  <c r="H14" i="191"/>
  <c r="AK12" i="191"/>
  <c r="AK33" i="191" s="1"/>
  <c r="AJ12" i="191"/>
  <c r="AJ33" i="191" s="1"/>
  <c r="AI12" i="191"/>
  <c r="AI33" i="191" s="1"/>
  <c r="AH12" i="191"/>
  <c r="AH33" i="191" s="1"/>
  <c r="AG12" i="191"/>
  <c r="AG33" i="191" s="1"/>
  <c r="AF12" i="191"/>
  <c r="AF33" i="191" s="1"/>
  <c r="AE12" i="191"/>
  <c r="AE33" i="191" s="1"/>
  <c r="AD12" i="191"/>
  <c r="AD33" i="191" s="1"/>
  <c r="AB12" i="191"/>
  <c r="AB33" i="191" s="1"/>
  <c r="AA12" i="191"/>
  <c r="AA33" i="191" s="1"/>
  <c r="Z12" i="191"/>
  <c r="Z33" i="191" s="1"/>
  <c r="Y12" i="191"/>
  <c r="Y33" i="191" s="1"/>
  <c r="X12" i="191"/>
  <c r="X33" i="191" s="1"/>
  <c r="W12" i="191"/>
  <c r="W33" i="191" s="1"/>
  <c r="V12" i="191"/>
  <c r="V33" i="191" s="1"/>
  <c r="T12" i="191"/>
  <c r="T33" i="191" s="1"/>
  <c r="R12" i="191"/>
  <c r="R33" i="191" s="1"/>
  <c r="O12" i="191"/>
  <c r="O33" i="191" s="1"/>
  <c r="AD10" i="191"/>
  <c r="X10" i="191"/>
  <c r="W10" i="191"/>
  <c r="AC10" i="191" s="1"/>
  <c r="U10" i="191"/>
  <c r="AB10" i="191" s="1"/>
  <c r="S10" i="191"/>
  <c r="AA10" i="191" s="1"/>
  <c r="Q10" i="191"/>
  <c r="Z10" i="191" s="1"/>
  <c r="P10" i="191"/>
  <c r="Y10" i="191" s="1"/>
  <c r="O10" i="191"/>
  <c r="N10" i="191"/>
  <c r="M10" i="191"/>
  <c r="L10" i="191"/>
  <c r="K10" i="191"/>
  <c r="J10" i="191"/>
  <c r="I10" i="191"/>
  <c r="H10" i="191"/>
  <c r="G10" i="191"/>
  <c r="F10" i="191"/>
  <c r="E10" i="191"/>
  <c r="AD9" i="191"/>
  <c r="X9" i="191"/>
  <c r="W9" i="191"/>
  <c r="AC9" i="191" s="1"/>
  <c r="U9" i="191"/>
  <c r="AB9" i="191" s="1"/>
  <c r="S9" i="191"/>
  <c r="AA9" i="191" s="1"/>
  <c r="Q9" i="191"/>
  <c r="Z9" i="191" s="1"/>
  <c r="P9" i="191"/>
  <c r="Y9" i="191" s="1"/>
  <c r="O9" i="191"/>
  <c r="N9" i="191"/>
  <c r="M9" i="191"/>
  <c r="L9" i="191"/>
  <c r="K9" i="191"/>
  <c r="J9" i="191"/>
  <c r="I9" i="191"/>
  <c r="H9" i="191"/>
  <c r="AF8" i="191"/>
  <c r="AF11" i="191" s="1"/>
  <c r="AJ7" i="191"/>
  <c r="AH7" i="191"/>
  <c r="AL6" i="191"/>
  <c r="AB5" i="191"/>
  <c r="AB11" i="191" s="1"/>
  <c r="AC4" i="191"/>
  <c r="AB4" i="191"/>
  <c r="AA4" i="191"/>
  <c r="Z4" i="191"/>
  <c r="Y4" i="191"/>
  <c r="AH31" i="191" l="1"/>
  <c r="AH23" i="191"/>
  <c r="X20" i="191"/>
  <c r="M47" i="191"/>
  <c r="M48" i="191" s="1"/>
  <c r="M20" i="191"/>
  <c r="AI22" i="191"/>
  <c r="N47" i="191"/>
  <c r="N48" i="191" s="1"/>
  <c r="N20" i="191"/>
  <c r="AG22" i="191"/>
  <c r="AB22" i="191"/>
  <c r="AH22" i="191"/>
  <c r="O47" i="191"/>
  <c r="O48" i="191" s="1"/>
  <c r="O20" i="191"/>
  <c r="L47" i="191"/>
  <c r="L48" i="191" s="1"/>
  <c r="L20" i="191"/>
  <c r="P47" i="191"/>
  <c r="P48" i="191" s="1"/>
  <c r="P20" i="191"/>
  <c r="Q47" i="191"/>
  <c r="Q48" i="191" s="1"/>
  <c r="Q20" i="191"/>
  <c r="S47" i="191"/>
  <c r="S48" i="191" s="1"/>
  <c r="S20" i="191"/>
  <c r="AE20" i="191"/>
  <c r="U47" i="191"/>
  <c r="U48" i="191" s="1"/>
  <c r="U20" i="191"/>
  <c r="I47" i="191"/>
  <c r="I48" i="191" s="1"/>
  <c r="I20" i="191"/>
  <c r="W24" i="191"/>
  <c r="W22" i="191"/>
  <c r="J47" i="191"/>
  <c r="J48" i="191" s="1"/>
  <c r="J20" i="191"/>
  <c r="Z22" i="191"/>
  <c r="AD22" i="191"/>
  <c r="K47" i="191"/>
  <c r="K48" i="191" s="1"/>
  <c r="K20" i="191"/>
  <c r="AA22" i="191"/>
  <c r="AF22" i="191"/>
  <c r="AP26" i="191"/>
  <c r="BA79" i="189"/>
  <c r="AA136" i="190"/>
  <c r="G41" i="102"/>
  <c r="BS56" i="190"/>
  <c r="AM92" i="189"/>
  <c r="BX56" i="190"/>
  <c r="G92" i="189"/>
  <c r="BW56" i="190"/>
  <c r="BZ56" i="190"/>
  <c r="CA56" i="190"/>
  <c r="CB56" i="190"/>
  <c r="CE56" i="190"/>
  <c r="CF56" i="190"/>
  <c r="CD56" i="190"/>
  <c r="BR56" i="190"/>
  <c r="O92" i="189"/>
  <c r="BT56" i="190"/>
  <c r="O96" i="189"/>
  <c r="AI137" i="190"/>
  <c r="BV56" i="190"/>
  <c r="O97" i="189"/>
  <c r="K56" i="189"/>
  <c r="AJ31" i="191"/>
  <c r="AB32" i="191"/>
  <c r="AB31" i="191"/>
  <c r="AD31" i="191"/>
  <c r="AD32" i="191"/>
  <c r="AO30" i="191"/>
  <c r="AH32" i="191"/>
  <c r="T13" i="191"/>
  <c r="T14" i="191" s="1"/>
  <c r="AB19" i="191"/>
  <c r="O93" i="189"/>
  <c r="AA132" i="190"/>
  <c r="AE88" i="189"/>
  <c r="G94" i="189"/>
  <c r="Z27" i="191"/>
  <c r="AE84" i="189"/>
  <c r="S126" i="190"/>
  <c r="AE136" i="190"/>
  <c r="F93" i="152"/>
  <c r="G93" i="152" s="1"/>
  <c r="F97" i="152"/>
  <c r="G97" i="152" s="1"/>
  <c r="AE91" i="189"/>
  <c r="AA126" i="190"/>
  <c r="AA139" i="190"/>
  <c r="AH6" i="191"/>
  <c r="AG11" i="191"/>
  <c r="AF19" i="191"/>
  <c r="Z19" i="191"/>
  <c r="Z20" i="191" s="1"/>
  <c r="AA19" i="191"/>
  <c r="AA20" i="191" s="1"/>
  <c r="AC19" i="191"/>
  <c r="E27" i="191"/>
  <c r="AD44" i="191"/>
  <c r="AD42" i="191" s="1"/>
  <c r="X42" i="191"/>
  <c r="AL27" i="191"/>
  <c r="AE129" i="190"/>
  <c r="CC45" i="190"/>
  <c r="G86" i="189"/>
  <c r="AA91" i="189"/>
  <c r="K86" i="189"/>
  <c r="AA88" i="189"/>
  <c r="G84" i="189"/>
  <c r="G85" i="189"/>
  <c r="AI89" i="189"/>
  <c r="BG77" i="190"/>
  <c r="AI84" i="189"/>
  <c r="AI85" i="189"/>
  <c r="AM87" i="189"/>
  <c r="K85" i="189"/>
  <c r="W136" i="190"/>
  <c r="H37" i="102"/>
  <c r="G87" i="189"/>
  <c r="AA138" i="190"/>
  <c r="N140" i="190"/>
  <c r="G88" i="189"/>
  <c r="K88" i="189"/>
  <c r="K89" i="189"/>
  <c r="AE126" i="190"/>
  <c r="AM139" i="190"/>
  <c r="BD139" i="190" s="1"/>
  <c r="O88" i="189"/>
  <c r="AE95" i="189"/>
  <c r="AE96" i="189"/>
  <c r="AM137" i="190"/>
  <c r="AI127" i="190"/>
  <c r="AE94" i="189"/>
  <c r="AE138" i="190"/>
  <c r="W88" i="189"/>
  <c r="G91" i="189"/>
  <c r="W130" i="190"/>
  <c r="L47" i="102"/>
  <c r="AM86" i="189"/>
  <c r="AE87" i="189"/>
  <c r="AA130" i="190"/>
  <c r="AM73" i="190"/>
  <c r="AM93" i="190" s="1"/>
  <c r="AQ130" i="190"/>
  <c r="AQ132" i="190"/>
  <c r="BQ53" i="190"/>
  <c r="BU55" i="190"/>
  <c r="AQ133" i="190"/>
  <c r="AQ139" i="190"/>
  <c r="CW55" i="190"/>
  <c r="AQ137" i="190"/>
  <c r="AQ138" i="190"/>
  <c r="AQ126" i="190"/>
  <c r="AQ128" i="190"/>
  <c r="AN57" i="190"/>
  <c r="AI74" i="190"/>
  <c r="AI94" i="190" s="1"/>
  <c r="AQ88" i="189"/>
  <c r="AQ84" i="189"/>
  <c r="AQ96" i="189"/>
  <c r="AQ86" i="189"/>
  <c r="K27" i="191"/>
  <c r="AL26" i="191"/>
  <c r="AY112" i="190"/>
  <c r="AY113" i="190"/>
  <c r="AX133" i="190"/>
  <c r="AX137" i="190"/>
  <c r="AV91" i="189"/>
  <c r="AV90" i="189"/>
  <c r="W58" i="189"/>
  <c r="S90" i="189"/>
  <c r="S87" i="189"/>
  <c r="S89" i="189"/>
  <c r="N60" i="152"/>
  <c r="O60" i="152" s="1"/>
  <c r="S94" i="189"/>
  <c r="S93" i="189"/>
  <c r="W19" i="191"/>
  <c r="G90" i="189"/>
  <c r="AV92" i="189"/>
  <c r="AM93" i="189"/>
  <c r="G95" i="189"/>
  <c r="S96" i="189"/>
  <c r="F84" i="152"/>
  <c r="G84" i="152" s="1"/>
  <c r="F88" i="152"/>
  <c r="G88" i="152" s="1"/>
  <c r="F92" i="152"/>
  <c r="G92" i="152" s="1"/>
  <c r="F100" i="152"/>
  <c r="G100" i="152" s="1"/>
  <c r="S86" i="189"/>
  <c r="AV94" i="189"/>
  <c r="G97" i="189"/>
  <c r="W133" i="190"/>
  <c r="W135" i="190"/>
  <c r="W137" i="190"/>
  <c r="W139" i="190"/>
  <c r="S85" i="189"/>
  <c r="AV88" i="189"/>
  <c r="S97" i="189"/>
  <c r="CN44" i="190"/>
  <c r="AD59" i="190"/>
  <c r="AD101" i="190" s="1"/>
  <c r="AW91" i="189"/>
  <c r="P26" i="191"/>
  <c r="F91" i="152"/>
  <c r="G91" i="152" s="1"/>
  <c r="F99" i="152"/>
  <c r="G99" i="152" s="1"/>
  <c r="W84" i="189"/>
  <c r="AW85" i="189"/>
  <c r="BY48" i="189"/>
  <c r="AI95" i="189"/>
  <c r="AX95" i="189"/>
  <c r="AE97" i="189"/>
  <c r="BQ50" i="190"/>
  <c r="AV138" i="190"/>
  <c r="O72" i="190"/>
  <c r="O92" i="190" s="1"/>
  <c r="AX85" i="189"/>
  <c r="AA87" i="189"/>
  <c r="W94" i="189"/>
  <c r="S129" i="190"/>
  <c r="K95" i="189"/>
  <c r="AQ95" i="189"/>
  <c r="W96" i="189"/>
  <c r="G58" i="189"/>
  <c r="AM58" i="189"/>
  <c r="S135" i="190"/>
  <c r="S137" i="190"/>
  <c r="O136" i="190"/>
  <c r="W86" i="189"/>
  <c r="AX92" i="189"/>
  <c r="AQ97" i="189"/>
  <c r="AY68" i="189"/>
  <c r="O128" i="190"/>
  <c r="AV129" i="190"/>
  <c r="F86" i="152"/>
  <c r="G86" i="152" s="1"/>
  <c r="F94" i="152"/>
  <c r="G94" i="152" s="1"/>
  <c r="F98" i="152"/>
  <c r="G98" i="152" s="1"/>
  <c r="W85" i="189"/>
  <c r="AX86" i="189"/>
  <c r="S134" i="190"/>
  <c r="S67" i="190"/>
  <c r="S87" i="190" s="1"/>
  <c r="AE74" i="190"/>
  <c r="BQ45" i="190"/>
  <c r="CM43" i="190"/>
  <c r="X57" i="190"/>
  <c r="AI67" i="190"/>
  <c r="CG53" i="190"/>
  <c r="BQ51" i="189"/>
  <c r="BQ42" i="189"/>
  <c r="BY51" i="189"/>
  <c r="BC74" i="189"/>
  <c r="CI43" i="189"/>
  <c r="AB79" i="189"/>
  <c r="AR79" i="189"/>
  <c r="AL57" i="189"/>
  <c r="Y5" i="191"/>
  <c r="H23" i="102"/>
  <c r="T42" i="191"/>
  <c r="O126" i="190"/>
  <c r="S133" i="190"/>
  <c r="AI135" i="190"/>
  <c r="S68" i="190"/>
  <c r="S88" i="190" s="1"/>
  <c r="AI68" i="190"/>
  <c r="AI88" i="190" s="1"/>
  <c r="AG121" i="190"/>
  <c r="Y57" i="190"/>
  <c r="AO57" i="190"/>
  <c r="CC44" i="190"/>
  <c r="AJ121" i="190"/>
  <c r="AF121" i="190"/>
  <c r="AE131" i="190"/>
  <c r="AE134" i="190"/>
  <c r="O73" i="190"/>
  <c r="O93" i="190" s="1"/>
  <c r="AA56" i="190"/>
  <c r="AI129" i="190"/>
  <c r="Y121" i="190"/>
  <c r="AO121" i="190"/>
  <c r="O132" i="190"/>
  <c r="AE137" i="190"/>
  <c r="AG57" i="190"/>
  <c r="R78" i="190"/>
  <c r="R98" i="190" s="1"/>
  <c r="AH78" i="190"/>
  <c r="AH98" i="190" s="1"/>
  <c r="S66" i="190"/>
  <c r="S86" i="190" s="1"/>
  <c r="AI66" i="190"/>
  <c r="AI86" i="190" s="1"/>
  <c r="W74" i="190"/>
  <c r="W94" i="190" s="1"/>
  <c r="AQ77" i="190"/>
  <c r="AQ97" i="190" s="1"/>
  <c r="CG45" i="190"/>
  <c r="S130" i="190"/>
  <c r="O138" i="190"/>
  <c r="BY48" i="190"/>
  <c r="S73" i="190"/>
  <c r="S93" i="190" s="1"/>
  <c r="AI73" i="190"/>
  <c r="AI93" i="190" s="1"/>
  <c r="AY115" i="190"/>
  <c r="AA86" i="189"/>
  <c r="O91" i="189"/>
  <c r="O58" i="189"/>
  <c r="AE58" i="189"/>
  <c r="AY70" i="189"/>
  <c r="O85" i="189"/>
  <c r="AA89" i="189"/>
  <c r="CI47" i="189"/>
  <c r="CC49" i="189"/>
  <c r="O94" i="189"/>
  <c r="K97" i="189"/>
  <c r="AX87" i="189"/>
  <c r="Z57" i="189"/>
  <c r="AP57" i="189"/>
  <c r="AF79" i="189"/>
  <c r="K90" i="189"/>
  <c r="BY49" i="189"/>
  <c r="AQ91" i="189"/>
  <c r="CC48" i="189"/>
  <c r="AA92" i="189"/>
  <c r="AY75" i="189"/>
  <c r="G96" i="189"/>
  <c r="C98" i="189"/>
  <c r="AY67" i="189"/>
  <c r="AO79" i="189"/>
  <c r="F90" i="152"/>
  <c r="G90" i="152" s="1"/>
  <c r="F96" i="152"/>
  <c r="G96" i="152" s="1"/>
  <c r="AD76" i="152"/>
  <c r="F95" i="152"/>
  <c r="G95" i="152" s="1"/>
  <c r="U27" i="191"/>
  <c r="F27" i="191"/>
  <c r="X38" i="191"/>
  <c r="X37" i="191" s="1"/>
  <c r="G27" i="191"/>
  <c r="O27" i="191"/>
  <c r="H54" i="102"/>
  <c r="H55" i="102"/>
  <c r="H40" i="102"/>
  <c r="H47" i="102"/>
  <c r="H41" i="102"/>
  <c r="M47" i="102"/>
  <c r="H32" i="102"/>
  <c r="H49" i="102"/>
  <c r="H50" i="102"/>
  <c r="H51" i="102"/>
  <c r="Q42" i="191"/>
  <c r="AW57" i="190"/>
  <c r="W70" i="190"/>
  <c r="W90" i="190" s="1"/>
  <c r="AM70" i="190"/>
  <c r="AM90" i="190" s="1"/>
  <c r="AA73" i="190"/>
  <c r="AA93" i="190" s="1"/>
  <c r="O74" i="190"/>
  <c r="O94" i="190" s="1"/>
  <c r="S75" i="190"/>
  <c r="S95" i="190" s="1"/>
  <c r="AI75" i="190"/>
  <c r="AI95" i="190" s="1"/>
  <c r="O77" i="190"/>
  <c r="O97" i="190" s="1"/>
  <c r="AE77" i="190"/>
  <c r="AE97" i="190" s="1"/>
  <c r="AY47" i="190"/>
  <c r="S74" i="190"/>
  <c r="S94" i="190" s="1"/>
  <c r="AI77" i="190"/>
  <c r="AI97" i="190" s="1"/>
  <c r="CI50" i="190"/>
  <c r="AR121" i="190"/>
  <c r="AQ56" i="190"/>
  <c r="AQ57" i="190" s="1"/>
  <c r="AQ72" i="190"/>
  <c r="AQ92" i="190" s="1"/>
  <c r="W77" i="190"/>
  <c r="W97" i="190" s="1"/>
  <c r="CG50" i="190"/>
  <c r="AX67" i="190"/>
  <c r="AY110" i="190"/>
  <c r="AM74" i="190"/>
  <c r="AM94" i="190" s="1"/>
  <c r="W71" i="190"/>
  <c r="W91" i="190" s="1"/>
  <c r="AM71" i="190"/>
  <c r="AM91" i="190" s="1"/>
  <c r="AE72" i="190"/>
  <c r="AE92" i="190" s="1"/>
  <c r="AA74" i="190"/>
  <c r="AA94" i="190" s="1"/>
  <c r="T121" i="190"/>
  <c r="AQ74" i="190"/>
  <c r="AQ94" i="190" s="1"/>
  <c r="AY114" i="190"/>
  <c r="CL50" i="189"/>
  <c r="K93" i="189"/>
  <c r="AS90" i="189"/>
  <c r="CN44" i="189"/>
  <c r="CP50" i="189"/>
  <c r="AY52" i="189"/>
  <c r="DE52" i="189" s="1"/>
  <c r="CC53" i="189"/>
  <c r="AW87" i="189"/>
  <c r="CL46" i="189"/>
  <c r="BQ49" i="189"/>
  <c r="AR92" i="189"/>
  <c r="AY48" i="189"/>
  <c r="AY74" i="189"/>
  <c r="CM43" i="189"/>
  <c r="AU44" i="189"/>
  <c r="CJ52" i="189"/>
  <c r="AG79" i="189"/>
  <c r="AS86" i="189"/>
  <c r="BY53" i="189"/>
  <c r="AY69" i="189"/>
  <c r="BA86" i="189"/>
  <c r="AJ79" i="189"/>
  <c r="BQ45" i="189"/>
  <c r="BU51" i="189"/>
  <c r="V57" i="189"/>
  <c r="BC66" i="189"/>
  <c r="AQ93" i="189"/>
  <c r="CI51" i="189"/>
  <c r="AO57" i="189"/>
  <c r="X79" i="189"/>
  <c r="AN79" i="189"/>
  <c r="F89" i="152"/>
  <c r="G89" i="152" s="1"/>
  <c r="N45" i="152"/>
  <c r="O45" i="152" s="1"/>
  <c r="F76" i="152"/>
  <c r="R76" i="152"/>
  <c r="F85" i="152"/>
  <c r="G85" i="152" s="1"/>
  <c r="N51" i="152"/>
  <c r="O51" i="152" s="1"/>
  <c r="N48" i="152"/>
  <c r="O48" i="152" s="1"/>
  <c r="K76" i="152"/>
  <c r="W76" i="152"/>
  <c r="AI76" i="152"/>
  <c r="F87" i="152"/>
  <c r="G87" i="152" s="1"/>
  <c r="N61" i="152"/>
  <c r="O61" i="152" s="1"/>
  <c r="AC5" i="191"/>
  <c r="AC11" i="191" s="1"/>
  <c r="AC45" i="191"/>
  <c r="AD7" i="191"/>
  <c r="AJ6" i="191"/>
  <c r="AJ27" i="191"/>
  <c r="R42" i="191"/>
  <c r="S27" i="191"/>
  <c r="H26" i="191"/>
  <c r="W26" i="191"/>
  <c r="I26" i="191"/>
  <c r="Y44" i="191"/>
  <c r="Y42" i="191" s="1"/>
  <c r="P42" i="191"/>
  <c r="N49" i="152"/>
  <c r="O49" i="152" s="1"/>
  <c r="N59" i="152"/>
  <c r="O59" i="152" s="1"/>
  <c r="BY44" i="189"/>
  <c r="O87" i="189"/>
  <c r="W92" i="189"/>
  <c r="R57" i="189"/>
  <c r="AH57" i="189"/>
  <c r="AX78" i="189"/>
  <c r="AX79" i="189" s="1"/>
  <c r="I98" i="189"/>
  <c r="Y79" i="189"/>
  <c r="AO98" i="189"/>
  <c r="AA128" i="190"/>
  <c r="O135" i="190"/>
  <c r="S139" i="190"/>
  <c r="AQ73" i="190"/>
  <c r="AQ93" i="190" s="1"/>
  <c r="AY111" i="190"/>
  <c r="BA120" i="190"/>
  <c r="BA121" i="190" s="1"/>
  <c r="H27" i="102"/>
  <c r="S92" i="189"/>
  <c r="AR68" i="190"/>
  <c r="CH46" i="190"/>
  <c r="AR130" i="190"/>
  <c r="AU47" i="190"/>
  <c r="AU131" i="190" s="1"/>
  <c r="N56" i="152"/>
  <c r="O56" i="152" s="1"/>
  <c r="CG42" i="189"/>
  <c r="AY44" i="189"/>
  <c r="DE44" i="189" s="1"/>
  <c r="CP46" i="189"/>
  <c r="AW90" i="189"/>
  <c r="AX91" i="189"/>
  <c r="CH54" i="189"/>
  <c r="AU97" i="189"/>
  <c r="AW78" i="189"/>
  <c r="AW79" i="189" s="1"/>
  <c r="BC75" i="189"/>
  <c r="AY76" i="189"/>
  <c r="AE128" i="190"/>
  <c r="S131" i="190"/>
  <c r="AI133" i="190"/>
  <c r="AI136" i="190"/>
  <c r="BY52" i="190"/>
  <c r="AM77" i="190"/>
  <c r="AM97" i="190" s="1"/>
  <c r="K91" i="189"/>
  <c r="AZ96" i="189"/>
  <c r="AI93" i="189"/>
  <c r="AB26" i="191"/>
  <c r="AF9" i="191"/>
  <c r="L26" i="191"/>
  <c r="AC27" i="191"/>
  <c r="N43" i="152"/>
  <c r="O43" i="152" s="1"/>
  <c r="CC45" i="189"/>
  <c r="AM88" i="189"/>
  <c r="G89" i="189"/>
  <c r="K94" i="189"/>
  <c r="AU52" i="189"/>
  <c r="CK52" i="189" s="1"/>
  <c r="W95" i="189"/>
  <c r="BC70" i="189"/>
  <c r="S127" i="190"/>
  <c r="AI128" i="190"/>
  <c r="BY44" i="190"/>
  <c r="W131" i="190"/>
  <c r="AM133" i="190"/>
  <c r="CC49" i="190"/>
  <c r="AV134" i="190"/>
  <c r="CL50" i="190"/>
  <c r="O69" i="190"/>
  <c r="O89" i="190" s="1"/>
  <c r="AE69" i="190"/>
  <c r="AE89" i="190" s="1"/>
  <c r="AR69" i="190"/>
  <c r="AE73" i="190"/>
  <c r="AE93" i="190" s="1"/>
  <c r="AU48" i="189"/>
  <c r="CK48" i="189" s="1"/>
  <c r="M26" i="191"/>
  <c r="AD27" i="191"/>
  <c r="AD26" i="191"/>
  <c r="N40" i="152"/>
  <c r="O40" i="152" s="1"/>
  <c r="N52" i="152"/>
  <c r="O52" i="152" s="1"/>
  <c r="N62" i="152"/>
  <c r="O62" i="152" s="1"/>
  <c r="AV85" i="189"/>
  <c r="BA87" i="189"/>
  <c r="AV89" i="189"/>
  <c r="AA95" i="189"/>
  <c r="BQ53" i="189"/>
  <c r="AC79" i="189"/>
  <c r="AS79" i="189"/>
  <c r="W127" i="190"/>
  <c r="O130" i="190"/>
  <c r="O134" i="190"/>
  <c r="AQ136" i="190"/>
  <c r="AA65" i="190"/>
  <c r="AQ65" i="190"/>
  <c r="AQ85" i="190" s="1"/>
  <c r="O66" i="190"/>
  <c r="O86" i="190" s="1"/>
  <c r="AE66" i="190"/>
  <c r="AE86" i="190" s="1"/>
  <c r="AW69" i="190"/>
  <c r="S70" i="190"/>
  <c r="S90" i="190" s="1"/>
  <c r="AI70" i="190"/>
  <c r="AI90" i="190" s="1"/>
  <c r="AV72" i="190"/>
  <c r="W76" i="190"/>
  <c r="AM76" i="190"/>
  <c r="AM96" i="190" s="1"/>
  <c r="AA77" i="190"/>
  <c r="AA97" i="190" s="1"/>
  <c r="AI139" i="190"/>
  <c r="BY55" i="190"/>
  <c r="AI87" i="189"/>
  <c r="BY45" i="189"/>
  <c r="CI43" i="190"/>
  <c r="Z26" i="191"/>
  <c r="N47" i="152"/>
  <c r="O47" i="152" s="1"/>
  <c r="N76" i="152"/>
  <c r="Z76" i="152"/>
  <c r="AL76" i="152"/>
  <c r="AE86" i="189"/>
  <c r="W89" i="189"/>
  <c r="AZ89" i="189"/>
  <c r="AW93" i="189"/>
  <c r="AM95" i="189"/>
  <c r="CG53" i="189"/>
  <c r="AV58" i="189"/>
  <c r="AM132" i="190"/>
  <c r="CC48" i="190"/>
  <c r="BY49" i="190"/>
  <c r="CC53" i="190"/>
  <c r="AV57" i="190"/>
  <c r="AF57" i="190"/>
  <c r="AW65" i="190"/>
  <c r="W67" i="190"/>
  <c r="W87" i="190" s="1"/>
  <c r="AM67" i="190"/>
  <c r="AM87" i="190" s="1"/>
  <c r="AA71" i="190"/>
  <c r="AA91" i="190" s="1"/>
  <c r="AQ71" i="190"/>
  <c r="AQ91" i="190" s="1"/>
  <c r="AY107" i="190"/>
  <c r="X121" i="190"/>
  <c r="AQ120" i="190"/>
  <c r="AN121" i="190"/>
  <c r="N63" i="152"/>
  <c r="O63" i="152" s="1"/>
  <c r="AU46" i="189"/>
  <c r="CK46" i="189" s="1"/>
  <c r="CH46" i="189"/>
  <c r="U121" i="190"/>
  <c r="AI90" i="189"/>
  <c r="AX94" i="189"/>
  <c r="CN52" i="189"/>
  <c r="Z42" i="191"/>
  <c r="N44" i="152"/>
  <c r="O44" i="152" s="1"/>
  <c r="CG49" i="189"/>
  <c r="R79" i="189"/>
  <c r="AE93" i="189"/>
  <c r="CM47" i="190"/>
  <c r="CL54" i="190"/>
  <c r="AU139" i="190"/>
  <c r="CK55" i="190"/>
  <c r="N59" i="190"/>
  <c r="N101" i="190" s="1"/>
  <c r="O68" i="190"/>
  <c r="O88" i="190" s="1"/>
  <c r="AE68" i="190"/>
  <c r="AE88" i="190" s="1"/>
  <c r="AX71" i="190"/>
  <c r="W73" i="190"/>
  <c r="W93" i="190" s="1"/>
  <c r="Y78" i="190"/>
  <c r="Y98" i="190" s="1"/>
  <c r="CC44" i="189"/>
  <c r="AA93" i="189"/>
  <c r="AK121" i="190"/>
  <c r="N46" i="152"/>
  <c r="O46" i="152" s="1"/>
  <c r="Y57" i="189"/>
  <c r="O84" i="189"/>
  <c r="AE85" i="189"/>
  <c r="BB85" i="189"/>
  <c r="CJ44" i="189"/>
  <c r="CJ48" i="189"/>
  <c r="AI94" i="189"/>
  <c r="BY52" i="189"/>
  <c r="CQ52" i="189"/>
  <c r="BA94" i="189"/>
  <c r="AA97" i="189"/>
  <c r="AC57" i="189"/>
  <c r="G78" i="189"/>
  <c r="W78" i="189"/>
  <c r="T79" i="189"/>
  <c r="AM78" i="189"/>
  <c r="AY139" i="190"/>
  <c r="CO55" i="190"/>
  <c r="S77" i="190"/>
  <c r="S97" i="190" s="1"/>
  <c r="V44" i="191"/>
  <c r="V42" i="191" s="1"/>
  <c r="W42" i="191"/>
  <c r="N64" i="152"/>
  <c r="O64" i="152" s="1"/>
  <c r="S84" i="189"/>
  <c r="BA93" i="189"/>
  <c r="CQ51" i="189"/>
  <c r="AM94" i="189"/>
  <c r="CC52" i="189"/>
  <c r="AD57" i="189"/>
  <c r="S58" i="189"/>
  <c r="AI58" i="189"/>
  <c r="CC52" i="190"/>
  <c r="J27" i="191"/>
  <c r="AA27" i="191"/>
  <c r="N50" i="152"/>
  <c r="O50" i="152" s="1"/>
  <c r="O76" i="152"/>
  <c r="AA76" i="152"/>
  <c r="K84" i="189"/>
  <c r="AV84" i="189"/>
  <c r="BA85" i="189"/>
  <c r="AI86" i="189"/>
  <c r="AQ87" i="189"/>
  <c r="CG45" i="189"/>
  <c r="O89" i="189"/>
  <c r="AW89" i="189"/>
  <c r="W90" i="189"/>
  <c r="AX90" i="189"/>
  <c r="W91" i="189"/>
  <c r="AE92" i="189"/>
  <c r="CG51" i="189"/>
  <c r="K96" i="189"/>
  <c r="AY54" i="189"/>
  <c r="W97" i="189"/>
  <c r="AY66" i="189"/>
  <c r="AY71" i="189"/>
  <c r="BC73" i="189"/>
  <c r="W126" i="190"/>
  <c r="O131" i="190"/>
  <c r="AV131" i="190"/>
  <c r="O133" i="190"/>
  <c r="W134" i="190"/>
  <c r="AE135" i="190"/>
  <c r="AM136" i="190"/>
  <c r="CJ52" i="190"/>
  <c r="O139" i="190"/>
  <c r="O65" i="190"/>
  <c r="O85" i="190" s="1"/>
  <c r="AE65" i="190"/>
  <c r="AE85" i="190" s="1"/>
  <c r="AR65" i="190"/>
  <c r="G44" i="102"/>
  <c r="G49" i="102"/>
  <c r="G56" i="102"/>
  <c r="G93" i="189"/>
  <c r="AW95" i="189"/>
  <c r="AI78" i="189"/>
  <c r="S132" i="190"/>
  <c r="AA133" i="190"/>
  <c r="S138" i="190"/>
  <c r="AA64" i="190"/>
  <c r="AA84" i="190" s="1"/>
  <c r="AI65" i="190"/>
  <c r="AI85" i="190" s="1"/>
  <c r="S76" i="190"/>
  <c r="S96" i="190" s="1"/>
  <c r="H29" i="102"/>
  <c r="AQ92" i="189"/>
  <c r="O95" i="189"/>
  <c r="AI97" i="189"/>
  <c r="S78" i="189"/>
  <c r="AQ64" i="190"/>
  <c r="AQ84" i="190" s="1"/>
  <c r="S65" i="190"/>
  <c r="S85" i="190" s="1"/>
  <c r="AI76" i="190"/>
  <c r="AI96" i="190" s="1"/>
  <c r="AW120" i="190"/>
  <c r="AY118" i="190"/>
  <c r="N27" i="191"/>
  <c r="AH26" i="191"/>
  <c r="N42" i="152"/>
  <c r="O42" i="152" s="1"/>
  <c r="N54" i="152"/>
  <c r="O54" i="152" s="1"/>
  <c r="N58" i="152"/>
  <c r="O58" i="152" s="1"/>
  <c r="G76" i="152"/>
  <c r="S76" i="152"/>
  <c r="AE76" i="152"/>
  <c r="AA84" i="189"/>
  <c r="K87" i="189"/>
  <c r="S88" i="189"/>
  <c r="AX88" i="189"/>
  <c r="AE89" i="189"/>
  <c r="AM90" i="189"/>
  <c r="AM91" i="189"/>
  <c r="AV93" i="189"/>
  <c r="S95" i="189"/>
  <c r="AA96" i="189"/>
  <c r="Q59" i="189"/>
  <c r="AG59" i="189"/>
  <c r="AY72" i="189"/>
  <c r="O129" i="190"/>
  <c r="W132" i="190"/>
  <c r="AE133" i="190"/>
  <c r="BQ49" i="190"/>
  <c r="O137" i="190"/>
  <c r="W138" i="190"/>
  <c r="AE139" i="190"/>
  <c r="W66" i="190"/>
  <c r="W86" i="190" s="1"/>
  <c r="AM66" i="190"/>
  <c r="AM86" i="190" s="1"/>
  <c r="AA67" i="190"/>
  <c r="AA87" i="190" s="1"/>
  <c r="AQ67" i="190"/>
  <c r="AQ87" i="190" s="1"/>
  <c r="AA70" i="190"/>
  <c r="AA90" i="190" s="1"/>
  <c r="AQ70" i="190"/>
  <c r="AQ90" i="190" s="1"/>
  <c r="O71" i="190"/>
  <c r="O91" i="190" s="1"/>
  <c r="AE71" i="190"/>
  <c r="AE91" i="190" s="1"/>
  <c r="G40" i="102"/>
  <c r="G46" i="102"/>
  <c r="H53" i="102"/>
  <c r="Q26" i="191"/>
  <c r="N41" i="152"/>
  <c r="O41" i="152" s="1"/>
  <c r="N53" i="152"/>
  <c r="O53" i="152" s="1"/>
  <c r="N57" i="152"/>
  <c r="O57" i="152" s="1"/>
  <c r="AM84" i="189"/>
  <c r="O86" i="189"/>
  <c r="W87" i="189"/>
  <c r="AQ89" i="189"/>
  <c r="K92" i="189"/>
  <c r="W93" i="189"/>
  <c r="AZ93" i="189"/>
  <c r="AZ94" i="189"/>
  <c r="AM96" i="189"/>
  <c r="CP54" i="189"/>
  <c r="AY97" i="189"/>
  <c r="U57" i="189"/>
  <c r="AK57" i="189"/>
  <c r="BC67" i="189"/>
  <c r="U79" i="189"/>
  <c r="AK79" i="189"/>
  <c r="AV127" i="190"/>
  <c r="S128" i="190"/>
  <c r="AI132" i="190"/>
  <c r="CG49" i="190"/>
  <c r="AV135" i="190"/>
  <c r="S136" i="190"/>
  <c r="AA137" i="190"/>
  <c r="AA66" i="190"/>
  <c r="AA86" i="190" s="1"/>
  <c r="AQ66" i="190"/>
  <c r="AQ86" i="190" s="1"/>
  <c r="O70" i="190"/>
  <c r="O90" i="190" s="1"/>
  <c r="AE70" i="190"/>
  <c r="AE90" i="190" s="1"/>
  <c r="S71" i="190"/>
  <c r="S91" i="190" s="1"/>
  <c r="AI71" i="190"/>
  <c r="AI91" i="190" s="1"/>
  <c r="AO78" i="190"/>
  <c r="R121" i="190"/>
  <c r="AX128" i="190"/>
  <c r="G53" i="102"/>
  <c r="G34" i="102"/>
  <c r="G48" i="102"/>
  <c r="Z5" i="191"/>
  <c r="Z32" i="191" s="1"/>
  <c r="Q7" i="191"/>
  <c r="Z7" i="191" s="1"/>
  <c r="AD6" i="191"/>
  <c r="U7" i="191"/>
  <c r="AB7" i="191" s="1"/>
  <c r="AA44" i="191"/>
  <c r="AA42" i="191" s="1"/>
  <c r="S42" i="191"/>
  <c r="U42" i="191"/>
  <c r="AB44" i="191"/>
  <c r="AB42" i="191" s="1"/>
  <c r="X6" i="191"/>
  <c r="X7" i="191"/>
  <c r="AF46" i="191"/>
  <c r="AG46" i="191" s="1"/>
  <c r="AH46" i="191" s="1"/>
  <c r="S7" i="191"/>
  <c r="AA7" i="191" s="1"/>
  <c r="AF6" i="191"/>
  <c r="AA5" i="191"/>
  <c r="AA11" i="191" s="1"/>
  <c r="U6" i="191"/>
  <c r="AB6" i="191" s="1"/>
  <c r="P7" i="191"/>
  <c r="Y7" i="191" s="1"/>
  <c r="W7" i="191"/>
  <c r="AC7" i="191" s="1"/>
  <c r="AF7" i="191"/>
  <c r="AF10" i="191"/>
  <c r="AF18" i="191"/>
  <c r="AF25" i="191"/>
  <c r="AF23" i="191" s="1"/>
  <c r="Y26" i="191"/>
  <c r="AC26" i="191"/>
  <c r="AJ26" i="191"/>
  <c r="H27" i="191"/>
  <c r="L27" i="191"/>
  <c r="P27" i="191"/>
  <c r="W27" i="191"/>
  <c r="AB27" i="191"/>
  <c r="AF37" i="191"/>
  <c r="AC38" i="191"/>
  <c r="AC46" i="191"/>
  <c r="P55" i="152"/>
  <c r="AR71" i="152"/>
  <c r="BF71" i="152" s="1"/>
  <c r="AV71" i="152"/>
  <c r="BJ71" i="152" s="1"/>
  <c r="F75" i="152"/>
  <c r="J75" i="152"/>
  <c r="AQ75" i="152" s="1"/>
  <c r="BE73" i="152" s="1"/>
  <c r="N75" i="152"/>
  <c r="R75" i="152"/>
  <c r="V75" i="152"/>
  <c r="AU75" i="152" s="1"/>
  <c r="BI73" i="152" s="1"/>
  <c r="Z75" i="152"/>
  <c r="AD75" i="152"/>
  <c r="AH75" i="152"/>
  <c r="AY75" i="152" s="1"/>
  <c r="BM73" i="152" s="1"/>
  <c r="AL75" i="152"/>
  <c r="D76" i="152"/>
  <c r="H76" i="152"/>
  <c r="L76" i="152"/>
  <c r="P76" i="152"/>
  <c r="T76" i="152"/>
  <c r="X76" i="152"/>
  <c r="AB76" i="152"/>
  <c r="AF76" i="152"/>
  <c r="AJ76" i="152"/>
  <c r="AU42" i="189"/>
  <c r="AY42" i="189"/>
  <c r="CJ43" i="189"/>
  <c r="CR43" i="189"/>
  <c r="BA88" i="189"/>
  <c r="CQ46" i="189"/>
  <c r="AM89" i="189"/>
  <c r="CC47" i="189"/>
  <c r="AT58" i="189"/>
  <c r="CJ47" i="189"/>
  <c r="AU47" i="189"/>
  <c r="AT89" i="189"/>
  <c r="AZ91" i="189"/>
  <c r="CP49" i="189"/>
  <c r="AU50" i="189"/>
  <c r="AW92" i="189"/>
  <c r="CM50" i="189"/>
  <c r="CL53" i="189"/>
  <c r="AY53" i="189"/>
  <c r="DE53" i="189" s="1"/>
  <c r="AI96" i="189"/>
  <c r="BY54" i="189"/>
  <c r="AS96" i="189"/>
  <c r="CI54" i="189"/>
  <c r="D98" i="189"/>
  <c r="D59" i="189"/>
  <c r="G56" i="189"/>
  <c r="T98" i="189"/>
  <c r="T59" i="189"/>
  <c r="W56" i="189"/>
  <c r="T57" i="189"/>
  <c r="AJ98" i="189"/>
  <c r="BZ56" i="189"/>
  <c r="AJ59" i="189"/>
  <c r="AM56" i="189"/>
  <c r="AJ57" i="189"/>
  <c r="AZ56" i="189"/>
  <c r="BC71" i="189"/>
  <c r="AZ84" i="189"/>
  <c r="AI138" i="190"/>
  <c r="BY54" i="190"/>
  <c r="AS138" i="190"/>
  <c r="AS76" i="190"/>
  <c r="CI54" i="190"/>
  <c r="AX138" i="190"/>
  <c r="AX76" i="190"/>
  <c r="CN54" i="190"/>
  <c r="AX56" i="190"/>
  <c r="W6" i="191"/>
  <c r="AC6" i="191" s="1"/>
  <c r="AF14" i="191"/>
  <c r="AH15" i="191"/>
  <c r="AH18" i="191"/>
  <c r="J26" i="191"/>
  <c r="N26" i="191"/>
  <c r="S26" i="191"/>
  <c r="I27" i="191"/>
  <c r="M27" i="191"/>
  <c r="Q27" i="191"/>
  <c r="Y27" i="191"/>
  <c r="R38" i="191"/>
  <c r="R37" i="191" s="1"/>
  <c r="V38" i="191"/>
  <c r="V37" i="191" s="1"/>
  <c r="AC44" i="191"/>
  <c r="AO71" i="152"/>
  <c r="AS71" i="152"/>
  <c r="BG71" i="152" s="1"/>
  <c r="AW71" i="152"/>
  <c r="BK71" i="152" s="1"/>
  <c r="G75" i="152"/>
  <c r="AP75" i="152" s="1"/>
  <c r="BD73" i="152" s="1"/>
  <c r="K75" i="152"/>
  <c r="O75" i="152"/>
  <c r="S75" i="152"/>
  <c r="AT75" i="152" s="1"/>
  <c r="BH73" i="152" s="1"/>
  <c r="W75" i="152"/>
  <c r="AA75" i="152"/>
  <c r="AE75" i="152"/>
  <c r="AX75" i="152" s="1"/>
  <c r="BL73" i="152" s="1"/>
  <c r="AI75" i="152"/>
  <c r="E76" i="152"/>
  <c r="I76" i="152"/>
  <c r="M76" i="152"/>
  <c r="Q76" i="152"/>
  <c r="U76" i="152"/>
  <c r="Y76" i="152"/>
  <c r="AC76" i="152"/>
  <c r="AG76" i="152"/>
  <c r="AK76" i="152"/>
  <c r="BU42" i="189"/>
  <c r="BY42" i="189"/>
  <c r="CC42" i="189"/>
  <c r="CL42" i="189"/>
  <c r="AM85" i="189"/>
  <c r="CC43" i="189"/>
  <c r="AZ87" i="189"/>
  <c r="CP45" i="189"/>
  <c r="BC45" i="189"/>
  <c r="AW88" i="189"/>
  <c r="CM46" i="189"/>
  <c r="CL49" i="189"/>
  <c r="AY49" i="189"/>
  <c r="DE49" i="189" s="1"/>
  <c r="AI92" i="189"/>
  <c r="BY50" i="189"/>
  <c r="AS92" i="189"/>
  <c r="CI50" i="189"/>
  <c r="CR51" i="189"/>
  <c r="BC51" i="189"/>
  <c r="AR95" i="189"/>
  <c r="CH53" i="189"/>
  <c r="AU53" i="189"/>
  <c r="BU53" i="189"/>
  <c r="P98" i="189"/>
  <c r="P59" i="189"/>
  <c r="S56" i="189"/>
  <c r="AF98" i="189"/>
  <c r="AF59" i="189"/>
  <c r="BV56" i="189"/>
  <c r="AI56" i="189"/>
  <c r="AF60" i="189" s="1"/>
  <c r="AF57" i="189"/>
  <c r="AM135" i="190"/>
  <c r="CC51" i="190"/>
  <c r="AT135" i="190"/>
  <c r="AT73" i="190"/>
  <c r="AU51" i="190"/>
  <c r="CJ51" i="190"/>
  <c r="AF17" i="191"/>
  <c r="K26" i="191"/>
  <c r="O26" i="191"/>
  <c r="U26" i="191"/>
  <c r="AA26" i="191"/>
  <c r="AA38" i="191"/>
  <c r="AE38" i="191"/>
  <c r="AP71" i="152"/>
  <c r="BD71" i="152" s="1"/>
  <c r="AT71" i="152"/>
  <c r="AU76" i="152" s="1"/>
  <c r="AX71" i="152"/>
  <c r="AZ71" i="152" s="1"/>
  <c r="J76" i="152"/>
  <c r="V76" i="152"/>
  <c r="AH76" i="152"/>
  <c r="AS84" i="189"/>
  <c r="AS56" i="189"/>
  <c r="AW84" i="189"/>
  <c r="AW56" i="189"/>
  <c r="BA84" i="189"/>
  <c r="BA56" i="189"/>
  <c r="CH42" i="189"/>
  <c r="CM42" i="189"/>
  <c r="AA85" i="189"/>
  <c r="BQ43" i="189"/>
  <c r="AQ85" i="189"/>
  <c r="CG43" i="189"/>
  <c r="AU43" i="189"/>
  <c r="AY43" i="189"/>
  <c r="BC43" i="189"/>
  <c r="CN43" i="189"/>
  <c r="BQ44" i="189"/>
  <c r="BU44" i="189"/>
  <c r="CG44" i="189"/>
  <c r="CL45" i="189"/>
  <c r="AV87" i="189"/>
  <c r="AY45" i="189"/>
  <c r="AI88" i="189"/>
  <c r="BY46" i="189"/>
  <c r="AS88" i="189"/>
  <c r="CI46" i="189"/>
  <c r="CR47" i="189"/>
  <c r="BC47" i="189"/>
  <c r="BB89" i="189"/>
  <c r="AR91" i="189"/>
  <c r="CH49" i="189"/>
  <c r="AU49" i="189"/>
  <c r="BU49" i="189"/>
  <c r="AX93" i="189"/>
  <c r="CN51" i="189"/>
  <c r="AY51" i="189"/>
  <c r="AA94" i="189"/>
  <c r="BQ52" i="189"/>
  <c r="AQ94" i="189"/>
  <c r="CG52" i="189"/>
  <c r="BA96" i="189"/>
  <c r="CQ54" i="189"/>
  <c r="AM97" i="189"/>
  <c r="CC55" i="189"/>
  <c r="AZ97" i="189"/>
  <c r="BC55" i="189"/>
  <c r="L98" i="189"/>
  <c r="L59" i="189"/>
  <c r="O56" i="189"/>
  <c r="AB98" i="189"/>
  <c r="BR56" i="189"/>
  <c r="AB59" i="189"/>
  <c r="AE56" i="189"/>
  <c r="AB57" i="189"/>
  <c r="AR56" i="189"/>
  <c r="BB93" i="189"/>
  <c r="AV95" i="189"/>
  <c r="AR133" i="190"/>
  <c r="AR71" i="190"/>
  <c r="AU49" i="190"/>
  <c r="CH49" i="190"/>
  <c r="AW133" i="190"/>
  <c r="AW71" i="190"/>
  <c r="CM49" i="190"/>
  <c r="BU49" i="190"/>
  <c r="D7" i="182"/>
  <c r="D6" i="182"/>
  <c r="AC12" i="191"/>
  <c r="AC33" i="191" s="1"/>
  <c r="AF15" i="191"/>
  <c r="AT84" i="189"/>
  <c r="AT56" i="189"/>
  <c r="CJ42" i="189"/>
  <c r="AX84" i="189"/>
  <c r="AX56" i="189"/>
  <c r="CN42" i="189"/>
  <c r="BC42" i="189"/>
  <c r="CI42" i="189"/>
  <c r="AR86" i="189"/>
  <c r="CH44" i="189"/>
  <c r="AV86" i="189"/>
  <c r="CL44" i="189"/>
  <c r="AZ86" i="189"/>
  <c r="CP44" i="189"/>
  <c r="AR87" i="189"/>
  <c r="CH45" i="189"/>
  <c r="AU45" i="189"/>
  <c r="BU45" i="189"/>
  <c r="BC46" i="189"/>
  <c r="AX58" i="189"/>
  <c r="AX89" i="189"/>
  <c r="CN47" i="189"/>
  <c r="AY47" i="189"/>
  <c r="AA90" i="189"/>
  <c r="BQ48" i="189"/>
  <c r="AQ90" i="189"/>
  <c r="CG48" i="189"/>
  <c r="CO48" i="189"/>
  <c r="BA92" i="189"/>
  <c r="CQ50" i="189"/>
  <c r="CC51" i="189"/>
  <c r="AT93" i="189"/>
  <c r="CJ51" i="189"/>
  <c r="AU51" i="189"/>
  <c r="AZ95" i="189"/>
  <c r="CP53" i="189"/>
  <c r="AW96" i="189"/>
  <c r="CM54" i="189"/>
  <c r="H98" i="189"/>
  <c r="H59" i="189"/>
  <c r="X98" i="189"/>
  <c r="X59" i="189"/>
  <c r="AA56" i="189"/>
  <c r="X57" i="189"/>
  <c r="AN98" i="189"/>
  <c r="AN59" i="189"/>
  <c r="CD56" i="189"/>
  <c r="AQ56" i="189"/>
  <c r="AN57" i="189"/>
  <c r="AV56" i="189"/>
  <c r="BL57" i="189" s="1"/>
  <c r="AD79" i="189"/>
  <c r="AT79" i="189"/>
  <c r="AV132" i="190"/>
  <c r="AV70" i="190"/>
  <c r="CL48" i="190"/>
  <c r="AY48" i="190"/>
  <c r="BU43" i="189"/>
  <c r="BY43" i="189"/>
  <c r="CI45" i="189"/>
  <c r="CQ45" i="189"/>
  <c r="AY46" i="189"/>
  <c r="CJ46" i="189"/>
  <c r="CN46" i="189"/>
  <c r="BQ47" i="189"/>
  <c r="BU47" i="189"/>
  <c r="BY47" i="189"/>
  <c r="CG47" i="189"/>
  <c r="CH48" i="189"/>
  <c r="CL48" i="189"/>
  <c r="CP48" i="189"/>
  <c r="CI49" i="189"/>
  <c r="CM49" i="189"/>
  <c r="CQ49" i="189"/>
  <c r="AY50" i="189"/>
  <c r="DE50" i="189" s="1"/>
  <c r="BC50" i="189"/>
  <c r="CJ50" i="189"/>
  <c r="CN50" i="189"/>
  <c r="CH52" i="189"/>
  <c r="CL52" i="189"/>
  <c r="CP52" i="189"/>
  <c r="CI53" i="189"/>
  <c r="CM53" i="189"/>
  <c r="CQ53" i="189"/>
  <c r="AU54" i="189"/>
  <c r="CJ54" i="189"/>
  <c r="CN54" i="189"/>
  <c r="BQ55" i="189"/>
  <c r="BU55" i="189"/>
  <c r="BY55" i="189"/>
  <c r="CG55" i="189"/>
  <c r="CK55" i="189"/>
  <c r="F59" i="189"/>
  <c r="F98" i="189"/>
  <c r="J59" i="189"/>
  <c r="J98" i="189"/>
  <c r="N59" i="189"/>
  <c r="N98" i="189"/>
  <c r="R59" i="189"/>
  <c r="R98" i="189"/>
  <c r="V59" i="189"/>
  <c r="V98" i="189"/>
  <c r="Z59" i="189"/>
  <c r="Z98" i="189"/>
  <c r="AD59" i="189"/>
  <c r="AD98" i="189"/>
  <c r="AH59" i="189"/>
  <c r="AH98" i="189"/>
  <c r="AL59" i="189"/>
  <c r="AL98" i="189"/>
  <c r="AP59" i="189"/>
  <c r="AP98" i="189"/>
  <c r="BS56" i="189"/>
  <c r="BW56" i="189"/>
  <c r="CA56" i="189"/>
  <c r="CE56" i="189"/>
  <c r="AR58" i="189"/>
  <c r="C59" i="189"/>
  <c r="AV78" i="189"/>
  <c r="AY64" i="189"/>
  <c r="AY65" i="189"/>
  <c r="AY73" i="189"/>
  <c r="O78" i="189"/>
  <c r="V79" i="189"/>
  <c r="AE78" i="189"/>
  <c r="AL79" i="189"/>
  <c r="AU78" i="189"/>
  <c r="AW86" i="189"/>
  <c r="AW94" i="189"/>
  <c r="Y98" i="189"/>
  <c r="AM127" i="190"/>
  <c r="CC43" i="190"/>
  <c r="AT65" i="190"/>
  <c r="AT127" i="190"/>
  <c r="AU43" i="190"/>
  <c r="CJ43" i="190"/>
  <c r="AI130" i="190"/>
  <c r="BY46" i="190"/>
  <c r="AS130" i="190"/>
  <c r="AU46" i="190"/>
  <c r="CI46" i="190"/>
  <c r="AX130" i="190"/>
  <c r="CN46" i="190"/>
  <c r="AX68" i="190"/>
  <c r="O67" i="190"/>
  <c r="O87" i="190" s="1"/>
  <c r="N78" i="190"/>
  <c r="N98" i="190" s="1"/>
  <c r="AE67" i="190"/>
  <c r="AE87" i="190" s="1"/>
  <c r="AD78" i="190"/>
  <c r="CH43" i="189"/>
  <c r="CL43" i="189"/>
  <c r="CP43" i="189"/>
  <c r="CJ45" i="189"/>
  <c r="CN45" i="189"/>
  <c r="BQ46" i="189"/>
  <c r="BU46" i="189"/>
  <c r="CC46" i="189"/>
  <c r="CG46" i="189"/>
  <c r="BA89" i="189"/>
  <c r="CH47" i="189"/>
  <c r="CL47" i="189"/>
  <c r="CP47" i="189"/>
  <c r="CM48" i="189"/>
  <c r="CQ48" i="189"/>
  <c r="CJ49" i="189"/>
  <c r="CN49" i="189"/>
  <c r="BQ50" i="189"/>
  <c r="BU50" i="189"/>
  <c r="CC50" i="189"/>
  <c r="CG50" i="189"/>
  <c r="CH51" i="189"/>
  <c r="CL51" i="189"/>
  <c r="CP51" i="189"/>
  <c r="CI52" i="189"/>
  <c r="CJ53" i="189"/>
  <c r="CN53" i="189"/>
  <c r="AV96" i="189"/>
  <c r="BQ54" i="189"/>
  <c r="BU54" i="189"/>
  <c r="CC54" i="189"/>
  <c r="CG54" i="189"/>
  <c r="BT56" i="189"/>
  <c r="BX56" i="189"/>
  <c r="CB56" i="189"/>
  <c r="CF56" i="189"/>
  <c r="AG57" i="189"/>
  <c r="K58" i="189"/>
  <c r="AA58" i="189"/>
  <c r="AQ58" i="189"/>
  <c r="AS58" i="189"/>
  <c r="BC68" i="189"/>
  <c r="BC69" i="189"/>
  <c r="BC76" i="189"/>
  <c r="K78" i="189"/>
  <c r="AA78" i="189"/>
  <c r="AH79" i="189"/>
  <c r="AQ78" i="189"/>
  <c r="AG98" i="189"/>
  <c r="AX73" i="190"/>
  <c r="AX135" i="190"/>
  <c r="CN51" i="190"/>
  <c r="AY51" i="190"/>
  <c r="H24" i="102"/>
  <c r="G36" i="102"/>
  <c r="O90" i="189"/>
  <c r="AE90" i="189"/>
  <c r="BU48" i="189"/>
  <c r="S91" i="189"/>
  <c r="AI91" i="189"/>
  <c r="BU52" i="189"/>
  <c r="E59" i="189"/>
  <c r="E98" i="189"/>
  <c r="I59" i="189"/>
  <c r="M59" i="189"/>
  <c r="M98" i="189"/>
  <c r="U59" i="189"/>
  <c r="U98" i="189"/>
  <c r="Y59" i="189"/>
  <c r="AC59" i="189"/>
  <c r="AC98" i="189"/>
  <c r="AK59" i="189"/>
  <c r="AK98" i="189"/>
  <c r="AO59" i="189"/>
  <c r="AW58" i="189"/>
  <c r="AZ78" i="189"/>
  <c r="BC64" i="189"/>
  <c r="BC65" i="189"/>
  <c r="BC72" i="189"/>
  <c r="Z79" i="189"/>
  <c r="AP79" i="189"/>
  <c r="Q98" i="189"/>
  <c r="AX127" i="190"/>
  <c r="AX65" i="190"/>
  <c r="CN43" i="190"/>
  <c r="AY43" i="190"/>
  <c r="AE132" i="190"/>
  <c r="BU48" i="190"/>
  <c r="AR132" i="190"/>
  <c r="CH48" i="190"/>
  <c r="AR70" i="190"/>
  <c r="AU48" i="190"/>
  <c r="AV105" i="190"/>
  <c r="AV63" i="190"/>
  <c r="AV83" i="190"/>
  <c r="AV125" i="190"/>
  <c r="AI126" i="190"/>
  <c r="BY42" i="190"/>
  <c r="AS126" i="190"/>
  <c r="AS56" i="190"/>
  <c r="AX126" i="190"/>
  <c r="CN42" i="190"/>
  <c r="AX64" i="190"/>
  <c r="AR128" i="190"/>
  <c r="CH44" i="190"/>
  <c r="AV128" i="190"/>
  <c r="AV66" i="190"/>
  <c r="CL44" i="190"/>
  <c r="AR129" i="190"/>
  <c r="AR67" i="190"/>
  <c r="AU45" i="190"/>
  <c r="AW129" i="190"/>
  <c r="AW67" i="190"/>
  <c r="CM45" i="190"/>
  <c r="BU45" i="190"/>
  <c r="BY45" i="190"/>
  <c r="AM131" i="190"/>
  <c r="CC47" i="190"/>
  <c r="AT131" i="190"/>
  <c r="AT69" i="190"/>
  <c r="AT58" i="190"/>
  <c r="AX131" i="190"/>
  <c r="AX69" i="190"/>
  <c r="AX58" i="190"/>
  <c r="AI134" i="190"/>
  <c r="BY50" i="190"/>
  <c r="AX134" i="190"/>
  <c r="AX72" i="190"/>
  <c r="CN50" i="190"/>
  <c r="AR136" i="190"/>
  <c r="AR74" i="190"/>
  <c r="CH52" i="190"/>
  <c r="AV136" i="190"/>
  <c r="AV74" i="190"/>
  <c r="CL52" i="190"/>
  <c r="AR75" i="190"/>
  <c r="AR137" i="190"/>
  <c r="AU53" i="190"/>
  <c r="AW137" i="190"/>
  <c r="CM53" i="190"/>
  <c r="BU53" i="190"/>
  <c r="BY53" i="190"/>
  <c r="BQ55" i="190"/>
  <c r="CC55" i="190"/>
  <c r="CG55" i="190"/>
  <c r="CS55" i="190"/>
  <c r="R140" i="190"/>
  <c r="R57" i="190"/>
  <c r="R59" i="190"/>
  <c r="R101" i="190" s="1"/>
  <c r="V57" i="190"/>
  <c r="Z140" i="190"/>
  <c r="Z57" i="190"/>
  <c r="Z59" i="190"/>
  <c r="Z101" i="190" s="1"/>
  <c r="AD140" i="190"/>
  <c r="AD57" i="190"/>
  <c r="AH140" i="190"/>
  <c r="AH57" i="190"/>
  <c r="AH59" i="190"/>
  <c r="AH101" i="190" s="1"/>
  <c r="AL140" i="190"/>
  <c r="AL57" i="190"/>
  <c r="AP140" i="190"/>
  <c r="AP57" i="190"/>
  <c r="AP59" i="190"/>
  <c r="O58" i="190"/>
  <c r="S58" i="190"/>
  <c r="W58" i="190"/>
  <c r="AA58" i="190"/>
  <c r="AE58" i="190"/>
  <c r="AI58" i="190"/>
  <c r="AM58" i="190"/>
  <c r="AQ58" i="190"/>
  <c r="V59" i="190"/>
  <c r="V101" i="190" s="1"/>
  <c r="AL59" i="190"/>
  <c r="AL101" i="190" s="1"/>
  <c r="S64" i="190"/>
  <c r="Q78" i="190"/>
  <c r="Q98" i="190" s="1"/>
  <c r="V78" i="190"/>
  <c r="AI64" i="190"/>
  <c r="AG78" i="190"/>
  <c r="AL78" i="190"/>
  <c r="AS64" i="190"/>
  <c r="S69" i="190"/>
  <c r="S89" i="190" s="1"/>
  <c r="AI69" i="190"/>
  <c r="AI89" i="190" s="1"/>
  <c r="S72" i="190"/>
  <c r="S92" i="190" s="1"/>
  <c r="AI72" i="190"/>
  <c r="AI92" i="190" s="1"/>
  <c r="AS72" i="190"/>
  <c r="AM126" i="190"/>
  <c r="CC42" i="190"/>
  <c r="AT126" i="190"/>
  <c r="AT56" i="190"/>
  <c r="CJ42" i="190"/>
  <c r="AS129" i="190"/>
  <c r="AS67" i="190"/>
  <c r="CI45" i="190"/>
  <c r="AW130" i="190"/>
  <c r="AW68" i="190"/>
  <c r="AY46" i="190"/>
  <c r="CM46" i="190"/>
  <c r="AA131" i="190"/>
  <c r="BQ47" i="190"/>
  <c r="AQ131" i="190"/>
  <c r="CG47" i="190"/>
  <c r="BQ48" i="190"/>
  <c r="CG48" i="190"/>
  <c r="AV133" i="190"/>
  <c r="AV71" i="190"/>
  <c r="AY49" i="190"/>
  <c r="CL49" i="190"/>
  <c r="AM134" i="190"/>
  <c r="CC50" i="190"/>
  <c r="AT134" i="190"/>
  <c r="AT72" i="190"/>
  <c r="CJ50" i="190"/>
  <c r="AS137" i="190"/>
  <c r="AS75" i="190"/>
  <c r="CI53" i="190"/>
  <c r="AW76" i="190"/>
  <c r="AW138" i="190"/>
  <c r="CM54" i="190"/>
  <c r="AB57" i="190"/>
  <c r="O56" i="190"/>
  <c r="S56" i="190"/>
  <c r="W56" i="190"/>
  <c r="AE56" i="190"/>
  <c r="AI56" i="190"/>
  <c r="AM56" i="190"/>
  <c r="AR58" i="190"/>
  <c r="O64" i="190"/>
  <c r="M78" i="190"/>
  <c r="M98" i="190" s="1"/>
  <c r="AE64" i="190"/>
  <c r="AC78" i="190"/>
  <c r="AT64" i="190"/>
  <c r="AR66" i="190"/>
  <c r="AI87" i="190"/>
  <c r="W96" i="190"/>
  <c r="V140" i="190"/>
  <c r="V141" i="190" s="1"/>
  <c r="H30" i="102"/>
  <c r="H31" i="102"/>
  <c r="AW126" i="190"/>
  <c r="AW64" i="190"/>
  <c r="CM42" i="190"/>
  <c r="AA127" i="190"/>
  <c r="BQ43" i="190"/>
  <c r="AQ127" i="190"/>
  <c r="CG43" i="190"/>
  <c r="AU44" i="190"/>
  <c r="AY44" i="190"/>
  <c r="BQ44" i="190"/>
  <c r="BU44" i="190"/>
  <c r="CG44" i="190"/>
  <c r="AV67" i="190"/>
  <c r="AY45" i="190"/>
  <c r="CL45" i="190"/>
  <c r="AM130" i="190"/>
  <c r="CC46" i="190"/>
  <c r="AT130" i="190"/>
  <c r="CJ46" i="190"/>
  <c r="CJ47" i="190"/>
  <c r="AS133" i="190"/>
  <c r="AS71" i="190"/>
  <c r="CI49" i="190"/>
  <c r="AW134" i="190"/>
  <c r="AW72" i="190"/>
  <c r="AY50" i="190"/>
  <c r="CM50" i="190"/>
  <c r="AA135" i="190"/>
  <c r="BQ51" i="190"/>
  <c r="AQ135" i="190"/>
  <c r="CG51" i="190"/>
  <c r="AU52" i="190"/>
  <c r="AY52" i="190"/>
  <c r="BQ52" i="190"/>
  <c r="BU52" i="190"/>
  <c r="CG52" i="190"/>
  <c r="AV137" i="190"/>
  <c r="AV75" i="190"/>
  <c r="AY53" i="190"/>
  <c r="CL53" i="190"/>
  <c r="AM138" i="190"/>
  <c r="CC54" i="190"/>
  <c r="AT138" i="190"/>
  <c r="AT76" i="190"/>
  <c r="CJ54" i="190"/>
  <c r="AT68" i="190"/>
  <c r="AW75" i="190"/>
  <c r="AE94" i="190"/>
  <c r="AR126" i="190"/>
  <c r="AR64" i="190"/>
  <c r="AV126" i="190"/>
  <c r="AV64" i="190"/>
  <c r="BQ42" i="190"/>
  <c r="BU42" i="190"/>
  <c r="CG42" i="190"/>
  <c r="CH43" i="190"/>
  <c r="CL43" i="190"/>
  <c r="W128" i="190"/>
  <c r="AM128" i="190"/>
  <c r="AT128" i="190"/>
  <c r="AT66" i="190"/>
  <c r="AA129" i="190"/>
  <c r="AQ129" i="190"/>
  <c r="CJ45" i="190"/>
  <c r="AV130" i="190"/>
  <c r="AV68" i="190"/>
  <c r="BQ46" i="190"/>
  <c r="BU46" i="190"/>
  <c r="CG46" i="190"/>
  <c r="AS131" i="190"/>
  <c r="AS58" i="190"/>
  <c r="AW131" i="190"/>
  <c r="AW58" i="190"/>
  <c r="AW59" i="190" s="1"/>
  <c r="CH47" i="190"/>
  <c r="CL47" i="190"/>
  <c r="AT132" i="190"/>
  <c r="AT70" i="190"/>
  <c r="AX132" i="190"/>
  <c r="AX70" i="190"/>
  <c r="CJ49" i="190"/>
  <c r="CN49" i="190"/>
  <c r="AR134" i="190"/>
  <c r="AR72" i="190"/>
  <c r="BU50" i="190"/>
  <c r="AS135" i="190"/>
  <c r="AS73" i="190"/>
  <c r="AW135" i="190"/>
  <c r="AW73" i="190"/>
  <c r="CL51" i="190"/>
  <c r="AX136" i="190"/>
  <c r="AX74" i="190"/>
  <c r="CN53" i="190"/>
  <c r="AR138" i="190"/>
  <c r="AR76" i="190"/>
  <c r="BQ54" i="190"/>
  <c r="BU54" i="190"/>
  <c r="CG54" i="190"/>
  <c r="M140" i="190"/>
  <c r="M59" i="190"/>
  <c r="M101" i="190" s="1"/>
  <c r="Q140" i="190"/>
  <c r="Q59" i="190"/>
  <c r="Q101" i="190" s="1"/>
  <c r="U140" i="190"/>
  <c r="U59" i="190"/>
  <c r="U101" i="190" s="1"/>
  <c r="Y140" i="190"/>
  <c r="Y59" i="190"/>
  <c r="Y101" i="190" s="1"/>
  <c r="AC140" i="190"/>
  <c r="AC59" i="190"/>
  <c r="AC101" i="190" s="1"/>
  <c r="AG140" i="190"/>
  <c r="AG59" i="190"/>
  <c r="AG101" i="190" s="1"/>
  <c r="AK140" i="190"/>
  <c r="AK59" i="190"/>
  <c r="AK101" i="190" s="1"/>
  <c r="AO140" i="190"/>
  <c r="AO59" i="190"/>
  <c r="AO101" i="190" s="1"/>
  <c r="U57" i="190"/>
  <c r="AC57" i="190"/>
  <c r="AK57" i="190"/>
  <c r="AV58" i="190"/>
  <c r="W64" i="190"/>
  <c r="U78" i="190"/>
  <c r="Z78" i="190"/>
  <c r="AM64" i="190"/>
  <c r="AK78" i="190"/>
  <c r="AP78" i="190"/>
  <c r="W65" i="190"/>
  <c r="W85" i="190" s="1"/>
  <c r="AM65" i="190"/>
  <c r="AM85" i="190" s="1"/>
  <c r="AV65" i="190"/>
  <c r="AT67" i="190"/>
  <c r="W68" i="190"/>
  <c r="W88" i="190" s="1"/>
  <c r="AM68" i="190"/>
  <c r="AM88" i="190" s="1"/>
  <c r="W69" i="190"/>
  <c r="W89" i="190" s="1"/>
  <c r="AM69" i="190"/>
  <c r="AM89" i="190" s="1"/>
  <c r="AV69" i="190"/>
  <c r="AT71" i="190"/>
  <c r="W72" i="190"/>
  <c r="W92" i="190" s="1"/>
  <c r="AM72" i="190"/>
  <c r="AM92" i="190" s="1"/>
  <c r="AT74" i="190"/>
  <c r="W75" i="190"/>
  <c r="W95" i="190" s="1"/>
  <c r="AM75" i="190"/>
  <c r="AM95" i="190" s="1"/>
  <c r="AA76" i="190"/>
  <c r="AA96" i="190" s="1"/>
  <c r="AQ76" i="190"/>
  <c r="AQ96" i="190" s="1"/>
  <c r="AV76" i="190"/>
  <c r="AB121" i="190"/>
  <c r="AA120" i="190"/>
  <c r="AX120" i="190"/>
  <c r="AX121" i="190" s="1"/>
  <c r="AY106" i="190"/>
  <c r="H33" i="102"/>
  <c r="H34" i="102"/>
  <c r="G42" i="102"/>
  <c r="G54" i="102"/>
  <c r="H42" i="102"/>
  <c r="AU42" i="190"/>
  <c r="AY42" i="190"/>
  <c r="DE42" i="190" s="1"/>
  <c r="O127" i="190"/>
  <c r="AE127" i="190"/>
  <c r="BU43" i="190"/>
  <c r="BY43" i="190"/>
  <c r="AS66" i="190"/>
  <c r="AS128" i="190"/>
  <c r="AW128" i="190"/>
  <c r="AW66" i="190"/>
  <c r="W129" i="190"/>
  <c r="AM129" i="190"/>
  <c r="AX129" i="190"/>
  <c r="BU47" i="190"/>
  <c r="BY47" i="190"/>
  <c r="AS132" i="190"/>
  <c r="AS70" i="190"/>
  <c r="AW132" i="190"/>
  <c r="AW70" i="190"/>
  <c r="AA134" i="190"/>
  <c r="AQ134" i="190"/>
  <c r="AU50" i="190"/>
  <c r="AR135" i="190"/>
  <c r="AR73" i="190"/>
  <c r="BU51" i="190"/>
  <c r="BY51" i="190"/>
  <c r="AS136" i="190"/>
  <c r="AS74" i="190"/>
  <c r="AW136" i="190"/>
  <c r="AW74" i="190"/>
  <c r="AT137" i="190"/>
  <c r="AT75" i="190"/>
  <c r="AU54" i="190"/>
  <c r="AY54" i="190"/>
  <c r="L140" i="190"/>
  <c r="L59" i="190"/>
  <c r="P140" i="190"/>
  <c r="P59" i="190"/>
  <c r="T140" i="190"/>
  <c r="T59" i="190"/>
  <c r="X140" i="190"/>
  <c r="X59" i="190"/>
  <c r="AB140" i="190"/>
  <c r="AB59" i="190"/>
  <c r="AF140" i="190"/>
  <c r="AF59" i="190"/>
  <c r="CL56" i="190"/>
  <c r="AJ140" i="190"/>
  <c r="AJ59" i="190"/>
  <c r="AN140" i="190"/>
  <c r="AN59" i="190"/>
  <c r="AR56" i="190"/>
  <c r="CM56" i="190"/>
  <c r="T57" i="190"/>
  <c r="AJ57" i="190"/>
  <c r="AA85" i="190"/>
  <c r="AS65" i="190"/>
  <c r="AA68" i="190"/>
  <c r="AA88" i="190" s="1"/>
  <c r="AQ68" i="190"/>
  <c r="AQ88" i="190" s="1"/>
  <c r="AA69" i="190"/>
  <c r="AA89" i="190" s="1"/>
  <c r="AQ69" i="190"/>
  <c r="AQ89" i="190" s="1"/>
  <c r="AS69" i="190"/>
  <c r="AA72" i="190"/>
  <c r="AA92" i="190" s="1"/>
  <c r="AX75" i="190"/>
  <c r="AU97" i="190"/>
  <c r="L78" i="190"/>
  <c r="L98" i="190" s="1"/>
  <c r="P78" i="190"/>
  <c r="P98" i="190" s="1"/>
  <c r="T78" i="190"/>
  <c r="X78" i="190"/>
  <c r="AB78" i="190"/>
  <c r="AF78" i="190"/>
  <c r="AJ78" i="190"/>
  <c r="AN78" i="190"/>
  <c r="AA75" i="190"/>
  <c r="AA95" i="190" s="1"/>
  <c r="AQ75" i="190"/>
  <c r="AQ95" i="190" s="1"/>
  <c r="O76" i="190"/>
  <c r="O96" i="190" s="1"/>
  <c r="AE76" i="190"/>
  <c r="AE96" i="190" s="1"/>
  <c r="AD121" i="190"/>
  <c r="AT121" i="190"/>
  <c r="O75" i="190"/>
  <c r="O95" i="190" s="1"/>
  <c r="AE75" i="190"/>
  <c r="AE95" i="190" s="1"/>
  <c r="O120" i="190"/>
  <c r="AE120" i="190"/>
  <c r="AC121" i="190"/>
  <c r="AH121" i="190"/>
  <c r="AS121" i="190"/>
  <c r="W120" i="190"/>
  <c r="AM120" i="190"/>
  <c r="AY108" i="190"/>
  <c r="AY109" i="190"/>
  <c r="AY116" i="190"/>
  <c r="AY117" i="190"/>
  <c r="V121" i="190"/>
  <c r="AL121" i="190"/>
  <c r="AU120" i="190"/>
  <c r="S120" i="190"/>
  <c r="AI120" i="190"/>
  <c r="AV120" i="190"/>
  <c r="AZ120" i="190"/>
  <c r="AZ121" i="190" s="1"/>
  <c r="Z121" i="190"/>
  <c r="AP121" i="190"/>
  <c r="H35" i="102"/>
  <c r="G47" i="102"/>
  <c r="G35" i="102"/>
  <c r="G51" i="102"/>
  <c r="G37" i="102"/>
  <c r="H25" i="102"/>
  <c r="G38" i="102"/>
  <c r="G50" i="102"/>
  <c r="H38" i="102"/>
  <c r="M46" i="102"/>
  <c r="L46" i="102"/>
  <c r="H26" i="102"/>
  <c r="H36" i="102"/>
  <c r="H39" i="102"/>
  <c r="G39" i="102"/>
  <c r="H28" i="102"/>
  <c r="G43" i="102"/>
  <c r="H43" i="102"/>
  <c r="G45" i="102"/>
  <c r="H52" i="102"/>
  <c r="G52" i="102"/>
  <c r="M48" i="102"/>
  <c r="L48" i="102"/>
  <c r="G55" i="102"/>
  <c r="H44" i="102"/>
  <c r="H45" i="102"/>
  <c r="H46" i="102"/>
  <c r="H48" i="102"/>
  <c r="BE71" i="152"/>
  <c r="BN73" i="152"/>
  <c r="BN72" i="152"/>
  <c r="AZ72" i="152"/>
  <c r="AZ73" i="152"/>
  <c r="BI71" i="152"/>
  <c r="AZ74" i="152"/>
  <c r="BM71" i="152"/>
  <c r="R99" i="189" l="1"/>
  <c r="W47" i="191"/>
  <c r="W48" i="191" s="1"/>
  <c r="W20" i="191"/>
  <c r="AI20" i="191"/>
  <c r="AF20" i="191"/>
  <c r="AG20" i="191"/>
  <c r="AB20" i="191"/>
  <c r="CO54" i="189"/>
  <c r="AW140" i="190"/>
  <c r="AF32" i="191"/>
  <c r="BY56" i="190"/>
  <c r="AF60" i="190"/>
  <c r="T15" i="191"/>
  <c r="AU94" i="189"/>
  <c r="AW121" i="190"/>
  <c r="AD141" i="190"/>
  <c r="Y31" i="191"/>
  <c r="AF47" i="191"/>
  <c r="AB47" i="191"/>
  <c r="AB48" i="191" s="1"/>
  <c r="CC56" i="190"/>
  <c r="AY69" i="190"/>
  <c r="CO47" i="190"/>
  <c r="AU86" i="189"/>
  <c r="BU56" i="190"/>
  <c r="AC31" i="191"/>
  <c r="AC32" i="191"/>
  <c r="T25" i="191"/>
  <c r="T31" i="191" s="1"/>
  <c r="AA31" i="191"/>
  <c r="AA32" i="191"/>
  <c r="AF31" i="191"/>
  <c r="Z11" i="191"/>
  <c r="Y11" i="191"/>
  <c r="X13" i="191"/>
  <c r="X14" i="191" s="1"/>
  <c r="V13" i="191"/>
  <c r="V14" i="191" s="1"/>
  <c r="R13" i="191"/>
  <c r="R15" i="191" s="1"/>
  <c r="AA47" i="191"/>
  <c r="AA48" i="191" s="1"/>
  <c r="Z47" i="191"/>
  <c r="Z48" i="191" s="1"/>
  <c r="AC47" i="191"/>
  <c r="AC48" i="191" s="1"/>
  <c r="Z31" i="191"/>
  <c r="AM30" i="191"/>
  <c r="AN26" i="191"/>
  <c r="BE139" i="190"/>
  <c r="BD119" i="190"/>
  <c r="AH19" i="191"/>
  <c r="AD19" i="191"/>
  <c r="AJ141" i="190"/>
  <c r="AU88" i="189"/>
  <c r="AY90" i="189"/>
  <c r="X21" i="191"/>
  <c r="AE42" i="191"/>
  <c r="AF42" i="191" s="1"/>
  <c r="AO98" i="190"/>
  <c r="AU72" i="190"/>
  <c r="AU92" i="190" s="1"/>
  <c r="AY96" i="189"/>
  <c r="AU90" i="189"/>
  <c r="CK44" i="189"/>
  <c r="Y99" i="189"/>
  <c r="AY58" i="189"/>
  <c r="AY94" i="189"/>
  <c r="AH27" i="191"/>
  <c r="AM79" i="189"/>
  <c r="AN141" i="190"/>
  <c r="CG56" i="190"/>
  <c r="AU69" i="190"/>
  <c r="AU89" i="190" s="1"/>
  <c r="CK47" i="190"/>
  <c r="AP141" i="190"/>
  <c r="AQ140" i="190"/>
  <c r="CO52" i="189"/>
  <c r="AU65" i="190"/>
  <c r="AU85" i="190" s="1"/>
  <c r="AU68" i="190"/>
  <c r="AU88" i="190" s="1"/>
  <c r="AU73" i="190"/>
  <c r="AU93" i="190" s="1"/>
  <c r="X141" i="190"/>
  <c r="AI79" i="189"/>
  <c r="AY86" i="189"/>
  <c r="V99" i="189"/>
  <c r="N55" i="152"/>
  <c r="O55" i="152" s="1"/>
  <c r="AO141" i="190"/>
  <c r="AA121" i="190"/>
  <c r="AH79" i="190"/>
  <c r="AY131" i="190"/>
  <c r="W79" i="189"/>
  <c r="X99" i="189"/>
  <c r="AA79" i="189"/>
  <c r="S98" i="189"/>
  <c r="CO44" i="189"/>
  <c r="G98" i="189"/>
  <c r="BH71" i="152"/>
  <c r="AM121" i="190"/>
  <c r="AC141" i="190"/>
  <c r="AQ121" i="190"/>
  <c r="AU121" i="190"/>
  <c r="AA78" i="190"/>
  <c r="AA98" i="190" s="1"/>
  <c r="AO79" i="190"/>
  <c r="U141" i="190"/>
  <c r="AH141" i="190"/>
  <c r="AH99" i="189"/>
  <c r="AC99" i="189"/>
  <c r="AD99" i="189"/>
  <c r="AB99" i="189"/>
  <c r="Z99" i="189"/>
  <c r="AC42" i="191"/>
  <c r="W121" i="190"/>
  <c r="T141" i="190"/>
  <c r="Y79" i="190"/>
  <c r="AG141" i="190"/>
  <c r="Y141" i="190"/>
  <c r="AJ99" i="189"/>
  <c r="AU79" i="189"/>
  <c r="AN99" i="189"/>
  <c r="AU76" i="190"/>
  <c r="AU96" i="190" s="1"/>
  <c r="AK99" i="189"/>
  <c r="AP99" i="189"/>
  <c r="AK141" i="190"/>
  <c r="AL99" i="189"/>
  <c r="AQ76" i="152"/>
  <c r="AY76" i="152"/>
  <c r="AT76" i="152"/>
  <c r="AR76" i="152"/>
  <c r="BL71" i="152"/>
  <c r="AX76" i="152"/>
  <c r="AS76" i="152"/>
  <c r="AZ75" i="152"/>
  <c r="AV76" i="152"/>
  <c r="AP76" i="152"/>
  <c r="AW76" i="152"/>
  <c r="BC71" i="152"/>
  <c r="BC84" i="189"/>
  <c r="CS42" i="189"/>
  <c r="AV140" i="190"/>
  <c r="AV141" i="190" s="1"/>
  <c r="AY120" i="190"/>
  <c r="AY121" i="190" s="1"/>
  <c r="AV121" i="190"/>
  <c r="AE121" i="190"/>
  <c r="AF98" i="190"/>
  <c r="AF79" i="190"/>
  <c r="AN101" i="190"/>
  <c r="AQ59" i="190"/>
  <c r="AF141" i="190"/>
  <c r="X101" i="190"/>
  <c r="AA59" i="190"/>
  <c r="P101" i="190"/>
  <c r="S59" i="190"/>
  <c r="AK79" i="190"/>
  <c r="AK98" i="190"/>
  <c r="W78" i="190"/>
  <c r="W84" i="190"/>
  <c r="AV59" i="190"/>
  <c r="AY58" i="190"/>
  <c r="AY137" i="190"/>
  <c r="AY75" i="190"/>
  <c r="CO53" i="190"/>
  <c r="AY128" i="190"/>
  <c r="AY66" i="190"/>
  <c r="CO44" i="190"/>
  <c r="AC79" i="190"/>
  <c r="AC98" i="190"/>
  <c r="AE57" i="190"/>
  <c r="AE140" i="190"/>
  <c r="AB141" i="190"/>
  <c r="AY133" i="190"/>
  <c r="AY71" i="190"/>
  <c r="CO49" i="190"/>
  <c r="AT57" i="190"/>
  <c r="AT140" i="190"/>
  <c r="AT141" i="190" s="1"/>
  <c r="CJ56" i="190"/>
  <c r="AT59" i="190"/>
  <c r="AG98" i="190"/>
  <c r="AG79" i="190"/>
  <c r="S78" i="190"/>
  <c r="S98" i="190" s="1"/>
  <c r="S84" i="190"/>
  <c r="AL141" i="190"/>
  <c r="AU137" i="190"/>
  <c r="CK53" i="190"/>
  <c r="AU129" i="190"/>
  <c r="CK45" i="190"/>
  <c r="AZ79" i="189"/>
  <c r="AA57" i="190"/>
  <c r="AQ79" i="189"/>
  <c r="CO50" i="189"/>
  <c r="AY92" i="189"/>
  <c r="AX59" i="189"/>
  <c r="AX98" i="189"/>
  <c r="AX99" i="189" s="1"/>
  <c r="AX57" i="189"/>
  <c r="CN56" i="189"/>
  <c r="AY87" i="189"/>
  <c r="CO45" i="189"/>
  <c r="AY85" i="189"/>
  <c r="CO43" i="189"/>
  <c r="BA98" i="189"/>
  <c r="BA99" i="189" s="1"/>
  <c r="BA57" i="189"/>
  <c r="CQ56" i="189"/>
  <c r="AS59" i="189"/>
  <c r="AS98" i="189"/>
  <c r="AS99" i="189" s="1"/>
  <c r="AS57" i="189"/>
  <c r="CI56" i="189"/>
  <c r="AI59" i="189"/>
  <c r="AY91" i="189"/>
  <c r="CO49" i="189"/>
  <c r="AX140" i="190"/>
  <c r="AX141" i="190" s="1"/>
  <c r="AX57" i="190"/>
  <c r="AX59" i="190"/>
  <c r="CN56" i="190"/>
  <c r="AY56" i="190"/>
  <c r="AZ98" i="189"/>
  <c r="AZ99" i="189" s="1"/>
  <c r="AZ57" i="189"/>
  <c r="CP56" i="189"/>
  <c r="W59" i="189"/>
  <c r="BB88" i="189"/>
  <c r="CR46" i="189"/>
  <c r="AO99" i="189"/>
  <c r="AI121" i="190"/>
  <c r="AB98" i="190"/>
  <c r="AY138" i="190"/>
  <c r="AY76" i="190"/>
  <c r="CO54" i="190"/>
  <c r="AM78" i="190"/>
  <c r="AM84" i="190"/>
  <c r="AV78" i="190"/>
  <c r="AY72" i="190"/>
  <c r="AY134" i="190"/>
  <c r="CO50" i="190"/>
  <c r="AU128" i="190"/>
  <c r="CK44" i="190"/>
  <c r="AT78" i="190"/>
  <c r="AE84" i="190"/>
  <c r="AE78" i="190"/>
  <c r="O84" i="190"/>
  <c r="O78" i="190"/>
  <c r="O98" i="190" s="1"/>
  <c r="W140" i="190"/>
  <c r="W57" i="190"/>
  <c r="AY130" i="190"/>
  <c r="AY68" i="190"/>
  <c r="CO46" i="190"/>
  <c r="AI78" i="190"/>
  <c r="AI84" i="190"/>
  <c r="Z141" i="190"/>
  <c r="R141" i="190"/>
  <c r="AU67" i="190"/>
  <c r="AU87" i="190" s="1"/>
  <c r="AU132" i="190"/>
  <c r="CK48" i="190"/>
  <c r="BB78" i="189"/>
  <c r="BB79" i="189" s="1"/>
  <c r="U99" i="189"/>
  <c r="AY135" i="190"/>
  <c r="CO51" i="190"/>
  <c r="AY73" i="190"/>
  <c r="BQ56" i="190"/>
  <c r="AE79" i="189"/>
  <c r="AU58" i="189"/>
  <c r="AY88" i="189"/>
  <c r="CO46" i="189"/>
  <c r="AQ98" i="189"/>
  <c r="AQ57" i="189"/>
  <c r="AE34" i="191"/>
  <c r="CG56" i="189"/>
  <c r="K98" i="189"/>
  <c r="AY89" i="189"/>
  <c r="CO47" i="189"/>
  <c r="BC88" i="189"/>
  <c r="CS46" i="189"/>
  <c r="AE98" i="189"/>
  <c r="AE57" i="189"/>
  <c r="BU56" i="189"/>
  <c r="O98" i="189"/>
  <c r="BC97" i="189"/>
  <c r="BB96" i="189"/>
  <c r="CR54" i="189"/>
  <c r="CK43" i="189"/>
  <c r="AU85" i="189"/>
  <c r="AF99" i="189"/>
  <c r="BC54" i="189"/>
  <c r="T99" i="189"/>
  <c r="AY95" i="189"/>
  <c r="CO53" i="189"/>
  <c r="AU92" i="189"/>
  <c r="CK50" i="189"/>
  <c r="AQ78" i="190"/>
  <c r="AN98" i="190"/>
  <c r="AN79" i="190"/>
  <c r="X98" i="190"/>
  <c r="X79" i="190"/>
  <c r="AR140" i="190"/>
  <c r="AR141" i="190" s="1"/>
  <c r="AR59" i="190"/>
  <c r="CH56" i="190"/>
  <c r="AU56" i="190"/>
  <c r="CK56" i="190" s="1"/>
  <c r="AR57" i="190"/>
  <c r="AB101" i="190"/>
  <c r="AE59" i="190"/>
  <c r="T101" i="190"/>
  <c r="W59" i="190"/>
  <c r="L101" i="190"/>
  <c r="O59" i="190"/>
  <c r="AU138" i="190"/>
  <c r="CK54" i="190"/>
  <c r="AY64" i="190"/>
  <c r="AY126" i="190"/>
  <c r="CO42" i="190"/>
  <c r="Z79" i="190"/>
  <c r="Z98" i="190"/>
  <c r="AW141" i="190"/>
  <c r="AY136" i="190"/>
  <c r="CO52" i="190"/>
  <c r="AY74" i="190"/>
  <c r="AU66" i="190"/>
  <c r="AU86" i="190" s="1"/>
  <c r="AU58" i="190"/>
  <c r="AM140" i="190"/>
  <c r="AM57" i="190"/>
  <c r="S140" i="190"/>
  <c r="AS78" i="190"/>
  <c r="V79" i="190"/>
  <c r="V98" i="190"/>
  <c r="AU75" i="190"/>
  <c r="AU95" i="190" s="1"/>
  <c r="AS140" i="190"/>
  <c r="AS141" i="190" s="1"/>
  <c r="AS59" i="190"/>
  <c r="AS57" i="190"/>
  <c r="CI56" i="190"/>
  <c r="AU70" i="190"/>
  <c r="AU90" i="190" s="1"/>
  <c r="AA140" i="190"/>
  <c r="AA141" i="190" s="1"/>
  <c r="BB94" i="189"/>
  <c r="CR52" i="189"/>
  <c r="BC52" i="189"/>
  <c r="BB90" i="189"/>
  <c r="CR48" i="189"/>
  <c r="BC48" i="189"/>
  <c r="AD79" i="190"/>
  <c r="AD98" i="190"/>
  <c r="AU130" i="190"/>
  <c r="CK46" i="190"/>
  <c r="AU96" i="189"/>
  <c r="CK54" i="189"/>
  <c r="AY132" i="190"/>
  <c r="AY70" i="190"/>
  <c r="CO48" i="190"/>
  <c r="AA98" i="189"/>
  <c r="AA57" i="189"/>
  <c r="BQ56" i="189"/>
  <c r="K59" i="189"/>
  <c r="BB95" i="189"/>
  <c r="CR53" i="189"/>
  <c r="AU93" i="189"/>
  <c r="CK51" i="189"/>
  <c r="BB92" i="189"/>
  <c r="CR50" i="189"/>
  <c r="BB84" i="189"/>
  <c r="BB56" i="189"/>
  <c r="BC56" i="189" s="1"/>
  <c r="AK34" i="191" s="1"/>
  <c r="CR42" i="189"/>
  <c r="AU133" i="190"/>
  <c r="CK49" i="190"/>
  <c r="AE59" i="189"/>
  <c r="O59" i="189"/>
  <c r="AY93" i="189"/>
  <c r="CO51" i="189"/>
  <c r="AU91" i="189"/>
  <c r="CK49" i="189"/>
  <c r="CS47" i="189"/>
  <c r="BC89" i="189"/>
  <c r="AW59" i="189"/>
  <c r="AW98" i="189"/>
  <c r="AW99" i="189" s="1"/>
  <c r="AW57" i="189"/>
  <c r="CM56" i="189"/>
  <c r="AI98" i="189"/>
  <c r="AI57" i="189"/>
  <c r="BY56" i="189"/>
  <c r="BC93" i="189"/>
  <c r="CS51" i="189"/>
  <c r="BB87" i="189"/>
  <c r="CR45" i="189"/>
  <c r="AM98" i="189"/>
  <c r="AM57" i="189"/>
  <c r="CC56" i="189"/>
  <c r="BB91" i="189"/>
  <c r="CR49" i="189"/>
  <c r="AY84" i="189"/>
  <c r="CO42" i="189"/>
  <c r="AF27" i="191"/>
  <c r="AF26" i="191"/>
  <c r="AJ98" i="190"/>
  <c r="AJ79" i="190"/>
  <c r="T98" i="190"/>
  <c r="T79" i="190"/>
  <c r="AJ101" i="190"/>
  <c r="AM59" i="190"/>
  <c r="AF101" i="190"/>
  <c r="AI59" i="190"/>
  <c r="AU134" i="190"/>
  <c r="CK50" i="190"/>
  <c r="AU126" i="190"/>
  <c r="CK42" i="190"/>
  <c r="AP79" i="190"/>
  <c r="AP98" i="190"/>
  <c r="U79" i="190"/>
  <c r="U98" i="190"/>
  <c r="AR78" i="190"/>
  <c r="AU64" i="190"/>
  <c r="AU84" i="190" s="1"/>
  <c r="AU136" i="190"/>
  <c r="CK52" i="190"/>
  <c r="AY129" i="190"/>
  <c r="AY67" i="190"/>
  <c r="CO45" i="190"/>
  <c r="AW78" i="190"/>
  <c r="R79" i="190"/>
  <c r="AI140" i="190"/>
  <c r="AI57" i="190"/>
  <c r="O140" i="190"/>
  <c r="AL79" i="190"/>
  <c r="AL98" i="190"/>
  <c r="AU74" i="190"/>
  <c r="AU94" i="190" s="1"/>
  <c r="AX78" i="190"/>
  <c r="AY127" i="190"/>
  <c r="AY65" i="190"/>
  <c r="CO43" i="190"/>
  <c r="AG99" i="189"/>
  <c r="CK43" i="190"/>
  <c r="AU127" i="190"/>
  <c r="AY78" i="189"/>
  <c r="AY79" i="189" s="1"/>
  <c r="AV79" i="189"/>
  <c r="BC92" i="189"/>
  <c r="CS50" i="189"/>
  <c r="AV98" i="189"/>
  <c r="AV99" i="189" s="1"/>
  <c r="AV57" i="189"/>
  <c r="AV59" i="189"/>
  <c r="CL56" i="189"/>
  <c r="AY56" i="189"/>
  <c r="AQ59" i="189"/>
  <c r="AA59" i="189"/>
  <c r="BC53" i="189"/>
  <c r="AU87" i="189"/>
  <c r="CK45" i="189"/>
  <c r="BB86" i="189"/>
  <c r="CR44" i="189"/>
  <c r="BC44" i="189"/>
  <c r="AT59" i="189"/>
  <c r="AT98" i="189"/>
  <c r="AT99" i="189" s="1"/>
  <c r="CJ56" i="189"/>
  <c r="AT57" i="189"/>
  <c r="AU71" i="190"/>
  <c r="AU91" i="190" s="1"/>
  <c r="AR98" i="189"/>
  <c r="AR99" i="189" s="1"/>
  <c r="CH56" i="189"/>
  <c r="AR59" i="189"/>
  <c r="AU56" i="189"/>
  <c r="AR57" i="189"/>
  <c r="CS43" i="189"/>
  <c r="BC85" i="189"/>
  <c r="AU135" i="190"/>
  <c r="CK51" i="190"/>
  <c r="S59" i="189"/>
  <c r="AU95" i="189"/>
  <c r="CK53" i="189"/>
  <c r="BC87" i="189"/>
  <c r="CS45" i="189"/>
  <c r="AM59" i="189"/>
  <c r="W98" i="189"/>
  <c r="W57" i="189"/>
  <c r="G59" i="189"/>
  <c r="BC49" i="189"/>
  <c r="CK47" i="189"/>
  <c r="AU89" i="189"/>
  <c r="AU84" i="189"/>
  <c r="CK42" i="189"/>
  <c r="BN71" i="152"/>
  <c r="X24" i="191" l="1"/>
  <c r="X22" i="191"/>
  <c r="AH20" i="191"/>
  <c r="AP20" i="191"/>
  <c r="AK20" i="191"/>
  <c r="AD20" i="191"/>
  <c r="V15" i="191"/>
  <c r="V25" i="191"/>
  <c r="V31" i="191" s="1"/>
  <c r="AH47" i="191"/>
  <c r="AD47" i="191"/>
  <c r="AD48" i="191" s="1"/>
  <c r="R25" i="191"/>
  <c r="R31" i="191" s="1"/>
  <c r="R14" i="191"/>
  <c r="X15" i="191"/>
  <c r="AE37" i="191"/>
  <c r="BF139" i="190"/>
  <c r="BF119" i="190" s="1"/>
  <c r="BE119" i="190"/>
  <c r="AM141" i="190"/>
  <c r="AE39" i="191"/>
  <c r="AA99" i="189"/>
  <c r="W99" i="189"/>
  <c r="AI141" i="190"/>
  <c r="AI99" i="189"/>
  <c r="AY59" i="189"/>
  <c r="AU59" i="189"/>
  <c r="AE99" i="189"/>
  <c r="BC57" i="189"/>
  <c r="CS56" i="189"/>
  <c r="BC95" i="189"/>
  <c r="CS53" i="189"/>
  <c r="AM99" i="189"/>
  <c r="AY78" i="190"/>
  <c r="AU140" i="190"/>
  <c r="AU141" i="190" s="1"/>
  <c r="AU57" i="190"/>
  <c r="AG42" i="191"/>
  <c r="AA79" i="190"/>
  <c r="AI98" i="190"/>
  <c r="AI79" i="190"/>
  <c r="AT79" i="190"/>
  <c r="AT98" i="190"/>
  <c r="CO56" i="190"/>
  <c r="AY57" i="190"/>
  <c r="AY140" i="190"/>
  <c r="AY141" i="190" s="1"/>
  <c r="AI42" i="191"/>
  <c r="AJ42" i="191" s="1"/>
  <c r="BC78" i="189"/>
  <c r="BC79" i="189" s="1"/>
  <c r="W98" i="190"/>
  <c r="W79" i="190"/>
  <c r="AU78" i="190"/>
  <c r="AR98" i="190"/>
  <c r="AR79" i="190"/>
  <c r="BB98" i="189"/>
  <c r="BB99" i="189" s="1"/>
  <c r="CR56" i="189"/>
  <c r="BB57" i="189"/>
  <c r="BC94" i="189"/>
  <c r="CS52" i="189"/>
  <c r="AS79" i="190"/>
  <c r="AS98" i="190"/>
  <c r="BC96" i="189"/>
  <c r="CS54" i="189"/>
  <c r="AQ99" i="189"/>
  <c r="BC91" i="189"/>
  <c r="CS49" i="189"/>
  <c r="AU98" i="189"/>
  <c r="AU99" i="189" s="1"/>
  <c r="AU57" i="189"/>
  <c r="CK56" i="189"/>
  <c r="AG34" i="191"/>
  <c r="AX79" i="190"/>
  <c r="AX98" i="190"/>
  <c r="AW98" i="190"/>
  <c r="AW79" i="190"/>
  <c r="BC90" i="189"/>
  <c r="CS48" i="189"/>
  <c r="AU59" i="190"/>
  <c r="AQ98" i="190"/>
  <c r="AQ79" i="190"/>
  <c r="W141" i="190"/>
  <c r="AE98" i="190"/>
  <c r="AE79" i="190"/>
  <c r="AV98" i="190"/>
  <c r="AV79" i="190"/>
  <c r="AM98" i="190"/>
  <c r="AM79" i="190"/>
  <c r="AB79" i="190"/>
  <c r="AE141" i="190"/>
  <c r="AY59" i="190"/>
  <c r="BC86" i="189"/>
  <c r="CS44" i="189"/>
  <c r="AY98" i="189"/>
  <c r="AY99" i="189" s="1"/>
  <c r="CO56" i="189"/>
  <c r="AI34" i="191"/>
  <c r="AY57" i="189"/>
  <c r="AE36" i="191"/>
  <c r="AE35" i="191"/>
  <c r="AQ141" i="190"/>
  <c r="X18" i="191"/>
  <c r="X17" i="191"/>
  <c r="X25" i="191"/>
  <c r="X31" i="191" s="1"/>
  <c r="AE13" i="191" l="1"/>
  <c r="AE48" i="191"/>
  <c r="AE8" i="191"/>
  <c r="AE40" i="191"/>
  <c r="AE41" i="191"/>
  <c r="AH42" i="191"/>
  <c r="AG39" i="191"/>
  <c r="AY98" i="190"/>
  <c r="AY79" i="190"/>
  <c r="AK35" i="191"/>
  <c r="AK37" i="191"/>
  <c r="AI37" i="191"/>
  <c r="AI35" i="191"/>
  <c r="AG35" i="191"/>
  <c r="AU98" i="190"/>
  <c r="AU79" i="190"/>
  <c r="AI39" i="191"/>
  <c r="BC98" i="189"/>
  <c r="BC99" i="189" s="1"/>
  <c r="X26" i="191"/>
  <c r="X27" i="191"/>
  <c r="AF34" i="191" l="1"/>
  <c r="AK13" i="191"/>
  <c r="AK14" i="191" s="1"/>
  <c r="AI13" i="191"/>
  <c r="AI15" i="191" s="1"/>
  <c r="AE15" i="191"/>
  <c r="AE25" i="191"/>
  <c r="AE23" i="191" s="1"/>
  <c r="AE14" i="191"/>
  <c r="AE11" i="191"/>
  <c r="AE9" i="191"/>
  <c r="AE10" i="191"/>
  <c r="AI8" i="191"/>
  <c r="AI40" i="191"/>
  <c r="AG40" i="191"/>
  <c r="AG8" i="191"/>
  <c r="AK15" i="191" l="1"/>
  <c r="AE32" i="191"/>
  <c r="AI14" i="191"/>
  <c r="AF36" i="191"/>
  <c r="AJ8" i="191"/>
  <c r="AE31" i="191"/>
  <c r="AE27" i="191"/>
  <c r="AE26" i="191"/>
  <c r="AF39" i="191"/>
  <c r="AG36" i="191"/>
  <c r="AF38" i="191"/>
  <c r="AG38" i="191" s="1"/>
  <c r="AG37" i="191" s="1"/>
  <c r="AF35" i="191"/>
  <c r="AI9" i="191"/>
  <c r="AG9" i="191"/>
  <c r="AG10" i="191"/>
  <c r="AG5" i="191"/>
  <c r="AM40" i="191" l="1"/>
  <c r="AJ9" i="191"/>
  <c r="AG13" i="191"/>
  <c r="AF41" i="191"/>
  <c r="AF48" i="191"/>
  <c r="AG48" i="191" s="1"/>
  <c r="AG47" i="191" s="1"/>
  <c r="AG41" i="191"/>
  <c r="AF40" i="191"/>
  <c r="AH8" i="191"/>
  <c r="AG18" i="191"/>
  <c r="AG17" i="191"/>
  <c r="AG6" i="191"/>
  <c r="AG7" i="191"/>
  <c r="AG14" i="191" l="1"/>
  <c r="AG25" i="191"/>
  <c r="AG23" i="191" s="1"/>
  <c r="AG15" i="191"/>
  <c r="AH11" i="191"/>
  <c r="AI11" i="191" s="1"/>
  <c r="AI5" i="191" s="1"/>
  <c r="AH34" i="191"/>
  <c r="AP34" i="191" s="1"/>
  <c r="AI10" i="191"/>
  <c r="AH9" i="191"/>
  <c r="AH10" i="191"/>
  <c r="AP38" i="191" l="1"/>
  <c r="AP35" i="191"/>
  <c r="AG32" i="191"/>
  <c r="AG31" i="191"/>
  <c r="AG27" i="191"/>
  <c r="AG26" i="191"/>
  <c r="AH39" i="191"/>
  <c r="AH35" i="191"/>
  <c r="AH38" i="191"/>
  <c r="AI36" i="191"/>
  <c r="AH36" i="191"/>
  <c r="AJ11" i="191"/>
  <c r="AK11" i="191" s="1"/>
  <c r="AI7" i="191"/>
  <c r="AI6" i="191"/>
  <c r="AH48" i="191" l="1"/>
  <c r="AI48" i="191" s="1"/>
  <c r="AI47" i="191" s="1"/>
  <c r="AH41" i="191"/>
  <c r="AI41" i="191"/>
  <c r="AH40" i="191"/>
  <c r="AJ10" i="191"/>
  <c r="AJ34" i="191"/>
  <c r="AJ35" i="191" l="1"/>
  <c r="AJ39" i="191"/>
  <c r="AI17" i="191"/>
  <c r="AI25" i="191"/>
  <c r="AI23" i="191" s="1"/>
  <c r="AI18" i="191"/>
  <c r="AJ38" i="191"/>
  <c r="AJ36" i="191"/>
  <c r="AK36" i="191"/>
  <c r="AJ40" i="191" l="1"/>
  <c r="AJ41" i="191"/>
  <c r="AI32" i="191"/>
  <c r="AI31" i="191"/>
  <c r="AI27" i="191"/>
  <c r="AI26" i="191"/>
  <c r="BA137" i="190" l="1"/>
  <c r="BA75" i="190"/>
  <c r="CQ53" i="190"/>
  <c r="CP47" i="190"/>
  <c r="AZ69" i="190"/>
  <c r="AZ131" i="190"/>
  <c r="BA134" i="190"/>
  <c r="BA72" i="190"/>
  <c r="CQ50" i="190"/>
  <c r="AZ136" i="190"/>
  <c r="AZ74" i="190"/>
  <c r="CP52" i="190"/>
  <c r="BC107" i="190"/>
  <c r="BB139" i="190"/>
  <c r="BA65" i="190" l="1"/>
  <c r="CQ43" i="190"/>
  <c r="BA127" i="190"/>
  <c r="BA128" i="190"/>
  <c r="BA66" i="190"/>
  <c r="CQ44" i="190"/>
  <c r="AZ58" i="190"/>
  <c r="CP50" i="190"/>
  <c r="AZ134" i="190"/>
  <c r="AZ72" i="190"/>
  <c r="CQ51" i="190"/>
  <c r="BA73" i="190"/>
  <c r="BA135" i="190"/>
  <c r="BA129" i="190"/>
  <c r="BA67" i="190"/>
  <c r="CQ45" i="190"/>
  <c r="CP43" i="190"/>
  <c r="AZ127" i="190"/>
  <c r="AZ65" i="190"/>
  <c r="BC43" i="190"/>
  <c r="BB67" i="190"/>
  <c r="CR45" i="190"/>
  <c r="CP44" i="190"/>
  <c r="AZ128" i="190"/>
  <c r="AZ66" i="190"/>
  <c r="BA71" i="190"/>
  <c r="BA133" i="190"/>
  <c r="CQ49" i="190"/>
  <c r="AZ73" i="190"/>
  <c r="AZ135" i="190"/>
  <c r="CP51" i="190"/>
  <c r="AZ137" i="190"/>
  <c r="AZ75" i="190"/>
  <c r="CP53" i="190"/>
  <c r="CQ52" i="190"/>
  <c r="BA136" i="190"/>
  <c r="BA74" i="190"/>
  <c r="BB127" i="190"/>
  <c r="CR43" i="190"/>
  <c r="BB65" i="190"/>
  <c r="BA58" i="190"/>
  <c r="BA69" i="190"/>
  <c r="BA131" i="190"/>
  <c r="CQ47" i="190"/>
  <c r="AZ129" i="190"/>
  <c r="AZ67" i="190"/>
  <c r="BC45" i="190"/>
  <c r="CP45" i="190"/>
  <c r="AZ71" i="190"/>
  <c r="CP49" i="190"/>
  <c r="AZ133" i="190"/>
  <c r="BC67" i="190" l="1"/>
  <c r="CS45" i="190"/>
  <c r="CS43" i="190"/>
  <c r="BC65" i="190"/>
  <c r="BC127" i="190"/>
  <c r="BC113" i="190" l="1"/>
  <c r="BB71" i="190" l="1"/>
  <c r="CR49" i="190"/>
  <c r="BB133" i="190"/>
  <c r="BC49" i="190"/>
  <c r="CS49" i="190" l="1"/>
  <c r="BC71" i="190"/>
  <c r="BC133" i="190"/>
  <c r="CP54" i="190" l="1"/>
  <c r="AZ138" i="190"/>
  <c r="AZ76" i="190"/>
  <c r="AZ132" i="190" l="1"/>
  <c r="CP48" i="190"/>
  <c r="AZ70" i="190"/>
  <c r="BA138" i="190"/>
  <c r="BA76" i="190"/>
  <c r="CQ54" i="190"/>
  <c r="BC118" i="190"/>
  <c r="CP46" i="190" l="1"/>
  <c r="AZ68" i="190"/>
  <c r="AZ130" i="190"/>
  <c r="BB138" i="190"/>
  <c r="BB76" i="190"/>
  <c r="CR54" i="190"/>
  <c r="BC54" i="190"/>
  <c r="BC112" i="190"/>
  <c r="AZ56" i="190" l="1"/>
  <c r="AZ64" i="190"/>
  <c r="AZ78" i="190" s="1"/>
  <c r="AZ126" i="190"/>
  <c r="CP42" i="190"/>
  <c r="BC138" i="190"/>
  <c r="BC76" i="190"/>
  <c r="CS54" i="190"/>
  <c r="BA70" i="190"/>
  <c r="CQ48" i="190"/>
  <c r="BA132" i="190"/>
  <c r="BC48" i="190"/>
  <c r="BB70" i="190"/>
  <c r="BB132" i="190"/>
  <c r="CR48" i="190"/>
  <c r="BC110" i="190"/>
  <c r="BC116" i="190"/>
  <c r="BC111" i="190"/>
  <c r="BC42" i="190" l="1"/>
  <c r="BC64" i="190" s="1"/>
  <c r="BC106" i="190"/>
  <c r="BA68" i="190"/>
  <c r="CQ46" i="190"/>
  <c r="BA130" i="190"/>
  <c r="BC46" i="190"/>
  <c r="BB126" i="190"/>
  <c r="CR42" i="190"/>
  <c r="BB64" i="190"/>
  <c r="BC132" i="190"/>
  <c r="CS48" i="190"/>
  <c r="BC70" i="190"/>
  <c r="CR46" i="190"/>
  <c r="BB68" i="190"/>
  <c r="BB130" i="190"/>
  <c r="BB136" i="190"/>
  <c r="BB74" i="190"/>
  <c r="CR52" i="190"/>
  <c r="BC52" i="190"/>
  <c r="BB131" i="190"/>
  <c r="BB69" i="190"/>
  <c r="CR47" i="190"/>
  <c r="BC47" i="190"/>
  <c r="AZ98" i="190"/>
  <c r="AZ79" i="190"/>
  <c r="BA64" i="190"/>
  <c r="BA126" i="190"/>
  <c r="BA56" i="190"/>
  <c r="CQ42" i="190"/>
  <c r="BC109" i="190"/>
  <c r="BC129" i="190" s="1"/>
  <c r="BB129" i="190"/>
  <c r="AZ59" i="190"/>
  <c r="CP56" i="190"/>
  <c r="AZ57" i="190"/>
  <c r="AZ140" i="190"/>
  <c r="AZ141" i="190" s="1"/>
  <c r="BC126" i="190" l="1"/>
  <c r="CS42" i="190"/>
  <c r="BA78" i="190"/>
  <c r="BA79" i="190" s="1"/>
  <c r="BC136" i="190"/>
  <c r="CS52" i="190"/>
  <c r="BC74" i="190"/>
  <c r="BC131" i="190"/>
  <c r="BC69" i="190"/>
  <c r="CS47" i="190"/>
  <c r="BA57" i="190"/>
  <c r="CQ56" i="190"/>
  <c r="BA140" i="190"/>
  <c r="BA141" i="190" s="1"/>
  <c r="BA59" i="190"/>
  <c r="CS46" i="190"/>
  <c r="BC130" i="190"/>
  <c r="BC68" i="190"/>
  <c r="BA98" i="190" l="1"/>
  <c r="BC117" i="190"/>
  <c r="BC114" i="190"/>
  <c r="BB134" i="190" l="1"/>
  <c r="BB72" i="190"/>
  <c r="CR50" i="190"/>
  <c r="BC50" i="190"/>
  <c r="BB58" i="190"/>
  <c r="CR53" i="190"/>
  <c r="BB75" i="190"/>
  <c r="BB137" i="190"/>
  <c r="BC53" i="190"/>
  <c r="CR44" i="190"/>
  <c r="BB66" i="190"/>
  <c r="BC44" i="190"/>
  <c r="BC115" i="190"/>
  <c r="BB56" i="190"/>
  <c r="BC75" i="190" l="1"/>
  <c r="CS53" i="190"/>
  <c r="BC137" i="190"/>
  <c r="BC108" i="190"/>
  <c r="BC120" i="190" s="1"/>
  <c r="BC121" i="190" s="1"/>
  <c r="BB120" i="190"/>
  <c r="BB121" i="190" s="1"/>
  <c r="CR51" i="190"/>
  <c r="BB73" i="190"/>
  <c r="BB78" i="190" s="1"/>
  <c r="BB135" i="190"/>
  <c r="BC51" i="190"/>
  <c r="BC56" i="190" s="1"/>
  <c r="BB128" i="190"/>
  <c r="BC72" i="190"/>
  <c r="CS50" i="190"/>
  <c r="BC134" i="190"/>
  <c r="BC58" i="190"/>
  <c r="BB57" i="190"/>
  <c r="CR56" i="190"/>
  <c r="BB59" i="190"/>
  <c r="CS44" i="190"/>
  <c r="BC66" i="190"/>
  <c r="BC128" i="190" l="1"/>
  <c r="BC140" i="190"/>
  <c r="BC141" i="190" s="1"/>
  <c r="AK42" i="191"/>
  <c r="BC57" i="190"/>
  <c r="CS56" i="190"/>
  <c r="BC59" i="190"/>
  <c r="BB79" i="190"/>
  <c r="BB98" i="190"/>
  <c r="BC135" i="190"/>
  <c r="BC73" i="190"/>
  <c r="BC78" i="190" s="1"/>
  <c r="CS51" i="190"/>
  <c r="BB140" i="190"/>
  <c r="BB141" i="190" s="1"/>
  <c r="AK39" i="191" l="1"/>
  <c r="AL42" i="191"/>
  <c r="BC98" i="190"/>
  <c r="BC79" i="190"/>
  <c r="AK8" i="191" l="1"/>
  <c r="AK41" i="191"/>
  <c r="AK40" i="191"/>
  <c r="AK5" i="191" l="1"/>
  <c r="AK10" i="191"/>
  <c r="AK9" i="191"/>
  <c r="AL8" i="191" l="1"/>
  <c r="AK7" i="191"/>
  <c r="AK6" i="191"/>
  <c r="AL34" i="191" l="1"/>
  <c r="AL39" i="191" s="1"/>
  <c r="AL11" i="191"/>
  <c r="AM11" i="191" s="1"/>
  <c r="AL9" i="191"/>
  <c r="AL10" i="191"/>
  <c r="AK25" i="191"/>
  <c r="AK23" i="191" s="1"/>
  <c r="AL38" i="191" l="1"/>
  <c r="AK32" i="191"/>
  <c r="AK31" i="191"/>
  <c r="AL36" i="191"/>
  <c r="AL35" i="191"/>
  <c r="AK17" i="191"/>
  <c r="AK18" i="191"/>
  <c r="AL40" i="191" l="1"/>
  <c r="AL41" i="191"/>
  <c r="AK27" i="191"/>
  <c r="AK26" i="191"/>
  <c r="BG71" i="189" l="1"/>
  <c r="BG67" i="189"/>
  <c r="BG73" i="189"/>
  <c r="BG75" i="189"/>
  <c r="BG66" i="189"/>
  <c r="Y21" i="191" l="1"/>
  <c r="Y23" i="191" s="1"/>
  <c r="Y22" i="191" l="1"/>
  <c r="AC22" i="191"/>
  <c r="Y32" i="191"/>
  <c r="BK67" i="189"/>
  <c r="Y19" i="191"/>
  <c r="Y20" i="191" l="1"/>
  <c r="AC20" i="191"/>
  <c r="Y47" i="191"/>
  <c r="Y48" i="191" s="1"/>
  <c r="BD64" i="190" l="1"/>
  <c r="CT42" i="190"/>
  <c r="BD110" i="190" l="1"/>
  <c r="BD68" i="190"/>
  <c r="CT46" i="190"/>
  <c r="CT53" i="189" l="1"/>
  <c r="CT44" i="189"/>
  <c r="CT49" i="189" l="1"/>
  <c r="BD118" i="190"/>
  <c r="CT54" i="190"/>
  <c r="BD76" i="190"/>
  <c r="BD112" i="190"/>
  <c r="BD70" i="190"/>
  <c r="CT48" i="190"/>
  <c r="CT51" i="189" l="1"/>
  <c r="BK66" i="189" l="1"/>
  <c r="BK75" i="189"/>
  <c r="BK71" i="189" l="1"/>
  <c r="AM41" i="191" l="1"/>
  <c r="AM35" i="191"/>
  <c r="AM37" i="191"/>
  <c r="AM13" i="191" s="1"/>
  <c r="AM8" i="191"/>
  <c r="AM36" i="191"/>
  <c r="AM47" i="191" l="1"/>
  <c r="AM19" i="191" s="1"/>
  <c r="AM20" i="191" s="1"/>
  <c r="AM9" i="191"/>
  <c r="AM5" i="191"/>
  <c r="AM10" i="191"/>
  <c r="AM14" i="191"/>
  <c r="AM15" i="191"/>
  <c r="AN8" i="191" l="1"/>
  <c r="AM6" i="191"/>
  <c r="AM7" i="191"/>
  <c r="AN11" i="191" l="1"/>
  <c r="AN34" i="191"/>
  <c r="AN10" i="191"/>
  <c r="AN9" i="191"/>
  <c r="AN39" i="191" l="1"/>
  <c r="AP36" i="191"/>
  <c r="AN40" i="191" l="1"/>
  <c r="AN41" i="191"/>
  <c r="BK73" i="189"/>
  <c r="BE76" i="190" l="1"/>
  <c r="BE118" i="190"/>
  <c r="CU54" i="190"/>
  <c r="BE110" i="190"/>
  <c r="CU46" i="190"/>
  <c r="BE68" i="190"/>
  <c r="BG46" i="190"/>
  <c r="CU48" i="190"/>
  <c r="BE112" i="190"/>
  <c r="BE70" i="190"/>
  <c r="BE109" i="190"/>
  <c r="BE67" i="190"/>
  <c r="CU45" i="190"/>
  <c r="BE64" i="190"/>
  <c r="BE106" i="190"/>
  <c r="CU42" i="190"/>
  <c r="CW46" i="190" l="1"/>
  <c r="BF67" i="190"/>
  <c r="BF109" i="190"/>
  <c r="BG109" i="190" s="1"/>
  <c r="CV45" i="190"/>
  <c r="BG67" i="190"/>
  <c r="BF76" i="190"/>
  <c r="BG76" i="190" s="1"/>
  <c r="BF118" i="190"/>
  <c r="BG118" i="190" s="1"/>
  <c r="CV54" i="190"/>
  <c r="BG45" i="190"/>
  <c r="BG48" i="190"/>
  <c r="CW48" i="190" s="1"/>
  <c r="CV48" i="190"/>
  <c r="BF112" i="190"/>
  <c r="BG112" i="190" s="1"/>
  <c r="BG132" i="190" s="1"/>
  <c r="BF70" i="190"/>
  <c r="BG70" i="190" s="1"/>
  <c r="BF68" i="190"/>
  <c r="BG68" i="190" s="1"/>
  <c r="CV46" i="190"/>
  <c r="BF110" i="190"/>
  <c r="BG110" i="190" s="1"/>
  <c r="BG130" i="190" s="1"/>
  <c r="BG54" i="190"/>
  <c r="CW54" i="190" s="1"/>
  <c r="CV42" i="190"/>
  <c r="BF106" i="190"/>
  <c r="BG106" i="190" s="1"/>
  <c r="BF64" i="190"/>
  <c r="BG64" i="190" s="1"/>
  <c r="BG42" i="190"/>
  <c r="CW42" i="190" s="1"/>
  <c r="BG138" i="190" l="1"/>
  <c r="BG126" i="190"/>
  <c r="BG129" i="190"/>
  <c r="CW45" i="190"/>
  <c r="CT52" i="190" l="1"/>
  <c r="BD116" i="190"/>
  <c r="BD74" i="190"/>
  <c r="CT50" i="190"/>
  <c r="BD72" i="190"/>
  <c r="BD114" i="190"/>
  <c r="CT47" i="190"/>
  <c r="BD69" i="190"/>
  <c r="BD111" i="190"/>
  <c r="CU47" i="190" l="1"/>
  <c r="BE69" i="190"/>
  <c r="BE111" i="190"/>
  <c r="BE116" i="190"/>
  <c r="CU52" i="190"/>
  <c r="BE74" i="190"/>
  <c r="BE114" i="190"/>
  <c r="BE72" i="190"/>
  <c r="CU50" i="190"/>
  <c r="BG50" i="190"/>
  <c r="CW50" i="190" s="1"/>
  <c r="BG47" i="190"/>
  <c r="CW47" i="190" s="1"/>
  <c r="BD113" i="190" l="1"/>
  <c r="BD71" i="190"/>
  <c r="CT49" i="190"/>
  <c r="BD73" i="190"/>
  <c r="CT51" i="190"/>
  <c r="BD115" i="190"/>
  <c r="BD117" i="190"/>
  <c r="CT53" i="190"/>
  <c r="BD75" i="190"/>
  <c r="BG74" i="189"/>
  <c r="BF74" i="190"/>
  <c r="BG74" i="190" s="1"/>
  <c r="BF116" i="190"/>
  <c r="BG116" i="190" s="1"/>
  <c r="CV52" i="190"/>
  <c r="BG52" i="190"/>
  <c r="CV50" i="190"/>
  <c r="BF72" i="190"/>
  <c r="BG72" i="190" s="1"/>
  <c r="BF114" i="190"/>
  <c r="BG114" i="190" s="1"/>
  <c r="BG134" i="190" s="1"/>
  <c r="CV47" i="190"/>
  <c r="BF111" i="190"/>
  <c r="BG111" i="190" s="1"/>
  <c r="BG131" i="190" s="1"/>
  <c r="BF69" i="190"/>
  <c r="BG69" i="190" s="1"/>
  <c r="BG72" i="189"/>
  <c r="BD107" i="190" l="1"/>
  <c r="CT43" i="190"/>
  <c r="BD65" i="190"/>
  <c r="CT42" i="189"/>
  <c r="CW52" i="190"/>
  <c r="BG136" i="190"/>
  <c r="CT46" i="189"/>
  <c r="CT48" i="189"/>
  <c r="CT54" i="189"/>
  <c r="CT43" i="189" l="1"/>
  <c r="BE71" i="190"/>
  <c r="CU49" i="190"/>
  <c r="BE113" i="190"/>
  <c r="BE73" i="190"/>
  <c r="CU51" i="190"/>
  <c r="BE115" i="190"/>
  <c r="CU46" i="189"/>
  <c r="BE75" i="190"/>
  <c r="CU53" i="190"/>
  <c r="BE117" i="190"/>
  <c r="CU54" i="189"/>
  <c r="CU48" i="189"/>
  <c r="BG53" i="190"/>
  <c r="BG51" i="190"/>
  <c r="CW51" i="190" l="1"/>
  <c r="CW53" i="190"/>
  <c r="BF117" i="190"/>
  <c r="BG117" i="190" s="1"/>
  <c r="BG137" i="190" s="1"/>
  <c r="CV53" i="190"/>
  <c r="BF75" i="190"/>
  <c r="BG75" i="190" s="1"/>
  <c r="BF115" i="190"/>
  <c r="BG115" i="190" s="1"/>
  <c r="BG135" i="190" s="1"/>
  <c r="BF73" i="190"/>
  <c r="BG73" i="190" s="1"/>
  <c r="CV51" i="190"/>
  <c r="BG76" i="189"/>
  <c r="CV54" i="189"/>
  <c r="CU43" i="189"/>
  <c r="BG49" i="190"/>
  <c r="CW49" i="190" s="1"/>
  <c r="CV49" i="190"/>
  <c r="BF113" i="190"/>
  <c r="BG113" i="190" s="1"/>
  <c r="BF71" i="190"/>
  <c r="BG71" i="190" s="1"/>
  <c r="BG68" i="189"/>
  <c r="CV46" i="189"/>
  <c r="BG54" i="189"/>
  <c r="BG70" i="189"/>
  <c r="CV48" i="189"/>
  <c r="BG48" i="189"/>
  <c r="BE65" i="190"/>
  <c r="CU43" i="190"/>
  <c r="BE107" i="190"/>
  <c r="BG46" i="189"/>
  <c r="BG43" i="190"/>
  <c r="BD108" i="190" l="1"/>
  <c r="BD120" i="190" s="1"/>
  <c r="BD121" i="190" s="1"/>
  <c r="BD66" i="190"/>
  <c r="BD78" i="190" s="1"/>
  <c r="CT44" i="190"/>
  <c r="BD56" i="190"/>
  <c r="BG133" i="190"/>
  <c r="BG65" i="189"/>
  <c r="CV43" i="189"/>
  <c r="CW48" i="189"/>
  <c r="BG90" i="189"/>
  <c r="BF107" i="190"/>
  <c r="CV43" i="190"/>
  <c r="BF65" i="190"/>
  <c r="BG88" i="189"/>
  <c r="CW46" i="189"/>
  <c r="CW43" i="190"/>
  <c r="BG96" i="189"/>
  <c r="CW54" i="189"/>
  <c r="BG43" i="189"/>
  <c r="CT56" i="190" l="1"/>
  <c r="BD57" i="190"/>
  <c r="BD140" i="190"/>
  <c r="BD141" i="190" s="1"/>
  <c r="BD79" i="190"/>
  <c r="BD98" i="190"/>
  <c r="BG107" i="190"/>
  <c r="BG85" i="189"/>
  <c r="CW43" i="189"/>
  <c r="BG65" i="190"/>
  <c r="BE66" i="190" l="1"/>
  <c r="BE78" i="190" s="1"/>
  <c r="CU44" i="190"/>
  <c r="BE108" i="190"/>
  <c r="BE120" i="190" s="1"/>
  <c r="BE121" i="190" s="1"/>
  <c r="BE56" i="190"/>
  <c r="BG127" i="190"/>
  <c r="BG44" i="190" l="1"/>
  <c r="BF108" i="190"/>
  <c r="CV44" i="190"/>
  <c r="BF66" i="190"/>
  <c r="BF56" i="190"/>
  <c r="CU56" i="190"/>
  <c r="BE57" i="190"/>
  <c r="BE140" i="190"/>
  <c r="BE141" i="190" s="1"/>
  <c r="BE98" i="190"/>
  <c r="BE79" i="190"/>
  <c r="BF57" i="190" l="1"/>
  <c r="CV56" i="190"/>
  <c r="BG66" i="190"/>
  <c r="BG78" i="190" s="1"/>
  <c r="BF78" i="190"/>
  <c r="BG108" i="190"/>
  <c r="BG120" i="190" s="1"/>
  <c r="BG121" i="190" s="1"/>
  <c r="BF120" i="190"/>
  <c r="BF121" i="190" s="1"/>
  <c r="BG56" i="190"/>
  <c r="CW44" i="190"/>
  <c r="AM42" i="191" l="1"/>
  <c r="CW56" i="190"/>
  <c r="BG57" i="190"/>
  <c r="BG140" i="190"/>
  <c r="BG141" i="190" s="1"/>
  <c r="BF79" i="190"/>
  <c r="BF98" i="190"/>
  <c r="BG98" i="190"/>
  <c r="BG79" i="190"/>
  <c r="BF140" i="190"/>
  <c r="BF141" i="190" s="1"/>
  <c r="BG128" i="190"/>
  <c r="CX49" i="190" l="1"/>
  <c r="CX43" i="190"/>
  <c r="BH65" i="190"/>
  <c r="CX53" i="190"/>
  <c r="BH75" i="190"/>
  <c r="CX43" i="189"/>
  <c r="BH71" i="190" l="1"/>
  <c r="CX47" i="190"/>
  <c r="BH69" i="190"/>
  <c r="CX50" i="190"/>
  <c r="BH72" i="190"/>
  <c r="CX54" i="189"/>
  <c r="CX46" i="189"/>
  <c r="CX48" i="189"/>
  <c r="BH74" i="190" l="1"/>
  <c r="CX52" i="190"/>
  <c r="CX44" i="190"/>
  <c r="BH66" i="190"/>
  <c r="CX51" i="190" l="1"/>
  <c r="BH73" i="190"/>
  <c r="BI65" i="190" l="1"/>
  <c r="CY43" i="190"/>
  <c r="CY44" i="190"/>
  <c r="BG69" i="189"/>
  <c r="CY43" i="189"/>
  <c r="BK65" i="189" l="1"/>
  <c r="CZ43" i="189"/>
  <c r="BK43" i="190"/>
  <c r="BJ65" i="190"/>
  <c r="BK65" i="190" s="1"/>
  <c r="CZ43" i="190"/>
  <c r="BK107" i="190"/>
  <c r="BI74" i="190"/>
  <c r="CY52" i="190"/>
  <c r="CY47" i="190"/>
  <c r="BI69" i="190"/>
  <c r="BI66" i="190"/>
  <c r="CY48" i="189"/>
  <c r="CY46" i="189"/>
  <c r="BK43" i="189"/>
  <c r="DA43" i="189" s="1"/>
  <c r="DA43" i="190" l="1"/>
  <c r="BK127" i="190"/>
  <c r="BK68" i="189"/>
  <c r="CZ46" i="189"/>
  <c r="BK70" i="189"/>
  <c r="CZ48" i="189"/>
  <c r="CY53" i="190"/>
  <c r="BI75" i="190"/>
  <c r="BI71" i="190"/>
  <c r="CY49" i="190"/>
  <c r="BK85" i="189"/>
  <c r="BJ66" i="190"/>
  <c r="CZ44" i="190"/>
  <c r="BK44" i="190"/>
  <c r="CY50" i="190"/>
  <c r="BI72" i="190"/>
  <c r="BK46" i="189"/>
  <c r="BK48" i="189"/>
  <c r="DA48" i="189" s="1"/>
  <c r="CZ47" i="190"/>
  <c r="BK111" i="190"/>
  <c r="BJ69" i="190"/>
  <c r="BK69" i="190" s="1"/>
  <c r="BK47" i="190"/>
  <c r="CY54" i="189"/>
  <c r="BJ74" i="190"/>
  <c r="BK74" i="190" s="1"/>
  <c r="CZ52" i="190"/>
  <c r="BK116" i="190"/>
  <c r="BK52" i="190"/>
  <c r="BK50" i="190"/>
  <c r="BK136" i="190" l="1"/>
  <c r="DA47" i="190"/>
  <c r="BK131" i="190"/>
  <c r="BK88" i="189"/>
  <c r="DA46" i="189"/>
  <c r="BK76" i="189"/>
  <c r="CZ54" i="189"/>
  <c r="BK90" i="189"/>
  <c r="BI73" i="190"/>
  <c r="CY51" i="190"/>
  <c r="DA52" i="190"/>
  <c r="DA44" i="190"/>
  <c r="BK114" i="190"/>
  <c r="BK134" i="190" s="1"/>
  <c r="BJ72" i="190"/>
  <c r="BK72" i="190" s="1"/>
  <c r="CZ50" i="190"/>
  <c r="BK66" i="190"/>
  <c r="CZ49" i="190"/>
  <c r="BK113" i="190"/>
  <c r="BJ71" i="190"/>
  <c r="BK71" i="190" s="1"/>
  <c r="BK49" i="190"/>
  <c r="BK133" i="190" s="1"/>
  <c r="BK54" i="189"/>
  <c r="DA54" i="189" s="1"/>
  <c r="DA50" i="190"/>
  <c r="BK108" i="190"/>
  <c r="BK128" i="190" s="1"/>
  <c r="BJ75" i="190"/>
  <c r="BK75" i="190" s="1"/>
  <c r="CZ53" i="190"/>
  <c r="BK117" i="190"/>
  <c r="BK53" i="190"/>
  <c r="BK137" i="190" l="1"/>
  <c r="BK96" i="189"/>
  <c r="DA49" i="190"/>
  <c r="DA53" i="190"/>
  <c r="BK51" i="190" l="1"/>
  <c r="BJ73" i="190"/>
  <c r="CZ51" i="190"/>
  <c r="BK115" i="190" l="1"/>
  <c r="BK135" i="190" s="1"/>
  <c r="BK73" i="190"/>
  <c r="DA51" i="190"/>
  <c r="CU42" i="189" l="1"/>
  <c r="BG42" i="189"/>
  <c r="CW42" i="189" s="1"/>
  <c r="CV42" i="189" l="1"/>
  <c r="CX42" i="189" l="1"/>
  <c r="BG64" i="189"/>
  <c r="BG84" i="189" s="1"/>
  <c r="CY42" i="189" l="1"/>
  <c r="CZ42" i="189" l="1"/>
  <c r="BK42" i="189"/>
  <c r="DA42" i="189" s="1"/>
  <c r="BK64" i="189" l="1"/>
  <c r="BK84" i="189" s="1"/>
  <c r="AJ21" i="191" l="1"/>
  <c r="AJ23" i="191" s="1"/>
  <c r="AJ22" i="191" l="1"/>
  <c r="AJ19" i="191"/>
  <c r="AJ20" i="191" s="1"/>
  <c r="AJ32" i="191"/>
  <c r="AL32" i="191"/>
  <c r="AL19" i="191"/>
  <c r="AL20" i="191" s="1"/>
  <c r="AL24" i="191"/>
  <c r="AM21" i="191"/>
  <c r="AM22" i="191" s="1"/>
  <c r="AM16" i="191" l="1"/>
  <c r="AM18" i="191" s="1"/>
  <c r="AL47" i="191"/>
  <c r="AL48" i="191" s="1"/>
  <c r="AJ47" i="191"/>
  <c r="AJ48" i="191" s="1"/>
  <c r="AK48" i="191" l="1"/>
  <c r="AK47" i="191" s="1"/>
  <c r="AQ48" i="191"/>
  <c r="AM17" i="191"/>
  <c r="AM25" i="191"/>
  <c r="AM23" i="191" s="1"/>
  <c r="AN21" i="191"/>
  <c r="AN22" i="191" l="1"/>
  <c r="AN23" i="191"/>
  <c r="AM27" i="191"/>
  <c r="AM32" i="191"/>
  <c r="AM31" i="191"/>
  <c r="AM26" i="191"/>
  <c r="AN19" i="191"/>
  <c r="AN20" i="191" s="1"/>
  <c r="AN32" i="191"/>
  <c r="AN47" i="191" l="1"/>
  <c r="AN48" i="191" s="1"/>
  <c r="AN42" i="191"/>
  <c r="AN36" i="191" l="1"/>
  <c r="AN35" i="191"/>
  <c r="AN38" i="191"/>
  <c r="BG77" i="189" l="1"/>
  <c r="BG97" i="189" s="1"/>
  <c r="BE97" i="189"/>
  <c r="BE78" i="189"/>
  <c r="BE79" i="189" s="1"/>
  <c r="BD97" i="189"/>
  <c r="BD78" i="189"/>
  <c r="BD79" i="189" s="1"/>
  <c r="BF78" i="189"/>
  <c r="BF79" i="189" s="1"/>
  <c r="BF97" i="189"/>
  <c r="BG78" i="189" l="1"/>
  <c r="BG79" i="189" l="1"/>
  <c r="DB43" i="190" l="1"/>
  <c r="DB54" i="189"/>
  <c r="DB42" i="189"/>
  <c r="DB46" i="189"/>
  <c r="DB48" i="189"/>
  <c r="DB43" i="189"/>
  <c r="BL65" i="190"/>
  <c r="BL67" i="190" l="1"/>
  <c r="DB45" i="190"/>
  <c r="DB44" i="189" l="1"/>
  <c r="DB53" i="189"/>
  <c r="DB49" i="189"/>
  <c r="DB42" i="190" l="1"/>
  <c r="BL64" i="190"/>
  <c r="DB51" i="189"/>
  <c r="BL76" i="190" l="1"/>
  <c r="DB54" i="190"/>
  <c r="DB46" i="190"/>
  <c r="BL68" i="190"/>
  <c r="DB48" i="190"/>
  <c r="BL70" i="190"/>
  <c r="DB52" i="189" l="1"/>
  <c r="DB50" i="189" l="1"/>
  <c r="DB47" i="189" l="1"/>
  <c r="DB56" i="189" l="1"/>
  <c r="BI92" i="189" l="1"/>
  <c r="BJ126" i="190"/>
  <c r="BI126" i="190"/>
  <c r="BJ132" i="190"/>
  <c r="BJ129" i="190"/>
  <c r="BJ130" i="190"/>
  <c r="CZ46" i="190" l="1"/>
  <c r="BJ68" i="190"/>
  <c r="BJ67" i="190"/>
  <c r="CZ45" i="190"/>
  <c r="BJ70" i="190"/>
  <c r="CZ48" i="190"/>
  <c r="BI64" i="190"/>
  <c r="CY42" i="190"/>
  <c r="CZ42" i="190"/>
  <c r="BJ64" i="190"/>
  <c r="BJ94" i="189"/>
  <c r="BJ89" i="189"/>
  <c r="BJ92" i="189"/>
  <c r="CY50" i="189"/>
  <c r="CV45" i="189"/>
  <c r="BJ138" i="190"/>
  <c r="BI138" i="190"/>
  <c r="BH138" i="190"/>
  <c r="BI132" i="190"/>
  <c r="BH132" i="190"/>
  <c r="BI130" i="190"/>
  <c r="BH130" i="190"/>
  <c r="BH126" i="190"/>
  <c r="BI129" i="190"/>
  <c r="BH129" i="190"/>
  <c r="BI56" i="190" l="1"/>
  <c r="BI57" i="190" s="1"/>
  <c r="BH64" i="190"/>
  <c r="CX42" i="190"/>
  <c r="BK42" i="190"/>
  <c r="BH56" i="190"/>
  <c r="CZ54" i="190"/>
  <c r="BJ76" i="190"/>
  <c r="BJ78" i="190" s="1"/>
  <c r="BJ120" i="190"/>
  <c r="CY54" i="190"/>
  <c r="BI76" i="190"/>
  <c r="CX48" i="190"/>
  <c r="BH70" i="190"/>
  <c r="BK48" i="190"/>
  <c r="BI70" i="190"/>
  <c r="CY48" i="190"/>
  <c r="BH76" i="190"/>
  <c r="CX54" i="190"/>
  <c r="BK54" i="190"/>
  <c r="BH68" i="190"/>
  <c r="CX46" i="190"/>
  <c r="BK46" i="190"/>
  <c r="BH67" i="190"/>
  <c r="CX45" i="190"/>
  <c r="BK45" i="190"/>
  <c r="BI67" i="190"/>
  <c r="CY45" i="190"/>
  <c r="BI68" i="190"/>
  <c r="CY46" i="190"/>
  <c r="BJ56" i="190"/>
  <c r="BJ87" i="189"/>
  <c r="CZ45" i="189"/>
  <c r="BI87" i="189"/>
  <c r="CY45" i="189"/>
  <c r="BH87" i="189"/>
  <c r="BK45" i="189"/>
  <c r="CX45" i="189"/>
  <c r="CU45" i="189"/>
  <c r="BG45" i="189"/>
  <c r="CZ50" i="189"/>
  <c r="CZ47" i="189"/>
  <c r="CZ52" i="189"/>
  <c r="CY56" i="190" l="1"/>
  <c r="DB47" i="190"/>
  <c r="DA54" i="190"/>
  <c r="DB52" i="190"/>
  <c r="DA46" i="190"/>
  <c r="DB50" i="190"/>
  <c r="DA45" i="190"/>
  <c r="BJ121" i="190"/>
  <c r="BJ140" i="190"/>
  <c r="BJ141" i="190" s="1"/>
  <c r="BK67" i="190"/>
  <c r="BI78" i="190"/>
  <c r="BI79" i="190" s="1"/>
  <c r="BK68" i="190"/>
  <c r="BK70" i="190"/>
  <c r="BK112" i="190"/>
  <c r="BK132" i="190" s="1"/>
  <c r="BK109" i="190"/>
  <c r="BK129" i="190" s="1"/>
  <c r="BI120" i="190"/>
  <c r="CZ56" i="190"/>
  <c r="BJ57" i="190"/>
  <c r="BK118" i="190"/>
  <c r="BK138" i="190" s="1"/>
  <c r="BJ79" i="190"/>
  <c r="BJ98" i="190"/>
  <c r="BK64" i="190"/>
  <c r="BH78" i="190"/>
  <c r="DA48" i="190"/>
  <c r="BK76" i="190"/>
  <c r="DA42" i="190"/>
  <c r="BK56" i="190"/>
  <c r="BK106" i="190"/>
  <c r="BK126" i="190" s="1"/>
  <c r="BH120" i="190"/>
  <c r="BK110" i="190"/>
  <c r="BK130" i="190" s="1"/>
  <c r="CX56" i="190"/>
  <c r="BH57" i="190"/>
  <c r="DA45" i="189"/>
  <c r="BK87" i="189"/>
  <c r="CU53" i="189"/>
  <c r="CW45" i="189"/>
  <c r="BG87" i="189"/>
  <c r="BL69" i="190"/>
  <c r="BL72" i="190"/>
  <c r="BL74" i="190"/>
  <c r="CV53" i="189"/>
  <c r="BI98" i="190" l="1"/>
  <c r="BH121" i="190"/>
  <c r="BH140" i="190"/>
  <c r="BI121" i="190"/>
  <c r="BI140" i="190"/>
  <c r="BI141" i="190" s="1"/>
  <c r="BH141" i="190"/>
  <c r="BH79" i="190"/>
  <c r="BH98" i="190"/>
  <c r="BK78" i="190"/>
  <c r="BK120" i="190"/>
  <c r="BK57" i="190"/>
  <c r="AO42" i="191"/>
  <c r="DA56" i="190"/>
  <c r="CU44" i="189"/>
  <c r="BG53" i="189"/>
  <c r="CU51" i="189"/>
  <c r="CU49" i="189"/>
  <c r="CV44" i="189"/>
  <c r="CV51" i="189"/>
  <c r="CV49" i="189"/>
  <c r="AP42" i="191" l="1"/>
  <c r="AO39" i="191"/>
  <c r="AO47" i="191" s="1"/>
  <c r="AO19" i="191" s="1"/>
  <c r="AO20" i="191" s="1"/>
  <c r="BK121" i="190"/>
  <c r="BK140" i="190"/>
  <c r="BK141" i="190" s="1"/>
  <c r="BK79" i="190"/>
  <c r="BK98" i="190"/>
  <c r="BH95" i="189"/>
  <c r="CX53" i="189"/>
  <c r="CW53" i="189"/>
  <c r="BG95" i="189"/>
  <c r="BG44" i="189"/>
  <c r="BG49" i="189"/>
  <c r="BG51" i="189"/>
  <c r="AO40" i="191" l="1"/>
  <c r="AO41" i="191"/>
  <c r="AO21" i="191"/>
  <c r="AO22" i="191" s="1"/>
  <c r="BI95" i="189"/>
  <c r="CY53" i="189"/>
  <c r="CW44" i="189"/>
  <c r="BG86" i="189"/>
  <c r="CW51" i="189"/>
  <c r="BG93" i="189"/>
  <c r="BH91" i="189"/>
  <c r="CX49" i="189"/>
  <c r="BH86" i="189"/>
  <c r="CX44" i="189"/>
  <c r="BK53" i="189"/>
  <c r="CW49" i="189"/>
  <c r="BG91" i="189"/>
  <c r="BH93" i="189"/>
  <c r="CX51" i="189"/>
  <c r="AO16" i="191" l="1"/>
  <c r="BI91" i="189"/>
  <c r="CY49" i="189"/>
  <c r="BK49" i="189"/>
  <c r="BI86" i="189"/>
  <c r="CY44" i="189"/>
  <c r="BJ95" i="189"/>
  <c r="CZ53" i="189"/>
  <c r="DA53" i="189"/>
  <c r="BK95" i="189"/>
  <c r="BI93" i="189"/>
  <c r="CY51" i="189"/>
  <c r="AO17" i="191" l="1"/>
  <c r="AO18" i="191"/>
  <c r="DA49" i="189"/>
  <c r="BK91" i="189"/>
  <c r="BJ91" i="189"/>
  <c r="CZ49" i="189"/>
  <c r="DB53" i="190"/>
  <c r="BL75" i="190"/>
  <c r="BJ86" i="189"/>
  <c r="CZ44" i="189"/>
  <c r="BJ56" i="189"/>
  <c r="BJ93" i="189"/>
  <c r="CZ51" i="189"/>
  <c r="BK51" i="189"/>
  <c r="BK44" i="189"/>
  <c r="DB51" i="190" l="1"/>
  <c r="BL73" i="190"/>
  <c r="BJ57" i="189"/>
  <c r="CZ56" i="189"/>
  <c r="DA44" i="189"/>
  <c r="BK86" i="189"/>
  <c r="DA51" i="189"/>
  <c r="BK93" i="189"/>
  <c r="DB44" i="190"/>
  <c r="BL66" i="190"/>
  <c r="DB49" i="190"/>
  <c r="BL71" i="190"/>
  <c r="DB56" i="190" l="1"/>
  <c r="BL78" i="190"/>
  <c r="BL98" i="190" l="1"/>
  <c r="BL79" i="190"/>
  <c r="CT50" i="189" l="1"/>
  <c r="CT52" i="189"/>
  <c r="CU52" i="189"/>
  <c r="CU50" i="189"/>
  <c r="CV50" i="189" l="1"/>
  <c r="CV52" i="189"/>
  <c r="BG50" i="189" l="1"/>
  <c r="BG52" i="189"/>
  <c r="CW52" i="189" l="1"/>
  <c r="BG94" i="189"/>
  <c r="CW50" i="189"/>
  <c r="BG92" i="189"/>
  <c r="BH92" i="189" l="1"/>
  <c r="BH94" i="189"/>
  <c r="CX52" i="189" l="1"/>
  <c r="BK72" i="189"/>
  <c r="CX50" i="189"/>
  <c r="BK50" i="189"/>
  <c r="DA50" i="189" l="1"/>
  <c r="BK92" i="189"/>
  <c r="BD56" i="189" l="1"/>
  <c r="CT47" i="189"/>
  <c r="CU47" i="189" l="1"/>
  <c r="BE56" i="189"/>
  <c r="BD57" i="189"/>
  <c r="CT56" i="189"/>
  <c r="BD98" i="189"/>
  <c r="BD99" i="189" s="1"/>
  <c r="CV47" i="189" l="1"/>
  <c r="BF56" i="189"/>
  <c r="BG47" i="189"/>
  <c r="CU56" i="189"/>
  <c r="BE57" i="189"/>
  <c r="BE98" i="189"/>
  <c r="BE99" i="189" s="1"/>
  <c r="BH89" i="189"/>
  <c r="CX47" i="189" l="1"/>
  <c r="BH56" i="189"/>
  <c r="CW47" i="189"/>
  <c r="BG89" i="189"/>
  <c r="BJ78" i="189" s="1"/>
  <c r="BJ98" i="189" s="1"/>
  <c r="BG56" i="189"/>
  <c r="BF57" i="189"/>
  <c r="CV56" i="189"/>
  <c r="BF98" i="189"/>
  <c r="BF99" i="189" s="1"/>
  <c r="BI89" i="189"/>
  <c r="BI94" i="189"/>
  <c r="CY47" i="189" l="1"/>
  <c r="BI56" i="189"/>
  <c r="BG57" i="189"/>
  <c r="CW56" i="189"/>
  <c r="BG98" i="189"/>
  <c r="BG99" i="189" s="1"/>
  <c r="BH57" i="189"/>
  <c r="CX56" i="189"/>
  <c r="BK74" i="189"/>
  <c r="CY52" i="189"/>
  <c r="BK52" i="189"/>
  <c r="BK47" i="189"/>
  <c r="DA47" i="189" s="1"/>
  <c r="BJ79" i="189"/>
  <c r="BJ99" i="189"/>
  <c r="BK56" i="189" l="1"/>
  <c r="BK57" i="189" s="1"/>
  <c r="DA52" i="189"/>
  <c r="BK94" i="189"/>
  <c r="CY56" i="189"/>
  <c r="BI57" i="189"/>
  <c r="BK69" i="189"/>
  <c r="BK89" i="189" s="1"/>
  <c r="BH78" i="189"/>
  <c r="BH98" i="189" s="1"/>
  <c r="BI78" i="189"/>
  <c r="BI79" i="189" s="1"/>
  <c r="BI98" i="189" l="1"/>
  <c r="DA56" i="189"/>
  <c r="AO34" i="191"/>
  <c r="BH79" i="189"/>
  <c r="BK78" i="189"/>
  <c r="BH99" i="189"/>
  <c r="BI99" i="189"/>
  <c r="AO37" i="191" l="1"/>
  <c r="AO13" i="191" s="1"/>
  <c r="AO8" i="191"/>
  <c r="AO9" i="191" s="1"/>
  <c r="AO35" i="191"/>
  <c r="AO36" i="191"/>
  <c r="BK79" i="189"/>
  <c r="BK98" i="189"/>
  <c r="BK99" i="189" s="1"/>
  <c r="AO25" i="191" l="1"/>
  <c r="AO14" i="191"/>
  <c r="AO15" i="191"/>
  <c r="AO10" i="191"/>
  <c r="AO5" i="191"/>
  <c r="AO26" i="191"/>
  <c r="AO27" i="191" l="1"/>
  <c r="AO23" i="191"/>
  <c r="AO31" i="191"/>
  <c r="AP8" i="191"/>
  <c r="AP39" i="191" s="1"/>
  <c r="AO32" i="191"/>
  <c r="AO6" i="191"/>
  <c r="AO7" i="191"/>
  <c r="AP40" i="191" l="1"/>
  <c r="AP48" i="191"/>
  <c r="AP9" i="191"/>
  <c r="AP41" i="191" l="1"/>
  <c r="D52" i="123" l="1"/>
  <c r="D78" i="123"/>
  <c r="D70" i="123"/>
  <c r="D50" i="123"/>
  <c r="D44" i="123"/>
  <c r="D61" i="123"/>
  <c r="D77" i="123"/>
  <c r="D68" i="123"/>
  <c r="D49" i="123"/>
  <c r="D67" i="123"/>
  <c r="D59" i="123"/>
  <c r="D66" i="123"/>
  <c r="D69" i="123"/>
  <c r="D75" i="123"/>
  <c r="D63" i="123"/>
  <c r="D56" i="123"/>
  <c r="D53" i="123"/>
  <c r="D65" i="123"/>
  <c r="D62" i="123"/>
  <c r="D54" i="123"/>
  <c r="D72" i="123"/>
  <c r="D60" i="123"/>
  <c r="D48" i="123"/>
  <c r="D43" i="123"/>
  <c r="D47" i="123"/>
  <c r="D71" i="123"/>
  <c r="D58" i="123"/>
  <c r="D42" i="123"/>
  <c r="D46" i="123"/>
  <c r="D57" i="123"/>
  <c r="D73" i="123"/>
  <c r="D45" i="123"/>
  <c r="D55" i="123"/>
  <c r="D76" i="123"/>
  <c r="D64" i="123"/>
  <c r="D51" i="123"/>
  <c r="D74" i="123"/>
  <c r="DC46" i="189" l="1"/>
  <c r="DC48" i="189"/>
  <c r="BM69" i="190"/>
  <c r="DC47" i="190"/>
  <c r="BM73" i="190" l="1"/>
  <c r="DC54" i="189"/>
  <c r="DC51" i="190"/>
  <c r="DC42" i="189"/>
  <c r="DC52" i="190" l="1"/>
  <c r="BM74" i="190"/>
  <c r="DC50" i="190"/>
  <c r="BM72" i="190"/>
  <c r="DC53" i="190" l="1"/>
  <c r="BM75" i="190"/>
  <c r="DC49" i="190"/>
  <c r="BM71" i="190"/>
  <c r="BM66" i="190" l="1"/>
  <c r="DC44" i="190"/>
  <c r="DC52" i="189" l="1"/>
  <c r="DC48" i="190"/>
  <c r="BM70" i="190"/>
  <c r="DC50" i="189"/>
  <c r="DC47" i="189"/>
  <c r="DC49" i="189"/>
  <c r="DC46" i="190" l="1"/>
  <c r="BM68" i="190"/>
  <c r="DC54" i="190"/>
  <c r="BM76" i="190"/>
  <c r="DC42" i="190"/>
  <c r="BM64" i="190"/>
  <c r="BO64" i="190" s="1"/>
  <c r="BM56" i="190"/>
  <c r="BM57" i="190" l="1"/>
  <c r="BM78" i="190"/>
  <c r="DC56" i="190"/>
  <c r="BM79" i="190" l="1"/>
  <c r="BM98" i="190"/>
  <c r="DC53" i="189" l="1"/>
  <c r="DC44" i="189" l="1"/>
  <c r="BN54" i="190" l="1"/>
  <c r="BN48" i="190"/>
  <c r="BN46" i="190"/>
  <c r="BN45" i="190"/>
  <c r="BN43" i="190"/>
  <c r="BM51" i="189"/>
  <c r="BM93" i="189" s="1"/>
  <c r="BN70" i="190" l="1"/>
  <c r="BO70" i="190" s="1"/>
  <c r="BN112" i="190"/>
  <c r="BN65" i="190"/>
  <c r="BO65" i="190" s="1"/>
  <c r="BN107" i="190"/>
  <c r="BN109" i="190"/>
  <c r="BN67" i="190"/>
  <c r="BO67" i="190" s="1"/>
  <c r="BN68" i="190"/>
  <c r="BO68" i="190" s="1"/>
  <c r="BN110" i="190"/>
  <c r="BN118" i="190"/>
  <c r="BN76" i="190"/>
  <c r="BO76" i="190" s="1"/>
  <c r="BN51" i="189"/>
  <c r="BN93" i="189" s="1"/>
  <c r="BO48" i="190"/>
  <c r="DD48" i="190"/>
  <c r="BN47" i="189"/>
  <c r="BN89" i="189" s="1"/>
  <c r="BO46" i="190"/>
  <c r="DD46" i="190"/>
  <c r="DD54" i="190"/>
  <c r="BO54" i="190"/>
  <c r="BO45" i="190"/>
  <c r="DD45" i="190"/>
  <c r="BO43" i="190"/>
  <c r="DD43" i="190"/>
  <c r="DC51" i="189"/>
  <c r="BM56" i="189"/>
  <c r="BO51" i="189"/>
  <c r="DD51" i="189"/>
  <c r="DD47" i="189"/>
  <c r="BO47" i="189"/>
  <c r="BN51" i="190"/>
  <c r="BN50" i="190"/>
  <c r="BN52" i="190"/>
  <c r="BN53" i="190"/>
  <c r="BN44" i="190"/>
  <c r="BN47" i="190"/>
  <c r="BN48" i="189"/>
  <c r="BN42" i="189"/>
  <c r="BN45" i="189"/>
  <c r="BN49" i="190"/>
  <c r="DE47" i="189" l="1"/>
  <c r="BO89" i="189"/>
  <c r="DE51" i="189"/>
  <c r="BO93" i="189"/>
  <c r="BN74" i="190"/>
  <c r="BO74" i="190" s="1"/>
  <c r="BN116" i="190"/>
  <c r="BN72" i="190"/>
  <c r="BO72" i="190" s="1"/>
  <c r="BN114" i="190"/>
  <c r="BN71" i="190"/>
  <c r="BO71" i="190" s="1"/>
  <c r="BN113" i="190"/>
  <c r="BN69" i="190"/>
  <c r="BO69" i="190" s="1"/>
  <c r="BN111" i="190"/>
  <c r="BN66" i="190"/>
  <c r="BO66" i="190" s="1"/>
  <c r="BN108" i="190"/>
  <c r="BN73" i="190"/>
  <c r="BO73" i="190" s="1"/>
  <c r="BN115" i="190"/>
  <c r="BN75" i="190"/>
  <c r="BO75" i="190" s="1"/>
  <c r="BN117" i="190"/>
  <c r="BO70" i="189"/>
  <c r="BN90" i="189"/>
  <c r="BO67" i="189"/>
  <c r="BN87" i="189"/>
  <c r="BO64" i="189"/>
  <c r="BN84" i="189"/>
  <c r="DE48" i="190"/>
  <c r="DE46" i="190"/>
  <c r="DE54" i="190"/>
  <c r="DE45" i="190"/>
  <c r="DE43" i="190"/>
  <c r="BM57" i="189"/>
  <c r="DC56" i="189"/>
  <c r="BO52" i="190"/>
  <c r="DD52" i="190"/>
  <c r="BO47" i="190"/>
  <c r="DD47" i="190"/>
  <c r="BO50" i="190"/>
  <c r="DD50" i="190"/>
  <c r="BO53" i="190"/>
  <c r="DD53" i="190"/>
  <c r="BO49" i="190"/>
  <c r="DD49" i="190"/>
  <c r="BO44" i="190"/>
  <c r="DD44" i="190"/>
  <c r="BO51" i="190"/>
  <c r="DD51" i="190"/>
  <c r="BN56" i="190"/>
  <c r="BO42" i="189"/>
  <c r="DD42" i="189"/>
  <c r="BO48" i="189"/>
  <c r="DD48" i="189"/>
  <c r="BO45" i="189"/>
  <c r="DD45" i="189"/>
  <c r="BN54" i="189"/>
  <c r="BN46" i="189"/>
  <c r="BN43" i="189"/>
  <c r="BN85" i="189" s="1"/>
  <c r="DE51" i="190" l="1"/>
  <c r="DE50" i="190"/>
  <c r="DE44" i="190"/>
  <c r="DE47" i="190"/>
  <c r="DE49" i="190"/>
  <c r="DE52" i="190"/>
  <c r="DE53" i="190"/>
  <c r="BN78" i="190"/>
  <c r="BN79" i="190" s="1"/>
  <c r="BO78" i="190"/>
  <c r="BN120" i="190"/>
  <c r="BN121" i="190" s="1"/>
  <c r="BO68" i="189"/>
  <c r="BN88" i="189"/>
  <c r="BO76" i="189"/>
  <c r="BN96" i="189"/>
  <c r="DE45" i="189"/>
  <c r="BO87" i="189"/>
  <c r="DE48" i="189"/>
  <c r="BO90" i="189"/>
  <c r="DE42" i="189"/>
  <c r="BO84" i="189"/>
  <c r="DD43" i="189"/>
  <c r="BN57" i="190"/>
  <c r="DD56" i="190"/>
  <c r="BO56" i="190"/>
  <c r="BO54" i="189"/>
  <c r="DD54" i="189"/>
  <c r="BO46" i="189"/>
  <c r="DD46" i="189"/>
  <c r="BN56" i="189"/>
  <c r="BO43" i="189"/>
  <c r="DE56" i="190" l="1"/>
  <c r="BN98" i="190"/>
  <c r="BN140" i="190"/>
  <c r="BN141" i="190" s="1"/>
  <c r="DE46" i="189"/>
  <c r="BO88" i="189"/>
  <c r="DE43" i="189"/>
  <c r="DE54" i="189"/>
  <c r="BO96" i="189"/>
  <c r="BN78" i="189"/>
  <c r="BN98" i="189" s="1"/>
  <c r="BN99" i="189" s="1"/>
  <c r="BO65" i="189"/>
  <c r="BO85" i="189" s="1"/>
  <c r="DD56" i="189"/>
  <c r="BO79" i="190"/>
  <c r="AQ42" i="191"/>
  <c r="AQ39" i="191" s="1"/>
  <c r="AQ41" i="191" s="1"/>
  <c r="BO57" i="190"/>
  <c r="BN57" i="189"/>
  <c r="BO56" i="189"/>
  <c r="DE56" i="189" l="1"/>
  <c r="BN79" i="189"/>
  <c r="BO98" i="190"/>
  <c r="AQ40" i="191"/>
  <c r="AQ47" i="191"/>
  <c r="AQ19" i="191" s="1"/>
  <c r="BO57" i="189"/>
  <c r="AQ34" i="191"/>
  <c r="AQ8" i="191"/>
  <c r="AQ20" i="191" l="1"/>
  <c r="AQ21" i="191"/>
  <c r="AQ9" i="191"/>
  <c r="AQ5" i="191"/>
  <c r="AQ6" i="191" s="1"/>
  <c r="AQ36" i="191"/>
  <c r="AQ37" i="191"/>
  <c r="AQ13" i="191" s="1"/>
  <c r="AQ35" i="191"/>
  <c r="AQ22" i="191" l="1"/>
  <c r="AQ16" i="191"/>
  <c r="AQ17" i="191" s="1"/>
  <c r="AQ14" i="191"/>
  <c r="AQ25" i="191" l="1"/>
  <c r="AQ23" i="191" s="1"/>
  <c r="AQ32" i="191" l="1"/>
  <c r="AQ26" i="191"/>
  <c r="AQ27" i="191"/>
  <c r="AQ31" i="191"/>
  <c r="BM78" i="189" l="1"/>
  <c r="BM79" i="189" s="1"/>
  <c r="BM97" i="189"/>
  <c r="BM98" i="189" l="1"/>
  <c r="BM99" i="189" s="1"/>
  <c r="BL78" i="189"/>
  <c r="BL97" i="189"/>
  <c r="BL79" i="189" l="1"/>
  <c r="BO78" i="189"/>
  <c r="BL98" i="189"/>
  <c r="BL99" i="189" s="1"/>
  <c r="BO79" i="189" l="1"/>
  <c r="BO98" i="189"/>
  <c r="BO99" i="189" s="1"/>
  <c r="BL107" i="190"/>
  <c r="BL118" i="190"/>
  <c r="BM114" i="190"/>
  <c r="BM112" i="190"/>
  <c r="BL115" i="190"/>
  <c r="BL114" i="190"/>
  <c r="BL108" i="190"/>
  <c r="BL111" i="190"/>
  <c r="BL116" i="190"/>
  <c r="BO116" i="190" s="1"/>
  <c r="BO136" i="190" s="1"/>
  <c r="BO110" i="190"/>
  <c r="BO130" i="190" s="1"/>
  <c r="BL109" i="190"/>
  <c r="BL113" i="190"/>
  <c r="BL110" i="190"/>
  <c r="BL106" i="190"/>
  <c r="BM111" i="190"/>
  <c r="BM113" i="190"/>
  <c r="BM118" i="190"/>
  <c r="BL117" i="190"/>
  <c r="BM107" i="190"/>
  <c r="BM115" i="190"/>
  <c r="BM117" i="190"/>
  <c r="BM106" i="190"/>
  <c r="BM110" i="190"/>
  <c r="BL112" i="190"/>
  <c r="BM109" i="190"/>
  <c r="BM116" i="190"/>
  <c r="BM108" i="190"/>
  <c r="BO117" i="190" l="1"/>
  <c r="BO137" i="190" s="1"/>
  <c r="BO115" i="190"/>
  <c r="BO135" i="190" s="1"/>
  <c r="BO113" i="190"/>
  <c r="BO133" i="190" s="1"/>
  <c r="BO112" i="190"/>
  <c r="BO132" i="190" s="1"/>
  <c r="BO109" i="190"/>
  <c r="BO129" i="190" s="1"/>
  <c r="BO118" i="190"/>
  <c r="BO138" i="190" s="1"/>
  <c r="BL120" i="190"/>
  <c r="BL121" i="190" s="1"/>
  <c r="BO114" i="190"/>
  <c r="BO134" i="190" s="1"/>
  <c r="BO111" i="190"/>
  <c r="BO131" i="190" s="1"/>
  <c r="BO108" i="190"/>
  <c r="BO128" i="190" s="1"/>
  <c r="BO107" i="190"/>
  <c r="BO127" i="190" s="1"/>
  <c r="BM120" i="190"/>
  <c r="BM140" i="190" s="1"/>
  <c r="BM141" i="190" s="1"/>
  <c r="BO106" i="190"/>
  <c r="BL140" i="190" l="1"/>
  <c r="BL141" i="190" s="1"/>
  <c r="BM121" i="190"/>
  <c r="BO126" i="190"/>
  <c r="BO120" i="190"/>
  <c r="BO140" i="190" l="1"/>
  <c r="BO141" i="190" s="1"/>
  <c r="BO121" i="190"/>
</calcChain>
</file>

<file path=xl/comments1.xml><?xml version="1.0" encoding="utf-8"?>
<comments xmlns="http://schemas.openxmlformats.org/spreadsheetml/2006/main">
  <authors>
    <author>Ethan</author>
    <author>YYU</author>
    <author>Tian</author>
  </authors>
  <commentList>
    <comment ref="Y2" authorId="0" shapeId="0">
      <text>
        <r>
          <rPr>
            <b/>
            <sz val="9"/>
            <color indexed="81"/>
            <rFont val="Tahoma"/>
            <family val="2"/>
          </rPr>
          <t>Ethan:</t>
        </r>
        <r>
          <rPr>
            <sz val="9"/>
            <color indexed="81"/>
            <rFont val="Tahoma"/>
            <family val="2"/>
          </rPr>
          <t xml:space="preserve">
Presented to reflect the results of continuing operations after JD Finance deconsolidation and JD Logistics cost reclassification</t>
        </r>
      </text>
    </comment>
    <comment ref="C19" authorId="1" shapeId="0">
      <text>
        <r>
          <rPr>
            <b/>
            <sz val="9"/>
            <color indexed="81"/>
            <rFont val="宋体"/>
            <family val="3"/>
            <charset val="134"/>
          </rPr>
          <t>YYU:</t>
        </r>
        <r>
          <rPr>
            <sz val="9"/>
            <color indexed="81"/>
            <rFont val="宋体"/>
            <family val="3"/>
            <charset val="134"/>
          </rPr>
          <t xml:space="preserve">
JD Mall represents our core e-commerce business</t>
        </r>
      </text>
    </comment>
    <comment ref="O19" authorId="0" shapeId="0">
      <text>
        <r>
          <rPr>
            <b/>
            <sz val="9"/>
            <color indexed="81"/>
            <rFont val="Tahoma"/>
            <family val="2"/>
          </rPr>
          <t>Ethan:</t>
        </r>
        <r>
          <rPr>
            <sz val="9"/>
            <color indexed="81"/>
            <rFont val="Tahoma"/>
            <family val="2"/>
          </rPr>
          <t xml:space="preserve">
JD Mall 2015 net revenue: RMB 180.963M</t>
        </r>
      </text>
    </comment>
    <comment ref="C21" authorId="1" shapeId="0">
      <text>
        <r>
          <rPr>
            <b/>
            <sz val="9"/>
            <color indexed="81"/>
            <rFont val="宋体"/>
            <family val="3"/>
            <charset val="134"/>
          </rPr>
          <t>YYU:</t>
        </r>
        <r>
          <rPr>
            <sz val="9"/>
            <color indexed="81"/>
            <rFont val="宋体"/>
            <family val="3"/>
            <charset val="134"/>
          </rPr>
          <t xml:space="preserve">
New Businesses include logistics services provided to third parties, technology services, overseas business, insurance and O2O, which has been deconsolidated since its merger with Dada in April 2016. New Businesses also include the impact of Paipai.com for the year ended December 31, 2015. JD Finance was previously included in New Businesses, but was deconsolidated from our financial statements since June 30, 2017 as a result of its reorganization</t>
        </r>
      </text>
    </comment>
    <comment ref="C43" authorId="0" shapeId="0">
      <text>
        <r>
          <rPr>
            <b/>
            <sz val="9"/>
            <color indexed="81"/>
            <rFont val="Tahoma"/>
            <family val="2"/>
          </rPr>
          <t>Ethan:</t>
        </r>
        <r>
          <rPr>
            <sz val="9"/>
            <color indexed="81"/>
            <rFont val="Tahoma"/>
            <family val="2"/>
          </rPr>
          <t xml:space="preserve">
JD will stop the service to paipai.com merchants from 12/31/2015 and close paipai.com on 4/1/2016. We suppose paipai.com GMV doesn't contain electronics and home appliance products.</t>
        </r>
      </text>
    </comment>
    <comment ref="C44" authorId="0" shapeId="0">
      <text>
        <r>
          <rPr>
            <b/>
            <sz val="9"/>
            <color indexed="81"/>
            <rFont val="Tahoma"/>
            <family val="2"/>
          </rPr>
          <t>Ethan:</t>
        </r>
        <r>
          <rPr>
            <sz val="9"/>
            <color indexed="81"/>
            <rFont val="Tahoma"/>
            <family val="2"/>
          </rPr>
          <t xml:space="preserve">
estimated. crowd funding amount is included in marketplace GMV; equity crowd funding is not included.</t>
        </r>
      </text>
    </comment>
    <comment ref="T46" authorId="0" shapeId="0">
      <text>
        <r>
          <rPr>
            <b/>
            <sz val="9"/>
            <color indexed="81"/>
            <rFont val="Tahoma"/>
            <family val="2"/>
          </rPr>
          <t>Ethan:</t>
        </r>
        <r>
          <rPr>
            <sz val="9"/>
            <color indexed="81"/>
            <rFont val="Tahoma"/>
            <family val="2"/>
          </rPr>
          <t xml:space="preserve">
Sidney: We see healthy growth on a year-over-year basis and it also contributed roughly RMB1.8 billion in the fourth quarter during those two months.</t>
        </r>
      </text>
    </comment>
    <comment ref="U46" authorId="0" shapeId="0">
      <text>
        <r>
          <rPr>
            <b/>
            <sz val="9"/>
            <color indexed="81"/>
            <rFont val="Tahoma"/>
            <family val="2"/>
          </rPr>
          <t>Ethan:</t>
        </r>
        <r>
          <rPr>
            <sz val="9"/>
            <color indexed="81"/>
            <rFont val="Tahoma"/>
            <family val="2"/>
          </rPr>
          <t xml:space="preserve">
Sidney: We see healthy growth on a year-over-year basis and it also contributed roughly RMB1.8 billion in the fourth quarter during those two months.</t>
        </r>
      </text>
    </comment>
    <comment ref="AG48" authorId="2" shapeId="0">
      <text>
        <r>
          <rPr>
            <b/>
            <sz val="9"/>
            <color indexed="81"/>
            <rFont val="Tahoma"/>
            <family val="2"/>
          </rPr>
          <t>Tian:</t>
        </r>
        <r>
          <rPr>
            <sz val="9"/>
            <color indexed="81"/>
            <rFont val="Tahoma"/>
            <family val="2"/>
          </rPr>
          <t xml:space="preserve">
more ad alliance increase take rate</t>
        </r>
      </text>
    </comment>
  </commentList>
</comments>
</file>

<file path=xl/sharedStrings.xml><?xml version="1.0" encoding="utf-8"?>
<sst xmlns="http://schemas.openxmlformats.org/spreadsheetml/2006/main" count="1395" uniqueCount="378">
  <si>
    <t>Back to Table of Content</t>
  </si>
  <si>
    <t>Disclaimer</t>
  </si>
  <si>
    <t>The information contained in this report has been obtained from sources which T.H. Capital, LLC believes to be reliable; however, T.H. Capital, LLC does not guarantee the accuracy, completeness or timeliness of any information or analysis contained in the report. Users assume the entire cost and risk of any investment decision they choose to make, T.H. Capital, LLC shall not be liable for any loss or damages resulting from the use of the information contained in the report, or for error of transmission of information, or for any third party claims of any nature. Nothing herein shall constitute a waiver or limitation of any person’s rights under relevant federal or state securities laws.</t>
  </si>
  <si>
    <t>Contact Info</t>
  </si>
  <si>
    <t>Table of Content</t>
  </si>
  <si>
    <t>Food</t>
  </si>
  <si>
    <t>Household appliances</t>
  </si>
  <si>
    <t>Textile / Household</t>
  </si>
  <si>
    <t>Total</t>
  </si>
  <si>
    <t>Source: T.H.Data</t>
  </si>
  <si>
    <t>GMV (RMB)</t>
  </si>
  <si>
    <t>Cosmetics</t>
  </si>
  <si>
    <t>Sports</t>
  </si>
  <si>
    <t>Mobile Phone</t>
  </si>
  <si>
    <t>Digital</t>
  </si>
  <si>
    <t>Kitchen</t>
  </si>
  <si>
    <t>Automotive accessories</t>
  </si>
  <si>
    <t>Toys</t>
  </si>
  <si>
    <t>Computer and office</t>
  </si>
  <si>
    <t>Case and bags</t>
  </si>
  <si>
    <t>Watches</t>
  </si>
  <si>
    <t>Apparel</t>
  </si>
  <si>
    <t>Pets</t>
  </si>
  <si>
    <t>Construction Material</t>
  </si>
  <si>
    <t>Nutrition / Healthcare</t>
  </si>
  <si>
    <t>Baby, children and maternity</t>
  </si>
  <si>
    <t>Others</t>
  </si>
  <si>
    <t>Confidential- Please Do Not Forward</t>
  </si>
  <si>
    <t>Category</t>
  </si>
  <si>
    <t>2014-06</t>
  </si>
  <si>
    <t>2014-07</t>
  </si>
  <si>
    <t>2014-08</t>
  </si>
  <si>
    <t>2014-09</t>
  </si>
  <si>
    <t>Note:</t>
  </si>
  <si>
    <t>Huawei</t>
  </si>
  <si>
    <t>Furniture</t>
  </si>
  <si>
    <t>Fresh food</t>
  </si>
  <si>
    <t>Wine</t>
  </si>
  <si>
    <t>Shoes</t>
  </si>
  <si>
    <t>Jewelry</t>
  </si>
  <si>
    <t>2014-10</t>
  </si>
  <si>
    <t>Wandoujia</t>
  </si>
  <si>
    <t>Baidu</t>
  </si>
  <si>
    <t>MyApp</t>
  </si>
  <si>
    <t>2014-11</t>
  </si>
  <si>
    <t>2014-12</t>
  </si>
  <si>
    <t>Source: AppAnnie</t>
  </si>
  <si>
    <t>iPhone ranking in all categories</t>
  </si>
  <si>
    <t>iPhone ranking in life category</t>
  </si>
  <si>
    <t>iPad ranking in all categories</t>
  </si>
  <si>
    <t>iPad ranking in life category</t>
  </si>
  <si>
    <t>3Q14</t>
  </si>
  <si>
    <t>4Q14</t>
  </si>
  <si>
    <t>Music</t>
  </si>
  <si>
    <t>M/M growth</t>
  </si>
  <si>
    <t>2015-01</t>
  </si>
  <si>
    <t>M/M</t>
  </si>
  <si>
    <t>2015-02</t>
  </si>
  <si>
    <t>2015-03</t>
  </si>
  <si>
    <t xml:space="preserve">Comprehensive Search Index </t>
  </si>
  <si>
    <t>1Q13</t>
  </si>
  <si>
    <t>2Q13</t>
  </si>
  <si>
    <t>3Q13</t>
  </si>
  <si>
    <t>4Q13</t>
  </si>
  <si>
    <t>1Q14</t>
  </si>
  <si>
    <t>2Q14</t>
  </si>
  <si>
    <t>Y/Y Growth (%, RHS)</t>
  </si>
  <si>
    <t xml:space="preserve"> - Y/Y growth</t>
  </si>
  <si>
    <t xml:space="preserve"> - Q/Q growth</t>
  </si>
  <si>
    <t>Electronics and home appliance products</t>
  </si>
  <si>
    <t>General merchandsie and others</t>
  </si>
  <si>
    <t>1Q15</t>
  </si>
  <si>
    <t>Note 1: Sales volume, GMV and ASP are defined as the sales volume, GMV, and ASP for the listing SKUs which is active on jd.com website when tracked. As such, the SKUs and sales that has been tracked is smaller than actual number.</t>
  </si>
  <si>
    <t>Q/Q</t>
  </si>
  <si>
    <t>3C / digital</t>
  </si>
  <si>
    <t>General merchandise</t>
  </si>
  <si>
    <t>Gross margin of direct sales</t>
  </si>
  <si>
    <t>1Q12</t>
  </si>
  <si>
    <t>2Q12</t>
  </si>
  <si>
    <t>3Q12</t>
  </si>
  <si>
    <t>4Q12</t>
  </si>
  <si>
    <t>2015-04</t>
  </si>
  <si>
    <t>京东到家</t>
  </si>
  <si>
    <t>JD home</t>
  </si>
  <si>
    <t>京东钱包</t>
  </si>
  <si>
    <t>京东金融</t>
  </si>
  <si>
    <t>JD pay</t>
  </si>
  <si>
    <t>JD finance</t>
  </si>
  <si>
    <t>2013-01</t>
  </si>
  <si>
    <t>2013-02</t>
  </si>
  <si>
    <t>2013-03</t>
  </si>
  <si>
    <t>2013-04</t>
  </si>
  <si>
    <t>2013-05</t>
  </si>
  <si>
    <t>2013-06</t>
  </si>
  <si>
    <t>2013-07</t>
  </si>
  <si>
    <t>2013-08</t>
  </si>
  <si>
    <t>2013-09</t>
  </si>
  <si>
    <t>2013-10</t>
  </si>
  <si>
    <t>2013-11</t>
  </si>
  <si>
    <t>2013-12</t>
  </si>
  <si>
    <t>2014-01</t>
  </si>
  <si>
    <t>2014-02</t>
  </si>
  <si>
    <t>2014-03</t>
  </si>
  <si>
    <t>2014-04</t>
  </si>
  <si>
    <t>2014-05</t>
  </si>
  <si>
    <t>2015-05</t>
  </si>
  <si>
    <t>daily average</t>
  </si>
  <si>
    <t>Y/Y</t>
  </si>
  <si>
    <t>2015-06</t>
  </si>
  <si>
    <t>2Q15</t>
  </si>
  <si>
    <t>Telephone:+86-10-85670787-566</t>
  </si>
  <si>
    <t>2015-07</t>
  </si>
  <si>
    <t>Marketplace GMV</t>
  </si>
  <si>
    <t>Note 3: Sales volume/GMV is defined as the sales volume/(volume multiple current listing price) for the 30 days in the month which is recorded in jd.com website. Customer returns, cash coupons are not included. Fake transactions (if any) are not excluded.</t>
  </si>
  <si>
    <t>Note 4: Sales of music and wine in October and November of 2014 are projected.</t>
  </si>
  <si>
    <t>2015-08</t>
  </si>
  <si>
    <t>iPhone ranking in finance category</t>
  </si>
  <si>
    <t>2015-09</t>
  </si>
  <si>
    <t>3Q15</t>
  </si>
  <si>
    <t>Travel</t>
  </si>
  <si>
    <t>Life service</t>
  </si>
  <si>
    <t>2Q15</t>
    <phoneticPr fontId="80" type="noConversion"/>
  </si>
  <si>
    <t>3Q15</t>
    <phoneticPr fontId="80" type="noConversion"/>
  </si>
  <si>
    <t>1Q14</t>
    <phoneticPr fontId="80" type="noConversion"/>
  </si>
  <si>
    <t>2Q14</t>
    <phoneticPr fontId="80" type="noConversion"/>
  </si>
  <si>
    <t>3Q14</t>
    <phoneticPr fontId="80" type="noConversion"/>
  </si>
  <si>
    <t>4Q14</t>
    <phoneticPr fontId="80" type="noConversion"/>
  </si>
  <si>
    <t>1Q15</t>
    <phoneticPr fontId="80" type="noConversion"/>
  </si>
  <si>
    <t>GMV (RMB billions, LHS)</t>
  </si>
  <si>
    <t>Direct sales GMV (RMB billions, LHS)</t>
  </si>
  <si>
    <t>Marketplace GMV (RMB billions, LHS)</t>
  </si>
  <si>
    <t>Total net revenues</t>
  </si>
  <si>
    <t>Total net revenues (RMB millions, LHS)</t>
  </si>
  <si>
    <t>Note 2: The categories of media (except music) and JD Daojia, JD.com’s O2O platform are not included; The categories of travel and life service are included since September 2015; The completeness of selected categories are not assured.</t>
  </si>
  <si>
    <t>2015-10</t>
  </si>
  <si>
    <t>2015-11</t>
  </si>
  <si>
    <t>iPhone ranking in shopping category</t>
  </si>
  <si>
    <t>iPad ranking in shopping category</t>
  </si>
  <si>
    <t>Yihaodian</t>
  </si>
  <si>
    <t>JD - iPhone</t>
  </si>
  <si>
    <t>JD - iPad</t>
  </si>
  <si>
    <t>2015-12</t>
  </si>
  <si>
    <t>4Q15</t>
  </si>
  <si>
    <t xml:space="preserve">   including: - Crowd-funding GMV</t>
  </si>
  <si>
    <t>2016-02</t>
  </si>
  <si>
    <t>2016-03</t>
  </si>
  <si>
    <t>2016-01</t>
  </si>
  <si>
    <t>1Q16</t>
  </si>
  <si>
    <t>2016-04</t>
  </si>
  <si>
    <t>2016-05</t>
  </si>
  <si>
    <t>2016-06</t>
  </si>
  <si>
    <t>2Q16</t>
  </si>
  <si>
    <t>1号店</t>
  </si>
  <si>
    <t>Service and others revenue (RMB millions, LHS)</t>
  </si>
  <si>
    <t>2016-07</t>
  </si>
  <si>
    <t>2016-08</t>
  </si>
  <si>
    <t>2016-09</t>
  </si>
  <si>
    <t xml:space="preserve">   including: - Virtual items GMV</t>
  </si>
  <si>
    <t>iPhone ranking in all categories - Yihaodian</t>
  </si>
  <si>
    <t>iPhone ranking in shopping category - Yihaodian</t>
  </si>
  <si>
    <t>iPhone ranking in life category - Yihaodian</t>
  </si>
  <si>
    <t>E-mail: yyu@thdatacapital.com</t>
  </si>
  <si>
    <t>3Q16</t>
  </si>
  <si>
    <t xml:space="preserve">   including: - Yihaodian GMV</t>
  </si>
  <si>
    <t>Online direct sales revenue (RMB millions, LHS)</t>
  </si>
  <si>
    <t>Note: Numbers in blue are our inputs.</t>
  </si>
  <si>
    <t>2016-10</t>
  </si>
  <si>
    <t>2016-11</t>
  </si>
  <si>
    <t>京东商城</t>
  </si>
  <si>
    <t>2016-12</t>
  </si>
  <si>
    <t>4Q16</t>
  </si>
  <si>
    <t>2017-01</t>
    <phoneticPr fontId="80" type="noConversion"/>
  </si>
  <si>
    <t>2017-01</t>
    <phoneticPr fontId="80" type="noConversion"/>
  </si>
  <si>
    <t>Month</t>
    <phoneticPr fontId="80" type="noConversion"/>
  </si>
  <si>
    <t>Added Raised Amount</t>
    <phoneticPr fontId="80" type="noConversion"/>
  </si>
  <si>
    <t>2017-02</t>
  </si>
  <si>
    <t>2017-02</t>
    <phoneticPr fontId="80" type="noConversion"/>
  </si>
  <si>
    <t>1Q17</t>
  </si>
  <si>
    <t>1Q17</t>
    <phoneticPr fontId="80" type="noConversion"/>
  </si>
  <si>
    <t>2017-03</t>
  </si>
  <si>
    <t xml:space="preserve">   including: - Paipai.com GMV</t>
    <phoneticPr fontId="80" type="noConversion"/>
  </si>
  <si>
    <t>General merchandise and others</t>
  </si>
  <si>
    <t>JD Mall Marketplace revenue</t>
  </si>
  <si>
    <t>Guidance (RMB, Billion)</t>
  </si>
  <si>
    <t>Consensus (RMB, Billion)</t>
  </si>
  <si>
    <t>2017-04</t>
  </si>
  <si>
    <t>2017-04</t>
    <phoneticPr fontId="80" type="noConversion"/>
  </si>
  <si>
    <t>2017-05</t>
  </si>
  <si>
    <t>2Q17E</t>
  </si>
  <si>
    <t>88.0~90.5</t>
    <phoneticPr fontId="80" type="noConversion"/>
  </si>
  <si>
    <t>2Q17</t>
  </si>
  <si>
    <t>1Q17</t>
    <phoneticPr fontId="80" type="noConversion"/>
  </si>
  <si>
    <t>2Q17E</t>
    <phoneticPr fontId="80" type="noConversion"/>
  </si>
  <si>
    <t>Rate of direct revenue / GMV</t>
  </si>
  <si>
    <t>JD Mall direct sales revenue</t>
    <phoneticPr fontId="80" type="noConversion"/>
  </si>
  <si>
    <t>Automobiles and Accessories</t>
  </si>
  <si>
    <t>Mother and Childcare Products and Toys</t>
  </si>
  <si>
    <t>Media Products</t>
  </si>
  <si>
    <t>Shoes, Bags, Jewelry and Luxury Goods</t>
  </si>
  <si>
    <t>Computers</t>
  </si>
  <si>
    <t>Furniture and Household Goods</t>
  </si>
  <si>
    <t>Cosmetics and Pets</t>
  </si>
  <si>
    <t>Mobile Handsets and Other Digital Products</t>
  </si>
  <si>
    <t>Home Appliances</t>
  </si>
  <si>
    <t>Nutritional Supplements</t>
  </si>
  <si>
    <t>Sports and Watches</t>
  </si>
  <si>
    <t>Virtual Goods</t>
  </si>
  <si>
    <t>Commission Rate - Monthly</t>
    <phoneticPr fontId="80" type="noConversion"/>
  </si>
  <si>
    <t>2017-06</t>
  </si>
  <si>
    <t>Take rate</t>
    <phoneticPr fontId="80" type="noConversion"/>
  </si>
  <si>
    <t>2017-06</t>
    <phoneticPr fontId="80" type="noConversion"/>
  </si>
  <si>
    <t xml:space="preserve">Application </t>
  </si>
  <si>
    <t>Lenovo</t>
  </si>
  <si>
    <t>2.1 JD crowdfunding</t>
  </si>
  <si>
    <t>GMV - JD  (RMB billions)</t>
  </si>
  <si>
    <t>2Q17</t>
    <phoneticPr fontId="80" type="noConversion"/>
  </si>
  <si>
    <t>2Q16-adj</t>
    <phoneticPr fontId="80" type="noConversion"/>
  </si>
  <si>
    <t>1Q16-adj</t>
    <phoneticPr fontId="80" type="noConversion"/>
  </si>
  <si>
    <t>3Q16-adj</t>
    <phoneticPr fontId="80" type="noConversion"/>
  </si>
  <si>
    <t>4Q16-adj</t>
    <phoneticPr fontId="80" type="noConversion"/>
  </si>
  <si>
    <t>1Q17-adj</t>
    <phoneticPr fontId="80" type="noConversion"/>
  </si>
  <si>
    <t>2017-07</t>
  </si>
  <si>
    <t>GMV (RMB)</t>
    <phoneticPr fontId="80" type="noConversion"/>
  </si>
  <si>
    <t>Sales Volume</t>
    <phoneticPr fontId="80" type="noConversion"/>
  </si>
  <si>
    <t>ASP (RMB)</t>
    <phoneticPr fontId="80" type="noConversion"/>
  </si>
  <si>
    <t>2017-08</t>
  </si>
  <si>
    <t>3Q15</t>
    <phoneticPr fontId="80" type="noConversion"/>
  </si>
  <si>
    <t>4Q15</t>
    <phoneticPr fontId="80" type="noConversion"/>
  </si>
  <si>
    <t>3Q16</t>
    <phoneticPr fontId="80" type="noConversion"/>
  </si>
  <si>
    <t>4Q16</t>
    <phoneticPr fontId="80" type="noConversion"/>
  </si>
  <si>
    <t>2Q17</t>
    <phoneticPr fontId="80" type="noConversion"/>
  </si>
  <si>
    <t>1Q16</t>
    <phoneticPr fontId="80" type="noConversion"/>
  </si>
  <si>
    <t>3Q16E</t>
  </si>
  <si>
    <t>4Q16E</t>
    <phoneticPr fontId="80" type="noConversion"/>
  </si>
  <si>
    <t>1Q17E</t>
    <phoneticPr fontId="80" type="noConversion"/>
  </si>
  <si>
    <t>3Q17E</t>
    <phoneticPr fontId="80" type="noConversion"/>
  </si>
  <si>
    <t>3Q17</t>
    <phoneticPr fontId="80" type="noConversion"/>
  </si>
  <si>
    <t>2017-09</t>
  </si>
  <si>
    <t>3Q17</t>
    <phoneticPr fontId="80" type="noConversion"/>
  </si>
  <si>
    <t>81.2~84.2</t>
    <phoneticPr fontId="80" type="noConversion"/>
  </si>
  <si>
    <t>3Q17</t>
    <phoneticPr fontId="80" type="noConversion"/>
  </si>
  <si>
    <t>2Q16</t>
    <phoneticPr fontId="80" type="noConversion"/>
  </si>
  <si>
    <t>Sales Volume</t>
    <phoneticPr fontId="80" type="noConversion"/>
  </si>
  <si>
    <t>2Q15</t>
    <phoneticPr fontId="80" type="noConversion"/>
  </si>
  <si>
    <t>3Q15</t>
    <phoneticPr fontId="80" type="noConversion"/>
  </si>
  <si>
    <t>4Q15</t>
    <phoneticPr fontId="80" type="noConversion"/>
  </si>
  <si>
    <t>1Q16</t>
    <phoneticPr fontId="80" type="noConversion"/>
  </si>
  <si>
    <t>2Q16</t>
    <phoneticPr fontId="80" type="noConversion"/>
  </si>
  <si>
    <t>3Q16</t>
    <phoneticPr fontId="80" type="noConversion"/>
  </si>
  <si>
    <t>4Q16</t>
    <phoneticPr fontId="80" type="noConversion"/>
  </si>
  <si>
    <t>2017-01</t>
    <phoneticPr fontId="80" type="noConversion"/>
  </si>
  <si>
    <t>1Q17</t>
    <phoneticPr fontId="80" type="noConversion"/>
  </si>
  <si>
    <t>2Q17</t>
    <phoneticPr fontId="80" type="noConversion"/>
  </si>
  <si>
    <t>3Q17</t>
    <phoneticPr fontId="80" type="noConversion"/>
  </si>
  <si>
    <t>GMV (RMB)</t>
    <phoneticPr fontId="80" type="noConversion"/>
  </si>
  <si>
    <t>2Q15</t>
    <phoneticPr fontId="80" type="noConversion"/>
  </si>
  <si>
    <t>4Q15</t>
    <phoneticPr fontId="80" type="noConversion"/>
  </si>
  <si>
    <t>1Q16</t>
    <phoneticPr fontId="80" type="noConversion"/>
  </si>
  <si>
    <t>4Q16</t>
    <phoneticPr fontId="80" type="noConversion"/>
  </si>
  <si>
    <t>1Q17</t>
    <phoneticPr fontId="80" type="noConversion"/>
  </si>
  <si>
    <t>3Q17</t>
    <phoneticPr fontId="80" type="noConversion"/>
  </si>
  <si>
    <t>Commission Revenue (RMB)</t>
    <phoneticPr fontId="80" type="noConversion"/>
  </si>
  <si>
    <t>4Q16</t>
    <phoneticPr fontId="80" type="noConversion"/>
  </si>
  <si>
    <t>2Q15</t>
    <phoneticPr fontId="80" type="noConversion"/>
  </si>
  <si>
    <t>1Q17</t>
    <phoneticPr fontId="80" type="noConversion"/>
  </si>
  <si>
    <t>3Q17</t>
    <phoneticPr fontId="80" type="noConversion"/>
  </si>
  <si>
    <t>2Q16</t>
    <phoneticPr fontId="80" type="noConversion"/>
  </si>
  <si>
    <t>3Q16</t>
    <phoneticPr fontId="80" type="noConversion"/>
  </si>
  <si>
    <t>ASP (RMB)</t>
    <phoneticPr fontId="80" type="noConversion"/>
  </si>
  <si>
    <t>2Q15</t>
    <phoneticPr fontId="80" type="noConversion"/>
  </si>
  <si>
    <t>3Q16</t>
    <phoneticPr fontId="80" type="noConversion"/>
  </si>
  <si>
    <t>2017-01</t>
    <phoneticPr fontId="80" type="noConversion"/>
  </si>
  <si>
    <t>2Q17</t>
    <phoneticPr fontId="80" type="noConversion"/>
  </si>
  <si>
    <t>Note 4: For 3P business, the transactions on Yihaodian.com are not included.</t>
    <phoneticPr fontId="80" type="noConversion"/>
  </si>
  <si>
    <t>Note 5: For 1P business, the transactions on Yihaodian.com are not included.</t>
    <phoneticPr fontId="80" type="noConversion"/>
  </si>
  <si>
    <t>Y/Y</t>
    <phoneticPr fontId="80" type="noConversion"/>
  </si>
  <si>
    <t>Note: New data comes from 6 major Android app stores in China, including Huawei, Baidu, MyApp, Lenovo, 360 and Huawei.</t>
  </si>
  <si>
    <t>Date</t>
  </si>
  <si>
    <r>
      <t xml:space="preserve">Cumulative APP downloads 
of JD.COM </t>
    </r>
    <r>
      <rPr>
        <sz val="8"/>
        <color theme="1"/>
        <rFont val="宋体"/>
        <family val="3"/>
        <charset val="134"/>
      </rPr>
      <t>京东商城</t>
    </r>
  </si>
  <si>
    <r>
      <t xml:space="preserve">Added APP downloads 
of JD.COM </t>
    </r>
    <r>
      <rPr>
        <sz val="8"/>
        <color theme="1"/>
        <rFont val="宋体"/>
        <family val="3"/>
        <charset val="134"/>
      </rPr>
      <t>京东商城</t>
    </r>
  </si>
  <si>
    <t>Downloads as of 7/20/2017-NEW</t>
  </si>
  <si>
    <t>Downloads as of 9/10/2017-NEW</t>
  </si>
  <si>
    <t>Downloads as of 10/10/2017-NEW</t>
  </si>
  <si>
    <t>Baidu Search Index of jd.com (京东)</t>
  </si>
  <si>
    <t>JD Data</t>
  </si>
  <si>
    <t>Continuing Operations</t>
    <phoneticPr fontId="80" type="noConversion"/>
  </si>
  <si>
    <t>Total GMV-new</t>
    <phoneticPr fontId="80" type="noConversion"/>
  </si>
  <si>
    <t>Total GMV-old</t>
    <phoneticPr fontId="80" type="noConversion"/>
  </si>
  <si>
    <t>GMV-old % GMV-new</t>
    <phoneticPr fontId="80" type="noConversion"/>
  </si>
  <si>
    <t>2017-10</t>
  </si>
  <si>
    <t>2017-07</t>
    <phoneticPr fontId="80" type="noConversion"/>
  </si>
  <si>
    <t>2017-08</t>
    <phoneticPr fontId="80" type="noConversion"/>
  </si>
  <si>
    <t>2017-09</t>
    <phoneticPr fontId="80" type="noConversion"/>
  </si>
  <si>
    <t>2017-10</t>
    <phoneticPr fontId="80" type="noConversion"/>
  </si>
  <si>
    <t>Direct sales GMV</t>
    <phoneticPr fontId="80" type="noConversion"/>
  </si>
  <si>
    <t>2017-11</t>
  </si>
  <si>
    <t>2017-12</t>
  </si>
  <si>
    <t>4Q17</t>
    <phoneticPr fontId="80" type="noConversion"/>
  </si>
  <si>
    <t>4Q17E</t>
    <phoneticPr fontId="80" type="noConversion"/>
  </si>
  <si>
    <t>107~110</t>
    <phoneticPr fontId="80" type="noConversion"/>
  </si>
  <si>
    <t>4Q17</t>
  </si>
  <si>
    <t>Y/Y</t>
    <phoneticPr fontId="80" type="noConversion"/>
  </si>
  <si>
    <t>Sports and Watches</t>
    <phoneticPr fontId="80" type="noConversion"/>
  </si>
  <si>
    <t>Detailed GMV (old) and Rev.  (RMB billions)</t>
  </si>
  <si>
    <t>GMV - JD  (RMB billions)</t>
    <phoneticPr fontId="80" type="noConversion"/>
  </si>
  <si>
    <t>Net revenues -  JD  (RMB billions)</t>
    <phoneticPr fontId="80" type="noConversion"/>
  </si>
  <si>
    <t>Home Appliances</t>
    <phoneticPr fontId="80" type="noConversion"/>
  </si>
  <si>
    <t>JD - iPad</t>
    <phoneticPr fontId="80" type="noConversion"/>
  </si>
  <si>
    <t>2018-01</t>
    <phoneticPr fontId="80" type="noConversion"/>
  </si>
  <si>
    <t>2018-02</t>
  </si>
  <si>
    <t>2018-03</t>
  </si>
  <si>
    <t>1Q18</t>
    <phoneticPr fontId="80" type="noConversion"/>
  </si>
  <si>
    <t>1Q18E</t>
  </si>
  <si>
    <t>98~100</t>
    <phoneticPr fontId="80" type="noConversion"/>
  </si>
  <si>
    <t>Mother and Childcare Products and Toys</t>
    <phoneticPr fontId="80" type="noConversion"/>
  </si>
  <si>
    <t>Food, Beverage and Fresh Product</t>
  </si>
  <si>
    <t>2018-04</t>
  </si>
  <si>
    <t>1Q18</t>
  </si>
  <si>
    <t>2018-05</t>
  </si>
  <si>
    <t>2018-06</t>
  </si>
  <si>
    <t>2Q18</t>
  </si>
  <si>
    <t>2Q18E</t>
  </si>
  <si>
    <t>120~124</t>
  </si>
  <si>
    <t>Product revenues</t>
  </si>
  <si>
    <t>Services revenues</t>
  </si>
  <si>
    <t>GMV</t>
  </si>
  <si>
    <t>GMV Y/Y</t>
  </si>
  <si>
    <t>platform</t>
  </si>
  <si>
    <t>category</t>
  </si>
  <si>
    <t>2017-01</t>
  </si>
  <si>
    <t>3Q17</t>
  </si>
  <si>
    <t>2018-01</t>
  </si>
  <si>
    <t>BABA (Tmall+Taobao)</t>
  </si>
  <si>
    <t>Baby, Children &amp; Maternity</t>
  </si>
  <si>
    <t>JD(1P+3P)</t>
  </si>
  <si>
    <t>BABA/JD</t>
  </si>
  <si>
    <t>Electronics</t>
  </si>
  <si>
    <t>Health</t>
  </si>
  <si>
    <t>Household products</t>
  </si>
  <si>
    <t>Home &amp; Garden</t>
  </si>
  <si>
    <t>Shoes &amp; Bags</t>
  </si>
  <si>
    <t>Sports &amp; Outdoors</t>
  </si>
  <si>
    <t>3Q18E</t>
  </si>
  <si>
    <t>2018-07</t>
  </si>
  <si>
    <t>2018-08</t>
  </si>
  <si>
    <t>104.5~109</t>
  </si>
  <si>
    <t xml:space="preserve"> - Marketplace and advertising revenues</t>
  </si>
  <si>
    <t xml:space="preserve"> - Logistics and other service revenues</t>
  </si>
  <si>
    <t xml:space="preserve"> - Logistics and other service rev as % of total services rev</t>
  </si>
  <si>
    <t xml:space="preserve"> - JD Mall</t>
  </si>
  <si>
    <t>2018-09</t>
  </si>
  <si>
    <t>3Q18</t>
  </si>
  <si>
    <t xml:space="preserve">   - Y/Y growth</t>
  </si>
  <si>
    <t>2018-11</t>
  </si>
  <si>
    <t>2018-10</t>
  </si>
  <si>
    <t>4Q18E</t>
  </si>
  <si>
    <t>blended-overall</t>
  </si>
  <si>
    <t>blended-excl. logistics and ad</t>
  </si>
  <si>
    <t>2018-12</t>
  </si>
  <si>
    <t>4Q18</t>
  </si>
  <si>
    <t>130~135</t>
  </si>
  <si>
    <t>Young Yu</t>
  </si>
  <si>
    <r>
      <rPr>
        <sz val="12"/>
        <color theme="1"/>
        <rFont val="宋体"/>
        <family val="3"/>
        <charset val="134"/>
      </rPr>
      <t>3、</t>
    </r>
    <r>
      <rPr>
        <sz val="12"/>
        <color theme="1"/>
        <rFont val="Trebuchet MS"/>
        <family val="2"/>
      </rPr>
      <t>iOS ranking</t>
    </r>
  </si>
  <si>
    <t>4、Baidu search index-Search index and its Y/Y changes：by day and month</t>
  </si>
  <si>
    <t>1Q19E</t>
    <phoneticPr fontId="80" type="noConversion"/>
  </si>
  <si>
    <t>2019-01</t>
  </si>
  <si>
    <t>1Q19E</t>
  </si>
  <si>
    <t>118~122</t>
  </si>
  <si>
    <t>2019-02</t>
  </si>
  <si>
    <t xml:space="preserve"> - Logistics and other service rev as % of total rev</t>
  </si>
  <si>
    <r>
      <t>0</t>
    </r>
    <r>
      <rPr>
        <sz val="12"/>
        <rFont val="微软雅黑"/>
        <family val="2"/>
        <charset val="134"/>
      </rPr>
      <t>、</t>
    </r>
    <r>
      <rPr>
        <sz val="12"/>
        <rFont val="Trebuchet MS"/>
        <family val="2"/>
      </rPr>
      <t>Summary - Projection</t>
    </r>
    <phoneticPr fontId="80" type="noConversion"/>
  </si>
  <si>
    <r>
      <t>1</t>
    </r>
    <r>
      <rPr>
        <sz val="12"/>
        <color theme="1"/>
        <rFont val="微软雅黑"/>
        <family val="2"/>
        <charset val="134"/>
      </rPr>
      <t>、</t>
    </r>
    <r>
      <rPr>
        <sz val="12"/>
        <color theme="1"/>
        <rFont val="Trebuchet MS"/>
        <family val="2"/>
      </rPr>
      <t>THC Tracking: Direct Sales-GMV, Sales Volume, ASP and their Y/Y changes</t>
    </r>
    <r>
      <rPr>
        <sz val="12"/>
        <color theme="1"/>
        <rFont val="微软雅黑"/>
        <family val="2"/>
        <charset val="134"/>
      </rPr>
      <t>：</t>
    </r>
    <r>
      <rPr>
        <sz val="12"/>
        <color theme="1"/>
        <rFont val="Trebuchet MS"/>
        <family val="2"/>
      </rPr>
      <t>total</t>
    </r>
    <r>
      <rPr>
        <sz val="12"/>
        <color theme="1"/>
        <rFont val="微软雅黑"/>
        <family val="2"/>
        <charset val="134"/>
      </rPr>
      <t>，</t>
    </r>
    <r>
      <rPr>
        <sz val="12"/>
        <color theme="1"/>
        <rFont val="Trebuchet MS"/>
        <family val="2"/>
      </rPr>
      <t>by month and quarter</t>
    </r>
    <r>
      <rPr>
        <sz val="12"/>
        <color theme="1"/>
        <rFont val="微软雅黑"/>
        <family val="2"/>
        <charset val="134"/>
      </rPr>
      <t xml:space="preserve">， </t>
    </r>
    <r>
      <rPr>
        <sz val="12"/>
        <color theme="1"/>
        <rFont val="Trebuchet MS"/>
        <family val="2"/>
      </rPr>
      <t>and by category</t>
    </r>
    <phoneticPr fontId="80" type="noConversion"/>
  </si>
  <si>
    <r>
      <t>2</t>
    </r>
    <r>
      <rPr>
        <sz val="12"/>
        <color theme="1"/>
        <rFont val="微软雅黑"/>
        <family val="2"/>
        <charset val="134"/>
      </rPr>
      <t>、</t>
    </r>
    <r>
      <rPr>
        <sz val="12"/>
        <color theme="1"/>
        <rFont val="Trebuchet MS"/>
        <family val="2"/>
      </rPr>
      <t>THC Tracking: Marketplace Sales-GMV, Sales Volume, ASP, Commission Rate, Commission Revenue and their Y/Y changes</t>
    </r>
    <r>
      <rPr>
        <sz val="12"/>
        <color theme="1"/>
        <rFont val="微软雅黑"/>
        <family val="2"/>
        <charset val="134"/>
      </rPr>
      <t>：</t>
    </r>
    <r>
      <rPr>
        <sz val="12"/>
        <color theme="1"/>
        <rFont val="Trebuchet MS"/>
        <family val="2"/>
      </rPr>
      <t>total</t>
    </r>
    <r>
      <rPr>
        <sz val="12"/>
        <color theme="1"/>
        <rFont val="微软雅黑"/>
        <family val="2"/>
        <charset val="134"/>
      </rPr>
      <t>，</t>
    </r>
    <r>
      <rPr>
        <sz val="12"/>
        <color theme="1"/>
        <rFont val="Trebuchet MS"/>
        <family val="2"/>
      </rPr>
      <t>by month and quarter, and by category</t>
    </r>
    <phoneticPr fontId="80" type="noConversion"/>
  </si>
  <si>
    <t>2019-03</t>
  </si>
  <si>
    <t>Food, Beverage and Fresh Product</t>
    <phoneticPr fontId="80" type="noConversion"/>
  </si>
  <si>
    <t>Furniture and Household Goods</t>
    <phoneticPr fontId="80" type="noConversion"/>
  </si>
  <si>
    <t>Cosmetics and Pets</t>
    <phoneticPr fontId="80" type="noConversion"/>
  </si>
  <si>
    <t>Apparel</t>
    <phoneticPr fontId="8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</si>
</sst>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2">
    <numFmt numFmtId="8" formatCode="&quot;$&quot;#,##0.00_);[Red]\(&quot;$&quot;#,##0.00\)"/>
    <numFmt numFmtId="44" formatCode="_(&quot;$&quot;* #,##0.00_);_(&quot;$&quot;* \(#,##0.00\);_(&quot;$&quot;* &quot;-&quot;??_);_(@_)"/>
    <numFmt numFmtId="43" formatCode="_(* #,##0.00_);_(* \(#,##0.00\);_(* &quot;-&quot;??_);_(@_)"/>
    <numFmt numFmtId="164" formatCode="_ * #,##0.00_ ;_ * \-#,##0.00_ ;_ * &quot;-&quot;??_ ;_ @_ "/>
    <numFmt numFmtId="165" formatCode="_(* #,##0_);_(* \(#,##0\);_(* &quot;-&quot;??_);_(@_)"/>
    <numFmt numFmtId="166" formatCode="0.0%"/>
    <numFmt numFmtId="167" formatCode="_ &quot;￥&quot;* #,##0_ ;_ &quot;￥&quot;* \-#,##0_ ;_ &quot;￥&quot;* &quot;-&quot;_ ;_ @_ "/>
    <numFmt numFmtId="168" formatCode="0.0%_);\(0.0%\)"/>
    <numFmt numFmtId="169" formatCode="#,##0\ ;\(#,##0.0\)"/>
    <numFmt numFmtId="170" formatCode="&quot;$&quot;0.00_)"/>
    <numFmt numFmtId="171" formatCode="#,##0.0"/>
    <numFmt numFmtId="172" formatCode="&quot;$&quot;#,##0;[Red]&quot;$&quot;#,##0"/>
    <numFmt numFmtId="173" formatCode="_(&quot;$&quot;\ #,##0.0_);_(&quot;$&quot;\(#,##0.0\);_(\ &quot;-&quot;??_);_(@_)"/>
    <numFmt numFmtId="174" formatCode="#,##0.0_);\(#,##0.0\)"/>
    <numFmt numFmtId="175" formatCode="#,##0.0\ ;\(#,##0.0\)"/>
    <numFmt numFmtId="176" formatCode="#,##0.0\ \ \ ;\(#,##0.0\)\ \ "/>
    <numFmt numFmtId="177" formatCode="#,##0___);\(#,##0.00\)"/>
    <numFmt numFmtId="178" formatCode="#,##0&quot;%&quot;"/>
    <numFmt numFmtId="179" formatCode="_-* #,##0_-;\-* #,##0_-;_-* &quot;-&quot;_-;_-@_-"/>
    <numFmt numFmtId="180" formatCode="_-* #,##0.00_-;\-* #,##0.00_-;_-* &quot;-&quot;??_-;_-@_-"/>
    <numFmt numFmtId="181" formatCode="_-* #,##0_$_-;\-* #,##0_$_-;_-* &quot;-&quot;_$_-;_-@_-"/>
    <numFmt numFmtId="182" formatCode="_-* #,##0.00_$_-;\-* #,##0.00_$_-;_-* &quot;-&quot;??_$_-;_-@_-"/>
    <numFmt numFmtId="183" formatCode="_(* #,##0.0_);_(* \(#,##0.0\);_(* &quot;-&quot;??_);_(@_)"/>
    <numFmt numFmtId="184" formatCode="0.0"/>
    <numFmt numFmtId="185" formatCode="_ * #,##0_ ;_ * \-#,##0_ ;_ * &quot;-&quot;??_ ;_ @_ "/>
    <numFmt numFmtId="186" formatCode="#,##0_ "/>
    <numFmt numFmtId="187" formatCode="[$-409]mmm\-yy;@"/>
    <numFmt numFmtId="188" formatCode="_(* #,##0.000_);_(* \(#,##0.000\);_(* &quot;-&quot;??_);_(@_)"/>
    <numFmt numFmtId="189" formatCode="[$-409]mmm/yy;@"/>
    <numFmt numFmtId="190" formatCode="_(* #,##0.0000_);_(* \(#,##0.0000\);_(* &quot;-&quot;??_);_(@_)"/>
    <numFmt numFmtId="191" formatCode="0.0000000000000000%"/>
    <numFmt numFmtId="192" formatCode="0_);\(0\)"/>
  </numFmts>
  <fonts count="151">
    <font>
      <sz val="11"/>
      <color theme="1"/>
      <name val="Calibri"/>
      <family val="2"/>
      <scheme val="minor"/>
    </font>
    <font>
      <sz val="10"/>
      <color theme="1"/>
      <name val="Trebuchet MS"/>
      <family val="2"/>
      <charset val="134"/>
    </font>
    <font>
      <sz val="10"/>
      <color theme="1"/>
      <name val="Trebuchet MS"/>
      <family val="2"/>
      <charset val="134"/>
    </font>
    <font>
      <sz val="10"/>
      <color theme="1"/>
      <name val="Trebuchet MS"/>
      <family val="2"/>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scheme val="minor"/>
    </font>
    <font>
      <u/>
      <sz val="11"/>
      <color theme="10"/>
      <name val="宋体"/>
      <family val="3"/>
      <charset val="134"/>
    </font>
    <font>
      <sz val="11"/>
      <color theme="1"/>
      <name val="Calibri"/>
      <family val="2"/>
      <charset val="134"/>
      <scheme val="minor"/>
    </font>
    <font>
      <sz val="9"/>
      <color theme="1"/>
      <name val="Arial Narrow"/>
      <family val="2"/>
    </font>
    <font>
      <u/>
      <sz val="11"/>
      <color theme="10"/>
      <name val="Calibri"/>
      <family val="2"/>
    </font>
    <font>
      <u/>
      <sz val="12"/>
      <color indexed="12"/>
      <name val="宋体"/>
      <family val="3"/>
      <charset val="134"/>
    </font>
    <font>
      <sz val="10"/>
      <name val="Helv"/>
      <family val="2"/>
    </font>
    <font>
      <sz val="12"/>
      <name val="Times New Roman"/>
      <family val="1"/>
    </font>
    <font>
      <sz val="11"/>
      <color indexed="63"/>
      <name val="宋体"/>
      <family val="3"/>
      <charset val="134"/>
    </font>
    <font>
      <sz val="11"/>
      <color theme="0"/>
      <name val="Calibri"/>
      <family val="2"/>
      <charset val="134"/>
      <scheme val="minor"/>
    </font>
    <font>
      <sz val="11"/>
      <color indexed="9"/>
      <name val="宋体"/>
      <family val="3"/>
      <charset val="134"/>
    </font>
    <font>
      <sz val="11"/>
      <color rgb="FF9C0006"/>
      <name val="Calibri"/>
      <family val="2"/>
      <charset val="134"/>
      <scheme val="minor"/>
    </font>
    <font>
      <b/>
      <sz val="11"/>
      <color rgb="FFFA7D00"/>
      <name val="Calibri"/>
      <family val="2"/>
      <charset val="134"/>
      <scheme val="minor"/>
    </font>
    <font>
      <b/>
      <sz val="11"/>
      <color theme="0"/>
      <name val="Calibri"/>
      <family val="2"/>
      <charset val="134"/>
      <scheme val="minor"/>
    </font>
    <font>
      <i/>
      <sz val="11"/>
      <color rgb="FF7F7F7F"/>
      <name val="Calibri"/>
      <family val="2"/>
      <charset val="134"/>
      <scheme val="minor"/>
    </font>
    <font>
      <sz val="11"/>
      <color rgb="FF006100"/>
      <name val="Calibri"/>
      <family val="2"/>
      <charset val="134"/>
      <scheme val="min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3F3F76"/>
      <name val="Calibri"/>
      <family val="2"/>
      <charset val="134"/>
      <scheme val="minor"/>
    </font>
    <font>
      <sz val="11"/>
      <color rgb="FFFA7D00"/>
      <name val="Calibri"/>
      <family val="2"/>
      <charset val="134"/>
      <scheme val="minor"/>
    </font>
    <font>
      <sz val="11"/>
      <color rgb="FF9C6500"/>
      <name val="Calibri"/>
      <family val="2"/>
      <charset val="134"/>
      <scheme val="minor"/>
    </font>
    <font>
      <sz val="11"/>
      <color rgb="FF000000"/>
      <name val="Calibri"/>
      <family val="2"/>
      <scheme val="minor"/>
    </font>
    <font>
      <sz val="10"/>
      <name val="Arial"/>
      <family val="2"/>
    </font>
    <font>
      <b/>
      <sz val="11"/>
      <color rgb="FF3F3F3F"/>
      <name val="Calibri"/>
      <family val="2"/>
      <charset val="134"/>
      <scheme val="minor"/>
    </font>
    <font>
      <sz val="12"/>
      <name val="宋体"/>
      <family val="3"/>
      <charset val="134"/>
    </font>
    <font>
      <b/>
      <sz val="9"/>
      <name val="Arial"/>
      <family val="2"/>
    </font>
    <font>
      <b/>
      <sz val="18"/>
      <color theme="3"/>
      <name val="Cambria"/>
      <family val="2"/>
      <charset val="134"/>
      <scheme val="major"/>
    </font>
    <font>
      <b/>
      <sz val="11"/>
      <color theme="1"/>
      <name val="Calibri"/>
      <family val="2"/>
      <charset val="134"/>
      <scheme val="minor"/>
    </font>
    <font>
      <sz val="11"/>
      <color rgb="FFFF0000"/>
      <name val="Calibri"/>
      <family val="2"/>
      <charset val="134"/>
      <scheme val="minor"/>
    </font>
    <font>
      <sz val="11"/>
      <color indexed="17"/>
      <name val="宋体"/>
      <family val="3"/>
      <charset val="134"/>
    </font>
    <font>
      <sz val="11"/>
      <color indexed="20"/>
      <name val="宋体"/>
      <family val="3"/>
      <charset val="134"/>
    </font>
    <font>
      <sz val="11"/>
      <color indexed="8"/>
      <name val="宋体"/>
      <family val="3"/>
      <charset val="134"/>
    </font>
    <font>
      <sz val="11"/>
      <color theme="1"/>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b/>
      <sz val="18"/>
      <color indexed="62"/>
      <name val="宋体"/>
      <family val="3"/>
      <charset val="134"/>
    </font>
    <font>
      <b/>
      <sz val="11"/>
      <color indexed="9"/>
      <name val="宋体"/>
      <family val="3"/>
      <charset val="134"/>
    </font>
    <font>
      <b/>
      <sz val="11"/>
      <color indexed="63"/>
      <name val="宋体"/>
      <family val="3"/>
      <charset val="134"/>
    </font>
    <font>
      <i/>
      <sz val="11"/>
      <color indexed="23"/>
      <name val="宋体"/>
      <family val="3"/>
      <charset val="134"/>
    </font>
    <font>
      <sz val="11"/>
      <color indexed="10"/>
      <name val="宋体"/>
      <family val="3"/>
      <charset val="134"/>
    </font>
    <font>
      <b/>
      <sz val="11"/>
      <color indexed="52"/>
      <name val="宋体"/>
      <family val="3"/>
      <charset val="134"/>
    </font>
    <font>
      <sz val="11"/>
      <color indexed="62"/>
      <name val="宋体"/>
      <family val="3"/>
      <charset val="134"/>
    </font>
    <font>
      <sz val="11"/>
      <color indexed="60"/>
      <name val="宋体"/>
      <family val="3"/>
      <charset val="134"/>
    </font>
    <font>
      <sz val="11"/>
      <color indexed="52"/>
      <name val="宋体"/>
      <family val="3"/>
      <charset val="134"/>
    </font>
    <font>
      <sz val="8"/>
      <color indexed="49"/>
      <name val="Times New Roman"/>
      <family val="1"/>
    </font>
    <font>
      <b/>
      <sz val="12"/>
      <name val="Times"/>
    </font>
    <font>
      <b/>
      <i/>
      <sz val="12"/>
      <name val="Times"/>
    </font>
    <font>
      <sz val="10"/>
      <name val="Helv"/>
    </font>
    <font>
      <sz val="10"/>
      <color theme="1"/>
      <name val="Calibri"/>
      <family val="2"/>
      <scheme val="minor"/>
    </font>
    <font>
      <sz val="10"/>
      <color indexed="24"/>
      <name val="Arial"/>
      <family val="2"/>
    </font>
    <font>
      <sz val="10"/>
      <color indexed="12"/>
      <name val="Helv"/>
    </font>
    <font>
      <sz val="10"/>
      <name val="Geneva"/>
    </font>
    <font>
      <sz val="10"/>
      <name val="AGaramond"/>
      <family val="1"/>
    </font>
    <font>
      <b/>
      <sz val="8"/>
      <name val="Times New Roman"/>
      <family val="1"/>
    </font>
    <font>
      <sz val="8"/>
      <name val="Times New Roman"/>
      <family val="1"/>
    </font>
    <font>
      <sz val="10"/>
      <name val="Courier"/>
      <family val="3"/>
    </font>
    <font>
      <sz val="8"/>
      <color indexed="18"/>
      <name val="Times New Roman"/>
      <family val="1"/>
    </font>
    <font>
      <sz val="8"/>
      <name val="Helv"/>
    </font>
    <font>
      <sz val="10"/>
      <name val="MS Sans Serif"/>
      <family val="2"/>
    </font>
    <font>
      <sz val="10"/>
      <color indexed="12"/>
      <name val="MS Sans Serif"/>
      <family val="2"/>
    </font>
    <font>
      <sz val="10"/>
      <name val="Times"/>
    </font>
    <font>
      <b/>
      <sz val="10"/>
      <color indexed="12"/>
      <name val="MS Sans Serif"/>
      <family val="2"/>
    </font>
    <font>
      <sz val="11"/>
      <name val="Times New Roman"/>
      <family val="1"/>
    </font>
    <font>
      <sz val="11"/>
      <name val="Helvetica-Narrow"/>
      <family val="2"/>
    </font>
    <font>
      <sz val="11"/>
      <color indexed="8"/>
      <name val="Calibri"/>
      <family val="2"/>
      <charset val="134"/>
    </font>
    <font>
      <sz val="12"/>
      <name val="宋体"/>
      <family val="3"/>
      <charset val="134"/>
    </font>
    <font>
      <u/>
      <sz val="11"/>
      <color theme="10"/>
      <name val="Calibri"/>
      <family val="2"/>
      <charset val="134"/>
    </font>
    <font>
      <b/>
      <sz val="9"/>
      <color indexed="81"/>
      <name val="Tahoma"/>
      <family val="2"/>
    </font>
    <font>
      <sz val="9"/>
      <color indexed="81"/>
      <name val="Tahoma"/>
      <family val="2"/>
    </font>
    <font>
      <sz val="11"/>
      <color indexed="8"/>
      <name val="Calibri"/>
      <family val="2"/>
    </font>
    <font>
      <sz val="9"/>
      <name val="Calibri"/>
      <family val="3"/>
      <charset val="134"/>
      <scheme val="minor"/>
    </font>
    <font>
      <sz val="9"/>
      <color indexed="81"/>
      <name val="宋体"/>
      <family val="3"/>
      <charset val="134"/>
    </font>
    <font>
      <b/>
      <sz val="9"/>
      <color indexed="81"/>
      <name val="宋体"/>
      <family val="3"/>
      <charset val="134"/>
    </font>
    <font>
      <sz val="10"/>
      <color theme="1"/>
      <name val="Arial Narrow"/>
      <family val="2"/>
      <charset val="134"/>
    </font>
    <font>
      <sz val="10"/>
      <color theme="0"/>
      <name val="Arial Narrow"/>
      <family val="2"/>
      <charset val="134"/>
    </font>
    <font>
      <sz val="10"/>
      <color indexed="8"/>
      <name val="Calibri"/>
      <family val="2"/>
    </font>
    <font>
      <sz val="10"/>
      <color rgb="FF006100"/>
      <name val="Arial Narrow"/>
      <family val="2"/>
      <charset val="134"/>
    </font>
    <font>
      <sz val="10"/>
      <color rgb="FF9C0006"/>
      <name val="Arial Narrow"/>
      <family val="2"/>
      <charset val="134"/>
    </font>
    <font>
      <b/>
      <sz val="15"/>
      <color theme="3"/>
      <name val="Arial Narrow"/>
      <family val="2"/>
      <charset val="134"/>
    </font>
    <font>
      <b/>
      <sz val="13"/>
      <color theme="3"/>
      <name val="Arial Narrow"/>
      <family val="2"/>
      <charset val="134"/>
    </font>
    <font>
      <b/>
      <sz val="11"/>
      <color theme="3"/>
      <name val="Arial Narrow"/>
      <family val="2"/>
      <charset val="134"/>
    </font>
    <font>
      <b/>
      <sz val="10"/>
      <color theme="0"/>
      <name val="Arial Narrow"/>
      <family val="2"/>
      <charset val="134"/>
    </font>
    <font>
      <b/>
      <sz val="10"/>
      <color theme="1"/>
      <name val="Arial Narrow"/>
      <family val="2"/>
      <charset val="134"/>
    </font>
    <font>
      <i/>
      <sz val="10"/>
      <color rgb="FF7F7F7F"/>
      <name val="Arial Narrow"/>
      <family val="2"/>
      <charset val="134"/>
    </font>
    <font>
      <sz val="10"/>
      <color rgb="FFFF0000"/>
      <name val="Arial Narrow"/>
      <family val="2"/>
      <charset val="134"/>
    </font>
    <font>
      <b/>
      <sz val="10"/>
      <color rgb="FFFA7D00"/>
      <name val="Arial Narrow"/>
      <family val="2"/>
      <charset val="134"/>
    </font>
    <font>
      <u/>
      <sz val="11"/>
      <color indexed="12"/>
      <name val="Calibri"/>
      <family val="2"/>
    </font>
    <font>
      <sz val="10"/>
      <color rgb="FF3F3F76"/>
      <name val="Arial Narrow"/>
      <family val="2"/>
      <charset val="134"/>
    </font>
    <font>
      <b/>
      <sz val="10"/>
      <color rgb="FF3F3F3F"/>
      <name val="Arial Narrow"/>
      <family val="2"/>
      <charset val="134"/>
    </font>
    <font>
      <sz val="10"/>
      <color rgb="FF9C6500"/>
      <name val="Arial Narrow"/>
      <family val="2"/>
      <charset val="134"/>
    </font>
    <font>
      <sz val="10"/>
      <color rgb="FFFA7D00"/>
      <name val="Arial Narrow"/>
      <family val="2"/>
      <charset val="134"/>
    </font>
    <font>
      <sz val="9"/>
      <color indexed="8"/>
      <name val="Trebuchet MS"/>
      <family val="2"/>
    </font>
    <font>
      <b/>
      <sz val="9"/>
      <color theme="1"/>
      <name val="Trebuchet MS"/>
      <family val="2"/>
    </font>
    <font>
      <sz val="9"/>
      <color theme="0"/>
      <name val="Trebuchet MS"/>
      <family val="2"/>
    </font>
    <font>
      <sz val="9"/>
      <color theme="1"/>
      <name val="Trebuchet MS"/>
      <family val="2"/>
    </font>
    <font>
      <i/>
      <sz val="9"/>
      <color indexed="8"/>
      <name val="Trebuchet MS"/>
      <family val="2"/>
    </font>
    <font>
      <b/>
      <sz val="9"/>
      <color indexed="8"/>
      <name val="Trebuchet MS"/>
      <family val="2"/>
    </font>
    <font>
      <b/>
      <sz val="9"/>
      <color theme="0"/>
      <name val="Trebuchet MS"/>
      <family val="2"/>
    </font>
    <font>
      <sz val="9"/>
      <name val="Trebuchet MS"/>
      <family val="2"/>
    </font>
    <font>
      <sz val="9"/>
      <color rgb="FF0000FF"/>
      <name val="Trebuchet MS"/>
      <family val="2"/>
    </font>
    <font>
      <i/>
      <sz val="9"/>
      <color theme="1"/>
      <name val="Trebuchet MS"/>
      <family val="2"/>
    </font>
    <font>
      <sz val="12"/>
      <color theme="1"/>
      <name val="Trebuchet MS"/>
      <family val="2"/>
    </font>
    <font>
      <sz val="24"/>
      <color rgb="FF0070C0"/>
      <name val="Trebuchet MS"/>
      <family val="2"/>
    </font>
    <font>
      <sz val="24"/>
      <color rgb="FFC00000"/>
      <name val="Trebuchet MS"/>
      <family val="2"/>
    </font>
    <font>
      <sz val="12"/>
      <color rgb="FFC00000"/>
      <name val="Trebuchet MS"/>
      <family val="2"/>
    </font>
    <font>
      <b/>
      <i/>
      <sz val="14"/>
      <name val="Trebuchet MS"/>
      <family val="2"/>
    </font>
    <font>
      <b/>
      <sz val="11"/>
      <color rgb="FFC00000"/>
      <name val="Trebuchet MS"/>
      <family val="2"/>
    </font>
    <font>
      <b/>
      <sz val="12"/>
      <color theme="5" tint="-0.249977111117893"/>
      <name val="Trebuchet MS"/>
      <family val="2"/>
    </font>
    <font>
      <u/>
      <sz val="24"/>
      <color theme="1"/>
      <name val="Trebuchet MS"/>
      <family val="2"/>
    </font>
    <font>
      <u/>
      <sz val="16"/>
      <color rgb="FF0070C0"/>
      <name val="Trebuchet MS"/>
      <family val="2"/>
    </font>
    <font>
      <sz val="16"/>
      <color rgb="FF0070C0"/>
      <name val="Trebuchet MS"/>
      <family val="2"/>
    </font>
    <font>
      <u/>
      <sz val="12"/>
      <color rgb="FF0070C0"/>
      <name val="Trebuchet MS"/>
      <family val="2"/>
    </font>
    <font>
      <b/>
      <sz val="16"/>
      <color rgb="FFC00000"/>
      <name val="Trebuchet MS"/>
      <family val="2"/>
    </font>
    <font>
      <u/>
      <sz val="12"/>
      <color rgb="FFC00000"/>
      <name val="Trebuchet MS"/>
      <family val="2"/>
    </font>
    <font>
      <sz val="12"/>
      <color rgb="FF0070C0"/>
      <name val="Trebuchet MS"/>
      <family val="2"/>
    </font>
    <font>
      <sz val="16"/>
      <color rgb="FFC00000"/>
      <name val="Trebuchet MS"/>
      <family val="2"/>
    </font>
    <font>
      <u/>
      <sz val="11"/>
      <color rgb="FFC00000"/>
      <name val="Trebuchet MS"/>
      <family val="2"/>
    </font>
    <font>
      <u/>
      <sz val="11"/>
      <color theme="10"/>
      <name val="Trebuchet MS"/>
      <family val="2"/>
    </font>
    <font>
      <sz val="8"/>
      <color theme="1"/>
      <name val="Trebuchet MS"/>
      <family val="2"/>
    </font>
    <font>
      <i/>
      <sz val="8"/>
      <color theme="1"/>
      <name val="Trebuchet MS"/>
      <family val="2"/>
    </font>
    <font>
      <b/>
      <sz val="8"/>
      <color theme="1"/>
      <name val="Trebuchet MS"/>
      <family val="2"/>
    </font>
    <font>
      <sz val="8"/>
      <name val="Trebuchet MS"/>
      <family val="2"/>
    </font>
    <font>
      <u/>
      <sz val="8"/>
      <color theme="10"/>
      <name val="Trebuchet MS"/>
      <family val="2"/>
    </font>
    <font>
      <b/>
      <sz val="8"/>
      <color rgb="FF000000"/>
      <name val="Trebuchet MS"/>
      <family val="2"/>
    </font>
    <font>
      <sz val="8"/>
      <color rgb="FF000000"/>
      <name val="Trebuchet MS"/>
      <family val="2"/>
    </font>
    <font>
      <sz val="8"/>
      <color theme="1"/>
      <name val="宋体"/>
      <family val="3"/>
      <charset val="134"/>
    </font>
    <font>
      <b/>
      <sz val="9"/>
      <name val="Trebuchet MS"/>
      <family val="2"/>
    </font>
    <font>
      <sz val="12"/>
      <color theme="1"/>
      <name val="宋体"/>
      <family val="3"/>
      <charset val="134"/>
    </font>
    <font>
      <b/>
      <sz val="9"/>
      <color rgb="FF0000FF"/>
      <name val="Trebuchet MS"/>
      <family val="2"/>
    </font>
    <font>
      <i/>
      <sz val="9"/>
      <color rgb="FF0000FF"/>
      <name val="Trebuchet MS"/>
      <family val="2"/>
    </font>
    <font>
      <sz val="8"/>
      <color theme="0"/>
      <name val="Trebuchet MS"/>
      <family val="2"/>
    </font>
    <font>
      <b/>
      <sz val="8"/>
      <color theme="0"/>
      <name val="Trebuchet MS"/>
      <family val="2"/>
    </font>
    <font>
      <b/>
      <sz val="8"/>
      <name val="Trebuchet MS"/>
      <family val="2"/>
    </font>
    <font>
      <i/>
      <sz val="8"/>
      <name val="Trebuchet MS"/>
      <family val="2"/>
    </font>
    <font>
      <sz val="12"/>
      <name val="Trebuchet MS"/>
      <family val="2"/>
    </font>
    <font>
      <i/>
      <u val="singleAccounting"/>
      <sz val="8"/>
      <color theme="1"/>
      <name val="Trebuchet MS"/>
      <family val="2"/>
    </font>
    <font>
      <sz val="12"/>
      <color theme="1"/>
      <name val="微软雅黑"/>
      <family val="2"/>
      <charset val="134"/>
    </font>
    <font>
      <i/>
      <sz val="9"/>
      <name val="Trebuchet MS"/>
      <family val="2"/>
    </font>
    <font>
      <sz val="12"/>
      <color theme="1"/>
      <name val="Trebuchet MS"/>
      <family val="3"/>
      <charset val="134"/>
    </font>
    <font>
      <b/>
      <sz val="12"/>
      <color theme="1"/>
      <name val="Trebuchet MS"/>
      <family val="2"/>
    </font>
    <font>
      <sz val="12"/>
      <name val="微软雅黑"/>
      <family val="2"/>
      <charset val="134"/>
    </font>
  </fonts>
  <fills count="60">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42"/>
      </patternFill>
    </fill>
    <fill>
      <patternFill patternType="solid">
        <fgColor indexed="4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499984740745262"/>
        <bgColor indexed="64"/>
      </patternFill>
    </fill>
  </fills>
  <borders count="35">
    <border>
      <left/>
      <right/>
      <top/>
      <bottom/>
      <diagonal/>
    </border>
    <border>
      <left/>
      <right/>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49"/>
      </bottom>
      <diagonal/>
    </border>
    <border>
      <left/>
      <right/>
      <top/>
      <bottom style="thick">
        <color indexed="22"/>
      </bottom>
      <diagonal/>
    </border>
    <border>
      <left/>
      <right/>
      <top/>
      <bottom style="medium">
        <color indexed="49"/>
      </bottom>
      <diagonal/>
    </border>
    <border>
      <left style="double">
        <color indexed="63"/>
      </left>
      <right style="double">
        <color indexed="63"/>
      </right>
      <top style="double">
        <color indexed="63"/>
      </top>
      <bottom style="double">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thin">
        <color indexed="64"/>
      </bottom>
      <diagonal/>
    </border>
    <border>
      <left/>
      <right/>
      <top/>
      <bottom style="medium">
        <color indexed="64"/>
      </bottom>
      <diagonal/>
    </border>
    <border>
      <left/>
      <right/>
      <top/>
      <bottom style="thick">
        <color indexed="64"/>
      </bottom>
      <diagonal/>
    </border>
    <border>
      <left style="double">
        <color indexed="12"/>
      </left>
      <right style="double">
        <color indexed="12"/>
      </right>
      <top style="double">
        <color indexed="12"/>
      </top>
      <bottom style="dotted">
        <color indexed="12"/>
      </bottom>
      <diagonal/>
    </border>
    <border>
      <left/>
      <right/>
      <top style="thin">
        <color indexed="64"/>
      </top>
      <bottom style="double">
        <color indexed="64"/>
      </bottom>
      <diagonal/>
    </border>
    <border>
      <left style="thick">
        <color indexed="12"/>
      </left>
      <right style="thick">
        <color indexed="12"/>
      </right>
      <top style="thick">
        <color indexed="12"/>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s>
  <cellStyleXfs count="921">
    <xf numFmtId="187" fontId="0" fillId="0" borderId="0"/>
    <xf numFmtId="43" fontId="8" fillId="0" borderId="0" applyFont="0" applyFill="0" applyBorder="0" applyAlignment="0" applyProtection="0"/>
    <xf numFmtId="187" fontId="8" fillId="0" borderId="0"/>
    <xf numFmtId="187" fontId="8" fillId="0" borderId="0">
      <alignment vertical="center"/>
    </xf>
    <xf numFmtId="187" fontId="9" fillId="0" borderId="0" applyNumberFormat="0" applyFill="0" applyBorder="0" applyAlignment="0" applyProtection="0">
      <alignment vertical="top"/>
      <protection locked="0"/>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alignment vertical="center"/>
    </xf>
    <xf numFmtId="187" fontId="10" fillId="0" borderId="0"/>
    <xf numFmtId="9" fontId="8" fillId="0" borderId="0" applyFont="0" applyFill="0" applyBorder="0" applyAlignment="0" applyProtection="0"/>
    <xf numFmtId="187" fontId="12" fillId="0" borderId="0" applyNumberFormat="0" applyFill="0" applyBorder="0" applyAlignment="0" applyProtection="0">
      <alignment vertical="top"/>
      <protection locked="0"/>
    </xf>
    <xf numFmtId="187" fontId="9" fillId="0" borderId="0" applyNumberFormat="0" applyFill="0" applyBorder="0" applyAlignment="0" applyProtection="0">
      <alignment vertical="top"/>
      <protection locked="0"/>
    </xf>
    <xf numFmtId="187" fontId="13" fillId="0" borderId="0" applyNumberFormat="0" applyFill="0" applyBorder="0" applyAlignment="0" applyProtection="0">
      <alignment vertical="top"/>
      <protection locked="0"/>
    </xf>
    <xf numFmtId="43" fontId="8" fillId="0" borderId="0" applyFont="0" applyFill="0" applyBorder="0" applyAlignment="0" applyProtection="0"/>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alignment vertical="center"/>
    </xf>
    <xf numFmtId="187" fontId="7" fillId="0" borderId="0"/>
    <xf numFmtId="187" fontId="6" fillId="0" borderId="0"/>
    <xf numFmtId="187" fontId="8" fillId="0" borderId="0"/>
    <xf numFmtId="43" fontId="8" fillId="0" borderId="0" applyFont="0" applyFill="0" applyBorder="0" applyAlignment="0" applyProtection="0"/>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xf numFmtId="9" fontId="8" fillId="0" borderId="0" applyFont="0" applyFill="0" applyBorder="0" applyAlignment="0" applyProtection="0"/>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alignment vertical="center"/>
    </xf>
    <xf numFmtId="187" fontId="6" fillId="0" borderId="0"/>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xf numFmtId="43" fontId="8" fillId="0" borderId="0" applyFont="0" applyFill="0" applyBorder="0" applyAlignment="0" applyProtection="0"/>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xf numFmtId="187" fontId="5" fillId="0" borderId="0"/>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alignment vertical="center"/>
    </xf>
    <xf numFmtId="187" fontId="5" fillId="0" borderId="0"/>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xf numFmtId="187" fontId="4" fillId="0" borderId="0"/>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xf numFmtId="187" fontId="4" fillId="0" borderId="0"/>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xf numFmtId="187" fontId="14" fillId="0" borderId="0"/>
    <xf numFmtId="187" fontId="15" fillId="0" borderId="0"/>
    <xf numFmtId="187" fontId="4" fillId="13" borderId="0" applyNumberFormat="0" applyBorder="0" applyAlignment="0" applyProtection="0">
      <alignment vertical="center"/>
    </xf>
    <xf numFmtId="187" fontId="4" fillId="13" borderId="0" applyNumberFormat="0" applyBorder="0" applyAlignment="0" applyProtection="0">
      <alignment vertical="center"/>
    </xf>
    <xf numFmtId="187" fontId="4" fillId="13" borderId="0" applyNumberFormat="0" applyBorder="0" applyAlignment="0" applyProtection="0">
      <alignment vertical="center"/>
    </xf>
    <xf numFmtId="187" fontId="4" fillId="17" borderId="0" applyNumberFormat="0" applyBorder="0" applyAlignment="0" applyProtection="0">
      <alignment vertical="center"/>
    </xf>
    <xf numFmtId="187" fontId="4" fillId="17" borderId="0" applyNumberFormat="0" applyBorder="0" applyAlignment="0" applyProtection="0">
      <alignment vertical="center"/>
    </xf>
    <xf numFmtId="187" fontId="4" fillId="17" borderId="0" applyNumberFormat="0" applyBorder="0" applyAlignment="0" applyProtection="0">
      <alignment vertical="center"/>
    </xf>
    <xf numFmtId="187" fontId="4" fillId="21" borderId="0" applyNumberFormat="0" applyBorder="0" applyAlignment="0" applyProtection="0">
      <alignment vertical="center"/>
    </xf>
    <xf numFmtId="187" fontId="4" fillId="21" borderId="0" applyNumberFormat="0" applyBorder="0" applyAlignment="0" applyProtection="0">
      <alignment vertical="center"/>
    </xf>
    <xf numFmtId="187" fontId="4" fillId="21" borderId="0" applyNumberFormat="0" applyBorder="0" applyAlignment="0" applyProtection="0">
      <alignment vertical="center"/>
    </xf>
    <xf numFmtId="187" fontId="4" fillId="25" borderId="0" applyNumberFormat="0" applyBorder="0" applyAlignment="0" applyProtection="0">
      <alignment vertical="center"/>
    </xf>
    <xf numFmtId="187" fontId="4" fillId="25" borderId="0" applyNumberFormat="0" applyBorder="0" applyAlignment="0" applyProtection="0">
      <alignment vertical="center"/>
    </xf>
    <xf numFmtId="187" fontId="4" fillId="25" borderId="0" applyNumberFormat="0" applyBorder="0" applyAlignment="0" applyProtection="0">
      <alignment vertical="center"/>
    </xf>
    <xf numFmtId="187" fontId="4" fillId="29" borderId="0" applyNumberFormat="0" applyBorder="0" applyAlignment="0" applyProtection="0">
      <alignment vertical="center"/>
    </xf>
    <xf numFmtId="187" fontId="4" fillId="29" borderId="0" applyNumberFormat="0" applyBorder="0" applyAlignment="0" applyProtection="0">
      <alignment vertical="center"/>
    </xf>
    <xf numFmtId="187" fontId="4" fillId="29" borderId="0" applyNumberFormat="0" applyBorder="0" applyAlignment="0" applyProtection="0">
      <alignment vertical="center"/>
    </xf>
    <xf numFmtId="187" fontId="4" fillId="33" borderId="0" applyNumberFormat="0" applyBorder="0" applyAlignment="0" applyProtection="0">
      <alignment vertical="center"/>
    </xf>
    <xf numFmtId="187" fontId="4" fillId="33" borderId="0" applyNumberFormat="0" applyBorder="0" applyAlignment="0" applyProtection="0">
      <alignment vertical="center"/>
    </xf>
    <xf numFmtId="187" fontId="4" fillId="33" borderId="0" applyNumberFormat="0" applyBorder="0" applyAlignment="0" applyProtection="0">
      <alignment vertical="center"/>
    </xf>
    <xf numFmtId="187" fontId="16" fillId="36" borderId="0" applyNumberFormat="0" applyBorder="0" applyAlignment="0" applyProtection="0">
      <alignment vertical="center"/>
    </xf>
    <xf numFmtId="187" fontId="16" fillId="36" borderId="0" applyNumberFormat="0" applyBorder="0" applyAlignment="0" applyProtection="0">
      <alignment vertical="center"/>
    </xf>
    <xf numFmtId="187" fontId="16" fillId="37" borderId="0" applyNumberFormat="0" applyBorder="0" applyAlignment="0" applyProtection="0">
      <alignment vertical="center"/>
    </xf>
    <xf numFmtId="187" fontId="16" fillId="37" borderId="0" applyNumberFormat="0" applyBorder="0" applyAlignment="0" applyProtection="0">
      <alignment vertical="center"/>
    </xf>
    <xf numFmtId="187" fontId="16" fillId="38" borderId="0" applyNumberFormat="0" applyBorder="0" applyAlignment="0" applyProtection="0">
      <alignment vertical="center"/>
    </xf>
    <xf numFmtId="187" fontId="16" fillId="38" borderId="0" applyNumberFormat="0" applyBorder="0" applyAlignment="0" applyProtection="0">
      <alignment vertical="center"/>
    </xf>
    <xf numFmtId="187" fontId="16" fillId="36" borderId="0" applyNumberFormat="0" applyBorder="0" applyAlignment="0" applyProtection="0">
      <alignment vertical="center"/>
    </xf>
    <xf numFmtId="187" fontId="16" fillId="36" borderId="0" applyNumberFormat="0" applyBorder="0" applyAlignment="0" applyProtection="0">
      <alignment vertical="center"/>
    </xf>
    <xf numFmtId="187" fontId="16" fillId="39" borderId="0" applyNumberFormat="0" applyBorder="0" applyAlignment="0" applyProtection="0">
      <alignment vertical="center"/>
    </xf>
    <xf numFmtId="187" fontId="16" fillId="39" borderId="0" applyNumberFormat="0" applyBorder="0" applyAlignment="0" applyProtection="0">
      <alignment vertical="center"/>
    </xf>
    <xf numFmtId="187" fontId="16" fillId="37" borderId="0" applyNumberFormat="0" applyBorder="0" applyAlignment="0" applyProtection="0">
      <alignment vertical="center"/>
    </xf>
    <xf numFmtId="187" fontId="16" fillId="37" borderId="0" applyNumberFormat="0" applyBorder="0" applyAlignment="0" applyProtection="0">
      <alignment vertical="center"/>
    </xf>
    <xf numFmtId="187" fontId="4" fillId="14" borderId="0" applyNumberFormat="0" applyBorder="0" applyAlignment="0" applyProtection="0">
      <alignment vertical="center"/>
    </xf>
    <xf numFmtId="187" fontId="4" fillId="14" borderId="0" applyNumberFormat="0" applyBorder="0" applyAlignment="0" applyProtection="0">
      <alignment vertical="center"/>
    </xf>
    <xf numFmtId="187" fontId="4" fillId="14" borderId="0" applyNumberFormat="0" applyBorder="0" applyAlignment="0" applyProtection="0">
      <alignment vertical="center"/>
    </xf>
    <xf numFmtId="187" fontId="4" fillId="18" borderId="0" applyNumberFormat="0" applyBorder="0" applyAlignment="0" applyProtection="0">
      <alignment vertical="center"/>
    </xf>
    <xf numFmtId="187" fontId="4" fillId="18" borderId="0" applyNumberFormat="0" applyBorder="0" applyAlignment="0" applyProtection="0">
      <alignment vertical="center"/>
    </xf>
    <xf numFmtId="187" fontId="4" fillId="18" borderId="0" applyNumberFormat="0" applyBorder="0" applyAlignment="0" applyProtection="0">
      <alignment vertical="center"/>
    </xf>
    <xf numFmtId="187" fontId="4" fillId="22" borderId="0" applyNumberFormat="0" applyBorder="0" applyAlignment="0" applyProtection="0">
      <alignment vertical="center"/>
    </xf>
    <xf numFmtId="187" fontId="4" fillId="22" borderId="0" applyNumberFormat="0" applyBorder="0" applyAlignment="0" applyProtection="0">
      <alignment vertical="center"/>
    </xf>
    <xf numFmtId="187" fontId="4" fillId="22" borderId="0" applyNumberFormat="0" applyBorder="0" applyAlignment="0" applyProtection="0">
      <alignment vertical="center"/>
    </xf>
    <xf numFmtId="187" fontId="4" fillId="26" borderId="0" applyNumberFormat="0" applyBorder="0" applyAlignment="0" applyProtection="0">
      <alignment vertical="center"/>
    </xf>
    <xf numFmtId="187" fontId="4" fillId="26" borderId="0" applyNumberFormat="0" applyBorder="0" applyAlignment="0" applyProtection="0">
      <alignment vertical="center"/>
    </xf>
    <xf numFmtId="187" fontId="4" fillId="26" borderId="0" applyNumberFormat="0" applyBorder="0" applyAlignment="0" applyProtection="0">
      <alignment vertical="center"/>
    </xf>
    <xf numFmtId="187" fontId="4" fillId="30" borderId="0" applyNumberFormat="0" applyBorder="0" applyAlignment="0" applyProtection="0">
      <alignment vertical="center"/>
    </xf>
    <xf numFmtId="187" fontId="4" fillId="30" borderId="0" applyNumberFormat="0" applyBorder="0" applyAlignment="0" applyProtection="0">
      <alignment vertical="center"/>
    </xf>
    <xf numFmtId="187" fontId="4" fillId="30" borderId="0" applyNumberFormat="0" applyBorder="0" applyAlignment="0" applyProtection="0">
      <alignment vertical="center"/>
    </xf>
    <xf numFmtId="187" fontId="4" fillId="34" borderId="0" applyNumberFormat="0" applyBorder="0" applyAlignment="0" applyProtection="0">
      <alignment vertical="center"/>
    </xf>
    <xf numFmtId="187" fontId="4" fillId="34" borderId="0" applyNumberFormat="0" applyBorder="0" applyAlignment="0" applyProtection="0">
      <alignment vertical="center"/>
    </xf>
    <xf numFmtId="187" fontId="4" fillId="34" borderId="0" applyNumberFormat="0" applyBorder="0" applyAlignment="0" applyProtection="0">
      <alignment vertical="center"/>
    </xf>
    <xf numFmtId="187" fontId="16" fillId="40" borderId="0" applyNumberFormat="0" applyBorder="0" applyAlignment="0" applyProtection="0">
      <alignment vertical="center"/>
    </xf>
    <xf numFmtId="187" fontId="16" fillId="40" borderId="0" applyNumberFormat="0" applyBorder="0" applyAlignment="0" applyProtection="0">
      <alignment vertical="center"/>
    </xf>
    <xf numFmtId="187" fontId="16" fillId="41" borderId="0" applyNumberFormat="0" applyBorder="0" applyAlignment="0" applyProtection="0">
      <alignment vertical="center"/>
    </xf>
    <xf numFmtId="187" fontId="16" fillId="41" borderId="0" applyNumberFormat="0" applyBorder="0" applyAlignment="0" applyProtection="0">
      <alignment vertical="center"/>
    </xf>
    <xf numFmtId="187" fontId="16" fillId="42" borderId="0" applyNumberFormat="0" applyBorder="0" applyAlignment="0" applyProtection="0">
      <alignment vertical="center"/>
    </xf>
    <xf numFmtId="187" fontId="16" fillId="42" borderId="0" applyNumberFormat="0" applyBorder="0" applyAlignment="0" applyProtection="0">
      <alignment vertical="center"/>
    </xf>
    <xf numFmtId="187" fontId="16" fillId="40" borderId="0" applyNumberFormat="0" applyBorder="0" applyAlignment="0" applyProtection="0">
      <alignment vertical="center"/>
    </xf>
    <xf numFmtId="187" fontId="16" fillId="40" borderId="0" applyNumberFormat="0" applyBorder="0" applyAlignment="0" applyProtection="0">
      <alignment vertical="center"/>
    </xf>
    <xf numFmtId="187" fontId="16" fillId="43" borderId="0" applyNumberFormat="0" applyBorder="0" applyAlignment="0" applyProtection="0">
      <alignment vertical="center"/>
    </xf>
    <xf numFmtId="187" fontId="16" fillId="43" borderId="0" applyNumberFormat="0" applyBorder="0" applyAlignment="0" applyProtection="0">
      <alignment vertical="center"/>
    </xf>
    <xf numFmtId="187" fontId="16" fillId="37" borderId="0" applyNumberFormat="0" applyBorder="0" applyAlignment="0" applyProtection="0">
      <alignment vertical="center"/>
    </xf>
    <xf numFmtId="187" fontId="16" fillId="37" borderId="0" applyNumberFormat="0" applyBorder="0" applyAlignment="0" applyProtection="0">
      <alignment vertical="center"/>
    </xf>
    <xf numFmtId="187" fontId="17" fillId="15" borderId="0" applyNumberFormat="0" applyBorder="0" applyAlignment="0" applyProtection="0">
      <alignment vertical="center"/>
    </xf>
    <xf numFmtId="187" fontId="17" fillId="19" borderId="0" applyNumberFormat="0" applyBorder="0" applyAlignment="0" applyProtection="0">
      <alignment vertical="center"/>
    </xf>
    <xf numFmtId="187" fontId="17" fillId="23" borderId="0" applyNumberFormat="0" applyBorder="0" applyAlignment="0" applyProtection="0">
      <alignment vertical="center"/>
    </xf>
    <xf numFmtId="187" fontId="17" fillId="27" borderId="0" applyNumberFormat="0" applyBorder="0" applyAlignment="0" applyProtection="0">
      <alignment vertical="center"/>
    </xf>
    <xf numFmtId="187" fontId="17" fillId="31" borderId="0" applyNumberFormat="0" applyBorder="0" applyAlignment="0" applyProtection="0">
      <alignment vertical="center"/>
    </xf>
    <xf numFmtId="187" fontId="17" fillId="35" borderId="0" applyNumberFormat="0" applyBorder="0" applyAlignment="0" applyProtection="0">
      <alignment vertical="center"/>
    </xf>
    <xf numFmtId="187" fontId="18" fillId="44" borderId="0" applyNumberFormat="0" applyBorder="0" applyAlignment="0" applyProtection="0">
      <alignment vertical="center"/>
    </xf>
    <xf numFmtId="187" fontId="18" fillId="44" borderId="0" applyNumberFormat="0" applyBorder="0" applyAlignment="0" applyProtection="0">
      <alignment vertical="center"/>
    </xf>
    <xf numFmtId="187" fontId="18" fillId="41" borderId="0" applyNumberFormat="0" applyBorder="0" applyAlignment="0" applyProtection="0">
      <alignment vertical="center"/>
    </xf>
    <xf numFmtId="187" fontId="18" fillId="41" borderId="0" applyNumberFormat="0" applyBorder="0" applyAlignment="0" applyProtection="0">
      <alignment vertical="center"/>
    </xf>
    <xf numFmtId="187" fontId="18" fillId="42" borderId="0" applyNumberFormat="0" applyBorder="0" applyAlignment="0" applyProtection="0">
      <alignment vertical="center"/>
    </xf>
    <xf numFmtId="187" fontId="18" fillId="42" borderId="0" applyNumberFormat="0" applyBorder="0" applyAlignment="0" applyProtection="0">
      <alignment vertical="center"/>
    </xf>
    <xf numFmtId="187" fontId="18" fillId="40" borderId="0" applyNumberFormat="0" applyBorder="0" applyAlignment="0" applyProtection="0">
      <alignment vertical="center"/>
    </xf>
    <xf numFmtId="187" fontId="18" fillId="40" borderId="0" applyNumberFormat="0" applyBorder="0" applyAlignment="0" applyProtection="0">
      <alignment vertical="center"/>
    </xf>
    <xf numFmtId="187" fontId="18" fillId="44" borderId="0" applyNumberFormat="0" applyBorder="0" applyAlignment="0" applyProtection="0">
      <alignment vertical="center"/>
    </xf>
    <xf numFmtId="187" fontId="18" fillId="44" borderId="0" applyNumberFormat="0" applyBorder="0" applyAlignment="0" applyProtection="0">
      <alignment vertical="center"/>
    </xf>
    <xf numFmtId="187" fontId="18" fillId="37" borderId="0" applyNumberFormat="0" applyBorder="0" applyAlignment="0" applyProtection="0">
      <alignment vertical="center"/>
    </xf>
    <xf numFmtId="187" fontId="18" fillId="37" borderId="0" applyNumberFormat="0" applyBorder="0" applyAlignment="0" applyProtection="0">
      <alignment vertical="center"/>
    </xf>
    <xf numFmtId="187" fontId="17" fillId="12" borderId="0" applyNumberFormat="0" applyBorder="0" applyAlignment="0" applyProtection="0">
      <alignment vertical="center"/>
    </xf>
    <xf numFmtId="187" fontId="17" fillId="16" borderId="0" applyNumberFormat="0" applyBorder="0" applyAlignment="0" applyProtection="0">
      <alignment vertical="center"/>
    </xf>
    <xf numFmtId="187" fontId="17" fillId="20" borderId="0" applyNumberFormat="0" applyBorder="0" applyAlignment="0" applyProtection="0">
      <alignment vertical="center"/>
    </xf>
    <xf numFmtId="187" fontId="17" fillId="24" borderId="0" applyNumberFormat="0" applyBorder="0" applyAlignment="0" applyProtection="0">
      <alignment vertical="center"/>
    </xf>
    <xf numFmtId="187" fontId="17" fillId="28" borderId="0" applyNumberFormat="0" applyBorder="0" applyAlignment="0" applyProtection="0">
      <alignment vertical="center"/>
    </xf>
    <xf numFmtId="187" fontId="17" fillId="32" borderId="0" applyNumberFormat="0" applyBorder="0" applyAlignment="0" applyProtection="0">
      <alignment vertical="center"/>
    </xf>
    <xf numFmtId="187" fontId="19" fillId="6" borderId="0" applyNumberFormat="0" applyBorder="0" applyAlignment="0" applyProtection="0">
      <alignment vertical="center"/>
    </xf>
    <xf numFmtId="187" fontId="20" fillId="9" borderId="5" applyNumberFormat="0" applyAlignment="0" applyProtection="0">
      <alignment vertical="center"/>
    </xf>
    <xf numFmtId="187" fontId="21" fillId="10" borderId="8" applyNumberFormat="0" applyAlignment="0" applyProtection="0">
      <alignment vertical="center"/>
    </xf>
    <xf numFmtId="187" fontId="22" fillId="0" borderId="0" applyNumberFormat="0" applyFill="0" applyBorder="0" applyAlignment="0" applyProtection="0">
      <alignment vertical="center"/>
    </xf>
    <xf numFmtId="187" fontId="23" fillId="5" borderId="0" applyNumberFormat="0" applyBorder="0" applyAlignment="0" applyProtection="0">
      <alignment vertical="center"/>
    </xf>
    <xf numFmtId="187" fontId="24" fillId="0" borderId="2" applyNumberFormat="0" applyFill="0" applyAlignment="0" applyProtection="0">
      <alignment vertical="center"/>
    </xf>
    <xf numFmtId="187" fontId="25" fillId="0" borderId="3" applyNumberFormat="0" applyFill="0" applyAlignment="0" applyProtection="0">
      <alignment vertical="center"/>
    </xf>
    <xf numFmtId="187" fontId="26" fillId="0" borderId="4" applyNumberFormat="0" applyFill="0" applyAlignment="0" applyProtection="0">
      <alignment vertical="center"/>
    </xf>
    <xf numFmtId="187" fontId="26" fillId="0" borderId="0" applyNumberFormat="0" applyFill="0" applyBorder="0" applyAlignment="0" applyProtection="0">
      <alignment vertical="center"/>
    </xf>
    <xf numFmtId="187" fontId="27" fillId="8" borderId="5" applyNumberFormat="0" applyAlignment="0" applyProtection="0">
      <alignment vertical="center"/>
    </xf>
    <xf numFmtId="187" fontId="28" fillId="0" borderId="7" applyNumberFormat="0" applyFill="0" applyAlignment="0" applyProtection="0">
      <alignment vertical="center"/>
    </xf>
    <xf numFmtId="187" fontId="29" fillId="7" borderId="0" applyNumberFormat="0" applyBorder="0" applyAlignment="0" applyProtection="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30" fillId="0" borderId="0"/>
    <xf numFmtId="187" fontId="4" fillId="0" borderId="0">
      <alignment vertical="center"/>
    </xf>
    <xf numFmtId="187" fontId="8" fillId="0" borderId="0"/>
    <xf numFmtId="187" fontId="31" fillId="0" borderId="0"/>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11" borderId="9" applyNumberFormat="0" applyFont="0" applyAlignment="0" applyProtection="0">
      <alignment vertical="center"/>
    </xf>
    <xf numFmtId="187" fontId="4" fillId="11" borderId="9" applyNumberFormat="0" applyFont="0" applyAlignment="0" applyProtection="0">
      <alignment vertical="center"/>
    </xf>
    <xf numFmtId="187" fontId="4" fillId="11" borderId="9" applyNumberFormat="0" applyFont="0" applyAlignment="0" applyProtection="0">
      <alignment vertical="center"/>
    </xf>
    <xf numFmtId="187" fontId="32" fillId="9" borderId="6" applyNumberFormat="0" applyAlignment="0" applyProtection="0">
      <alignment vertical="center"/>
    </xf>
    <xf numFmtId="9" fontId="33" fillId="0" borderId="0" applyFont="0" applyFill="0" applyBorder="0" applyAlignment="0" applyProtection="0"/>
    <xf numFmtId="9" fontId="30" fillId="0" borderId="0" applyFont="0" applyFill="0" applyBorder="0" applyAlignment="0" applyProtection="0"/>
    <xf numFmtId="187" fontId="34" fillId="0" borderId="0" applyNumberFormat="0"/>
    <xf numFmtId="187" fontId="35" fillId="0" borderId="0" applyNumberFormat="0" applyFill="0" applyBorder="0" applyAlignment="0" applyProtection="0">
      <alignment vertical="center"/>
    </xf>
    <xf numFmtId="187" fontId="36" fillId="0" borderId="10" applyNumberFormat="0" applyFill="0" applyAlignment="0" applyProtection="0">
      <alignment vertical="center"/>
    </xf>
    <xf numFmtId="187" fontId="37" fillId="0" borderId="0" applyNumberFormat="0" applyFill="0" applyBorder="0" applyAlignment="0" applyProtection="0">
      <alignment vertical="center"/>
    </xf>
    <xf numFmtId="187" fontId="38" fillId="45" borderId="0" applyNumberFormat="0" applyBorder="0" applyAlignment="0" applyProtection="0">
      <alignment vertical="center"/>
    </xf>
    <xf numFmtId="187" fontId="38" fillId="45" borderId="0" applyNumberFormat="0" applyBorder="0" applyAlignment="0" applyProtection="0">
      <alignment vertical="center"/>
    </xf>
    <xf numFmtId="187" fontId="38" fillId="45" borderId="0" applyNumberFormat="0" applyBorder="0" applyAlignment="0" applyProtection="0">
      <alignment vertical="center"/>
    </xf>
    <xf numFmtId="187" fontId="39" fillId="46" borderId="0" applyNumberFormat="0" applyBorder="0" applyAlignment="0" applyProtection="0">
      <alignment vertical="center"/>
    </xf>
    <xf numFmtId="187" fontId="39" fillId="46" borderId="0" applyNumberFormat="0" applyBorder="0" applyAlignment="0" applyProtection="0">
      <alignment vertical="center"/>
    </xf>
    <xf numFmtId="187" fontId="39" fillId="46" borderId="0" applyNumberFormat="0" applyBorder="0" applyAlignment="0" applyProtection="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1" fillId="0" borderId="0">
      <alignment vertical="center"/>
    </xf>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xf numFmtId="187" fontId="8" fillId="0" borderId="0">
      <alignment vertical="center"/>
    </xf>
    <xf numFmtId="187" fontId="40" fillId="0" borderId="0"/>
    <xf numFmtId="187" fontId="40" fillId="0" borderId="0"/>
    <xf numFmtId="187" fontId="40" fillId="0" borderId="0"/>
    <xf numFmtId="187" fontId="40" fillId="0" borderId="0"/>
    <xf numFmtId="187" fontId="40" fillId="0" borderId="0"/>
    <xf numFmtId="187" fontId="40" fillId="0" borderId="0"/>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0" fillId="0" borderId="0">
      <alignment vertical="center"/>
    </xf>
    <xf numFmtId="187" fontId="41" fillId="0" borderId="0">
      <alignment vertical="center"/>
    </xf>
    <xf numFmtId="187" fontId="41" fillId="0" borderId="0">
      <alignment vertical="center"/>
    </xf>
    <xf numFmtId="187" fontId="40" fillId="0" borderId="0">
      <alignment vertical="center"/>
    </xf>
    <xf numFmtId="187" fontId="40" fillId="0" borderId="0">
      <alignment vertical="center"/>
    </xf>
    <xf numFmtId="187" fontId="40" fillId="0" borderId="0">
      <alignment vertical="center"/>
    </xf>
    <xf numFmtId="187" fontId="41" fillId="0" borderId="0"/>
    <xf numFmtId="187" fontId="40" fillId="0" borderId="0">
      <alignment vertical="center"/>
    </xf>
    <xf numFmtId="187" fontId="40" fillId="0" borderId="0">
      <alignment vertical="center"/>
    </xf>
    <xf numFmtId="187" fontId="40" fillId="0" borderId="0">
      <alignment vertical="center"/>
    </xf>
    <xf numFmtId="187" fontId="41" fillId="0" borderId="0"/>
    <xf numFmtId="187" fontId="41" fillId="0" borderId="0"/>
    <xf numFmtId="187" fontId="40" fillId="0" borderId="0">
      <alignment vertical="center"/>
    </xf>
    <xf numFmtId="187" fontId="41" fillId="0" borderId="0"/>
    <xf numFmtId="187" fontId="31" fillId="0" borderId="0" applyFill="0" applyBorder="0" applyAlignment="0" applyProtection="0"/>
    <xf numFmtId="187" fontId="41" fillId="0" borderId="0"/>
    <xf numFmtId="187" fontId="41" fillId="0" borderId="0"/>
    <xf numFmtId="187" fontId="41" fillId="0" borderId="0"/>
    <xf numFmtId="187" fontId="41" fillId="0" borderId="0"/>
    <xf numFmtId="187" fontId="41" fillId="0" borderId="0"/>
    <xf numFmtId="187" fontId="41" fillId="0" borderId="0">
      <alignment vertical="center"/>
    </xf>
    <xf numFmtId="187" fontId="33" fillId="0" borderId="0" applyNumberFormat="0" applyFill="0" applyBorder="0" applyAlignment="0" applyProtection="0"/>
    <xf numFmtId="187" fontId="33" fillId="0" borderId="0" applyNumberFormat="0" applyFill="0" applyBorder="0" applyAlignment="0" applyProtection="0"/>
    <xf numFmtId="187" fontId="33" fillId="0" borderId="0" applyNumberFormat="0" applyFill="0" applyBorder="0" applyAlignment="0" applyProtection="0"/>
    <xf numFmtId="187" fontId="40" fillId="0" borderId="0">
      <alignment vertical="center"/>
    </xf>
    <xf numFmtId="187" fontId="40" fillId="0" borderId="0">
      <alignment vertical="center"/>
    </xf>
    <xf numFmtId="187" fontId="40" fillId="0" borderId="0">
      <alignment vertical="center"/>
    </xf>
    <xf numFmtId="187" fontId="18" fillId="44" borderId="0" applyNumberFormat="0" applyBorder="0" applyAlignment="0" applyProtection="0">
      <alignment vertical="center"/>
    </xf>
    <xf numFmtId="187" fontId="18" fillId="44" borderId="0" applyNumberFormat="0" applyBorder="0" applyAlignment="0" applyProtection="0">
      <alignment vertical="center"/>
    </xf>
    <xf numFmtId="187" fontId="18" fillId="47" borderId="0" applyNumberFormat="0" applyBorder="0" applyAlignment="0" applyProtection="0">
      <alignment vertical="center"/>
    </xf>
    <xf numFmtId="187" fontId="18" fillId="47" borderId="0" applyNumberFormat="0" applyBorder="0" applyAlignment="0" applyProtection="0">
      <alignment vertical="center"/>
    </xf>
    <xf numFmtId="187" fontId="18" fillId="48" borderId="0" applyNumberFormat="0" applyBorder="0" applyAlignment="0" applyProtection="0">
      <alignment vertical="center"/>
    </xf>
    <xf numFmtId="187" fontId="18" fillId="48" borderId="0" applyNumberFormat="0" applyBorder="0" applyAlignment="0" applyProtection="0">
      <alignment vertical="center"/>
    </xf>
    <xf numFmtId="187" fontId="18" fillId="49" borderId="0" applyNumberFormat="0" applyBorder="0" applyAlignment="0" applyProtection="0">
      <alignment vertical="center"/>
    </xf>
    <xf numFmtId="187" fontId="18" fillId="49" borderId="0" applyNumberFormat="0" applyBorder="0" applyAlignment="0" applyProtection="0">
      <alignment vertical="center"/>
    </xf>
    <xf numFmtId="187" fontId="18" fillId="44" borderId="0" applyNumberFormat="0" applyBorder="0" applyAlignment="0" applyProtection="0">
      <alignment vertical="center"/>
    </xf>
    <xf numFmtId="187" fontId="18" fillId="44" borderId="0" applyNumberFormat="0" applyBorder="0" applyAlignment="0" applyProtection="0">
      <alignment vertical="center"/>
    </xf>
    <xf numFmtId="187" fontId="18" fillId="50" borderId="0" applyNumberFormat="0" applyBorder="0" applyAlignment="0" applyProtection="0">
      <alignment vertical="center"/>
    </xf>
    <xf numFmtId="187" fontId="18" fillId="50" borderId="0" applyNumberFormat="0" applyBorder="0" applyAlignment="0" applyProtection="0">
      <alignment vertical="center"/>
    </xf>
    <xf numFmtId="187" fontId="31" fillId="0" borderId="0">
      <alignment vertical="center"/>
    </xf>
    <xf numFmtId="187" fontId="42" fillId="0" borderId="11" applyNumberFormat="0" applyFill="0" applyAlignment="0" applyProtection="0">
      <alignment vertical="center"/>
    </xf>
    <xf numFmtId="187" fontId="42" fillId="0" borderId="11" applyNumberFormat="0" applyFill="0" applyAlignment="0" applyProtection="0">
      <alignment vertical="center"/>
    </xf>
    <xf numFmtId="187" fontId="43" fillId="0" borderId="12" applyNumberFormat="0" applyFill="0" applyAlignment="0" applyProtection="0">
      <alignment vertical="center"/>
    </xf>
    <xf numFmtId="187" fontId="43" fillId="0" borderId="12" applyNumberFormat="0" applyFill="0" applyAlignment="0" applyProtection="0">
      <alignment vertical="center"/>
    </xf>
    <xf numFmtId="187" fontId="44" fillId="0" borderId="13" applyNumberFormat="0" applyFill="0" applyAlignment="0" applyProtection="0">
      <alignment vertical="center"/>
    </xf>
    <xf numFmtId="187" fontId="44" fillId="0" borderId="13" applyNumberFormat="0" applyFill="0" applyAlignment="0" applyProtection="0">
      <alignment vertical="center"/>
    </xf>
    <xf numFmtId="187" fontId="44" fillId="0" borderId="0" applyNumberFormat="0" applyFill="0" applyBorder="0" applyAlignment="0" applyProtection="0">
      <alignment vertical="center"/>
    </xf>
    <xf numFmtId="187" fontId="44" fillId="0" borderId="0" applyNumberFormat="0" applyFill="0" applyBorder="0" applyAlignment="0" applyProtection="0">
      <alignment vertical="center"/>
    </xf>
    <xf numFmtId="187" fontId="45" fillId="0" borderId="0" applyNumberFormat="0" applyFill="0" applyBorder="0" applyAlignment="0" applyProtection="0">
      <alignment vertical="center"/>
    </xf>
    <xf numFmtId="187" fontId="45" fillId="0" borderId="0" applyNumberFormat="0" applyFill="0" applyBorder="0" applyAlignment="0" applyProtection="0">
      <alignment vertical="center"/>
    </xf>
    <xf numFmtId="187" fontId="14" fillId="0" borderId="0"/>
    <xf numFmtId="187" fontId="46" fillId="51" borderId="14" applyNumberFormat="0" applyAlignment="0" applyProtection="0">
      <alignment vertical="center"/>
    </xf>
    <xf numFmtId="187" fontId="46" fillId="51" borderId="14" applyNumberFormat="0" applyAlignment="0" applyProtection="0">
      <alignment vertical="center"/>
    </xf>
    <xf numFmtId="187" fontId="47" fillId="0" borderId="15" applyNumberFormat="0" applyFill="0" applyAlignment="0" applyProtection="0">
      <alignment vertical="center"/>
    </xf>
    <xf numFmtId="187" fontId="47" fillId="0" borderId="15" applyNumberFormat="0" applyFill="0" applyAlignment="0" applyProtection="0">
      <alignment vertical="center"/>
    </xf>
    <xf numFmtId="187" fontId="31" fillId="38" borderId="16" applyNumberFormat="0" applyFont="0" applyAlignment="0" applyProtection="0">
      <alignment vertical="center"/>
    </xf>
    <xf numFmtId="9" fontId="33" fillId="0" borderId="0" applyFont="0" applyFill="0" applyBorder="0" applyAlignment="0" applyProtection="0">
      <alignment vertical="center"/>
    </xf>
    <xf numFmtId="9" fontId="40" fillId="0" borderId="0" applyFont="0" applyFill="0" applyBorder="0" applyAlignment="0" applyProtection="0">
      <alignment vertical="center"/>
    </xf>
    <xf numFmtId="9" fontId="33" fillId="0" borderId="0" applyFont="0" applyFill="0" applyBorder="0" applyAlignment="0" applyProtection="0"/>
    <xf numFmtId="9" fontId="8" fillId="0" borderId="0" applyFont="0" applyFill="0" applyBorder="0" applyAlignment="0" applyProtection="0">
      <alignment vertical="center"/>
    </xf>
    <xf numFmtId="9" fontId="33" fillId="0" borderId="0" applyFont="0" applyFill="0" applyBorder="0" applyAlignment="0" applyProtection="0">
      <alignment vertical="center"/>
    </xf>
    <xf numFmtId="187" fontId="48" fillId="0" borderId="0" applyNumberFormat="0" applyFill="0" applyBorder="0" applyAlignment="0" applyProtection="0">
      <alignment vertical="center"/>
    </xf>
    <xf numFmtId="187" fontId="48" fillId="0" borderId="0" applyNumberFormat="0" applyFill="0" applyBorder="0" applyAlignment="0" applyProtection="0">
      <alignment vertical="center"/>
    </xf>
    <xf numFmtId="187" fontId="49" fillId="0" borderId="0" applyNumberFormat="0" applyFill="0" applyBorder="0" applyAlignment="0" applyProtection="0">
      <alignment vertical="center"/>
    </xf>
    <xf numFmtId="187" fontId="49" fillId="0" borderId="0" applyNumberFormat="0" applyFill="0" applyBorder="0" applyAlignment="0" applyProtection="0">
      <alignment vertical="center"/>
    </xf>
    <xf numFmtId="187" fontId="50" fillId="36" borderId="17" applyNumberFormat="0" applyAlignment="0" applyProtection="0">
      <alignment vertical="center"/>
    </xf>
    <xf numFmtId="187" fontId="50" fillId="36" borderId="17" applyNumberFormat="0" applyAlignment="0" applyProtection="0">
      <alignment vertical="center"/>
    </xf>
    <xf numFmtId="167" fontId="33" fillId="0" borderId="0" applyFont="0" applyFill="0" applyBorder="0" applyAlignment="0" applyProtection="0">
      <alignment vertical="center"/>
    </xf>
    <xf numFmtId="167" fontId="33" fillId="0" borderId="0" applyFont="0" applyFill="0" applyBorder="0" applyAlignment="0" applyProtection="0">
      <alignment vertical="center"/>
    </xf>
    <xf numFmtId="187" fontId="13" fillId="0" borderId="0" applyNumberFormat="0" applyFill="0" applyBorder="0" applyAlignment="0" applyProtection="0">
      <alignment vertical="top"/>
      <protection locked="0"/>
    </xf>
    <xf numFmtId="187" fontId="51" fillId="37" borderId="17" applyNumberFormat="0" applyAlignment="0" applyProtection="0">
      <alignment vertical="center"/>
    </xf>
    <xf numFmtId="187" fontId="51" fillId="37" borderId="17" applyNumberFormat="0" applyAlignment="0" applyProtection="0">
      <alignment vertical="center"/>
    </xf>
    <xf numFmtId="187" fontId="47" fillId="36" borderId="18" applyNumberFormat="0" applyAlignment="0" applyProtection="0">
      <alignment vertical="center"/>
    </xf>
    <xf numFmtId="187" fontId="47" fillId="36" borderId="18" applyNumberFormat="0" applyAlignment="0" applyProtection="0">
      <alignment vertical="center"/>
    </xf>
    <xf numFmtId="187" fontId="52" fillId="42" borderId="0" applyNumberFormat="0" applyBorder="0" applyAlignment="0" applyProtection="0">
      <alignment vertical="center"/>
    </xf>
    <xf numFmtId="187" fontId="52" fillId="42" borderId="0" applyNumberFormat="0" applyBorder="0" applyAlignment="0" applyProtection="0">
      <alignment vertical="center"/>
    </xf>
    <xf numFmtId="187" fontId="53" fillId="0" borderId="19" applyNumberFormat="0" applyFill="0" applyAlignment="0" applyProtection="0">
      <alignment vertical="center"/>
    </xf>
    <xf numFmtId="187" fontId="53" fillId="0" borderId="19" applyNumberFormat="0" applyFill="0" applyAlignment="0" applyProtection="0">
      <alignment vertical="center"/>
    </xf>
    <xf numFmtId="187" fontId="4" fillId="0" borderId="0"/>
    <xf numFmtId="168" fontId="54" fillId="0" borderId="0" applyFont="0" applyFill="0" applyBorder="0" applyAlignment="0" applyProtection="0"/>
    <xf numFmtId="37" fontId="55" fillId="0" borderId="0"/>
    <xf numFmtId="37" fontId="56" fillId="0" borderId="0"/>
    <xf numFmtId="187" fontId="57" fillId="0" borderId="0"/>
    <xf numFmtId="169" fontId="57" fillId="0" borderId="20"/>
    <xf numFmtId="43" fontId="58" fillId="0" borderId="0" applyFont="0" applyFill="0" applyBorder="0" applyAlignment="0" applyProtection="0"/>
    <xf numFmtId="3" fontId="59" fillId="0" borderId="0" applyFont="0" applyFill="0" applyBorder="0" applyAlignment="0" applyProtection="0"/>
    <xf numFmtId="170" fontId="60" fillId="0" borderId="21">
      <protection hidden="1"/>
    </xf>
    <xf numFmtId="8" fontId="61" fillId="0" borderId="0" applyFont="0" applyFill="0" applyBorder="0" applyAlignment="0" applyProtection="0"/>
    <xf numFmtId="44" fontId="31" fillId="0" borderId="0" applyFont="0" applyFill="0" applyBorder="0" applyAlignment="0" applyProtection="0"/>
    <xf numFmtId="187" fontId="62" fillId="0" borderId="0" applyFont="0" applyFill="0" applyBorder="0" applyAlignment="0" applyProtection="0"/>
    <xf numFmtId="187" fontId="59" fillId="0" borderId="0" applyFont="0" applyFill="0" applyBorder="0" applyAlignment="0" applyProtection="0"/>
    <xf numFmtId="14" fontId="63" fillId="0" borderId="0" applyFont="0" applyFill="0" applyBorder="0" applyAlignment="0" applyProtection="0">
      <alignment horizontal="center"/>
    </xf>
    <xf numFmtId="171" fontId="31" fillId="0" borderId="0" applyFont="0" applyFill="0" applyBorder="0" applyAlignment="0" applyProtection="0"/>
    <xf numFmtId="8" fontId="64" fillId="0" borderId="0" applyFont="0" applyFill="0" applyBorder="0" applyAlignment="0" applyProtection="0"/>
    <xf numFmtId="8" fontId="64" fillId="0" borderId="0" applyFont="0" applyFill="0" applyBorder="0" applyAlignment="0" applyProtection="0">
      <alignment horizontal="right"/>
    </xf>
    <xf numFmtId="172" fontId="31" fillId="0" borderId="0" applyFill="0" applyBorder="0" applyAlignment="0" applyProtection="0"/>
    <xf numFmtId="2" fontId="59" fillId="0" borderId="0" applyFont="0" applyFill="0" applyBorder="0" applyAlignment="0" applyProtection="0"/>
    <xf numFmtId="173" fontId="31" fillId="0" borderId="0" applyNumberFormat="0" applyFill="0" applyBorder="0" applyAlignment="0" applyProtection="0">
      <alignment horizontal="left"/>
    </xf>
    <xf numFmtId="187" fontId="65" fillId="0" borderId="22" applyNumberFormat="0" applyFont="0" applyFill="0" applyAlignment="0" applyProtection="0"/>
    <xf numFmtId="168" fontId="66" fillId="0" borderId="0" applyFill="0" applyBorder="0" applyAlignment="0" applyProtection="0"/>
    <xf numFmtId="174" fontId="67" fillId="0" borderId="20"/>
    <xf numFmtId="175" fontId="57" fillId="0" borderId="0"/>
    <xf numFmtId="176" fontId="67" fillId="0" borderId="0"/>
    <xf numFmtId="177" fontId="68" fillId="0" borderId="0"/>
    <xf numFmtId="178" fontId="60" fillId="0" borderId="0">
      <protection hidden="1"/>
    </xf>
    <xf numFmtId="9" fontId="31" fillId="0" borderId="0" applyFont="0" applyFill="0" applyBorder="0" applyAlignment="0" applyProtection="0"/>
    <xf numFmtId="174" fontId="67" fillId="0" borderId="0"/>
    <xf numFmtId="187" fontId="69" fillId="0" borderId="23"/>
    <xf numFmtId="37" fontId="70" fillId="0" borderId="24"/>
    <xf numFmtId="187" fontId="71" fillId="0" borderId="25"/>
    <xf numFmtId="187" fontId="65" fillId="0" borderId="26" applyNumberFormat="0" applyFont="0" applyFill="0" applyAlignment="0" applyProtection="0"/>
    <xf numFmtId="37" fontId="70" fillId="0" borderId="20"/>
    <xf numFmtId="37" fontId="70" fillId="0" borderId="1"/>
    <xf numFmtId="179" fontId="33" fillId="0" borderId="0" applyFont="0" applyFill="0" applyBorder="0" applyAlignment="0" applyProtection="0"/>
    <xf numFmtId="180" fontId="33" fillId="0" borderId="0" applyFont="0" applyFill="0" applyBorder="0" applyAlignment="0" applyProtection="0"/>
    <xf numFmtId="43" fontId="8" fillId="0" borderId="0" applyFont="0" applyFill="0" applyBorder="0" applyAlignment="0" applyProtection="0"/>
    <xf numFmtId="43" fontId="31" fillId="0" borderId="0" applyFont="0" applyFill="0" applyBorder="0" applyAlignment="0" applyProtection="0"/>
    <xf numFmtId="181" fontId="15" fillId="0" borderId="0" applyFont="0" applyFill="0" applyBorder="0" applyAlignment="0" applyProtection="0"/>
    <xf numFmtId="182" fontId="15" fillId="0" borderId="0" applyFont="0" applyFill="0" applyBorder="0" applyAlignment="0" applyProtection="0"/>
    <xf numFmtId="187" fontId="31" fillId="0" borderId="0"/>
    <xf numFmtId="40" fontId="72" fillId="0" borderId="0" applyAlignment="0"/>
    <xf numFmtId="187" fontId="73" fillId="0" borderId="0"/>
    <xf numFmtId="44" fontId="31" fillId="0" borderId="0" applyFont="0" applyFill="0" applyBorder="0" applyAlignment="0" applyProtection="0"/>
    <xf numFmtId="187" fontId="74" fillId="0" borderId="0">
      <alignment vertical="center"/>
    </xf>
    <xf numFmtId="43" fontId="74" fillId="0" borderId="0" applyFont="0" applyFill="0" applyBorder="0" applyAlignment="0" applyProtection="0"/>
    <xf numFmtId="9" fontId="74" fillId="0" borderId="0" applyFont="0" applyFill="0" applyBorder="0" applyAlignment="0" applyProtection="0"/>
    <xf numFmtId="187" fontId="75" fillId="0" borderId="0" applyNumberFormat="0" applyFont="0" applyFill="0" applyBorder="0" applyAlignment="0" applyProtection="0"/>
    <xf numFmtId="43" fontId="4" fillId="0" borderId="0" applyFont="0" applyFill="0" applyBorder="0" applyAlignment="0" applyProtection="0"/>
    <xf numFmtId="187" fontId="9" fillId="0" borderId="0" applyNumberFormat="0" applyFill="0" applyBorder="0" applyAlignment="0" applyProtection="0">
      <alignment vertical="top"/>
      <protection locked="0"/>
    </xf>
    <xf numFmtId="187" fontId="76" fillId="0" borderId="0" applyNumberFormat="0" applyFill="0" applyBorder="0" applyAlignment="0" applyProtection="0">
      <alignment vertical="top"/>
      <protection locked="0"/>
    </xf>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xf numFmtId="187" fontId="4" fillId="0" borderId="0">
      <alignment vertical="center"/>
    </xf>
    <xf numFmtId="187" fontId="4" fillId="0" borderId="0">
      <alignment vertical="center"/>
    </xf>
    <xf numFmtId="187" fontId="8" fillId="0" borderId="0"/>
    <xf numFmtId="187" fontId="4" fillId="0" borderId="0">
      <alignment vertical="center"/>
    </xf>
    <xf numFmtId="187" fontId="4" fillId="0" borderId="0">
      <alignment vertical="center"/>
    </xf>
    <xf numFmtId="187" fontId="4" fillId="0" borderId="0">
      <alignment vertical="center"/>
    </xf>
    <xf numFmtId="187" fontId="33" fillId="0" borderId="0">
      <alignment vertical="center"/>
    </xf>
    <xf numFmtId="187" fontId="4" fillId="0" borderId="0">
      <alignment vertical="center"/>
    </xf>
    <xf numFmtId="187" fontId="4" fillId="0" borderId="0">
      <alignment vertical="center"/>
    </xf>
    <xf numFmtId="187" fontId="4" fillId="0" borderId="0">
      <alignment vertical="center"/>
    </xf>
    <xf numFmtId="43" fontId="4" fillId="0" borderId="0" applyFont="0" applyFill="0" applyBorder="0" applyAlignment="0" applyProtection="0"/>
    <xf numFmtId="9" fontId="4" fillId="0" borderId="0" applyFont="0" applyFill="0" applyBorder="0" applyAlignment="0" applyProtection="0"/>
    <xf numFmtId="164"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87" fontId="8" fillId="0" borderId="0"/>
    <xf numFmtId="187" fontId="4" fillId="0" borderId="0">
      <alignment vertical="center"/>
    </xf>
    <xf numFmtId="43" fontId="33" fillId="0" borderId="0" applyFont="0" applyFill="0" applyBorder="0" applyAlignment="0" applyProtection="0">
      <alignment vertical="center"/>
    </xf>
    <xf numFmtId="187" fontId="79" fillId="0" borderId="0">
      <alignment vertical="center"/>
    </xf>
    <xf numFmtId="9" fontId="79" fillId="0" borderId="0" applyFont="0" applyFill="0" applyBorder="0" applyAlignment="0" applyProtection="0">
      <alignment vertical="center"/>
    </xf>
    <xf numFmtId="187" fontId="8" fillId="0" borderId="0"/>
    <xf numFmtId="187" fontId="8" fillId="0" borderId="0"/>
    <xf numFmtId="187" fontId="8" fillId="0" borderId="0"/>
    <xf numFmtId="187" fontId="8" fillId="0" borderId="0"/>
    <xf numFmtId="187" fontId="8" fillId="0" borderId="0"/>
    <xf numFmtId="9" fontId="8" fillId="0" borderId="0" applyFont="0" applyFill="0" applyBorder="0" applyAlignment="0" applyProtection="0"/>
    <xf numFmtId="187" fontId="8" fillId="0" borderId="0"/>
    <xf numFmtId="187" fontId="8" fillId="0" borderId="0"/>
    <xf numFmtId="187" fontId="8" fillId="0" borderId="0"/>
    <xf numFmtId="187" fontId="33" fillId="0" borderId="0" applyNumberFormat="0" applyFont="0" applyFill="0" applyBorder="0" applyAlignment="0" applyProtection="0"/>
    <xf numFmtId="187" fontId="4" fillId="13" borderId="0" applyNumberFormat="0" applyBorder="0" applyAlignment="0" applyProtection="0">
      <alignment vertical="center"/>
    </xf>
    <xf numFmtId="187" fontId="4" fillId="13" borderId="0" applyNumberFormat="0" applyBorder="0" applyAlignment="0" applyProtection="0">
      <alignment vertical="center"/>
    </xf>
    <xf numFmtId="187" fontId="4" fillId="17" borderId="0" applyNumberFormat="0" applyBorder="0" applyAlignment="0" applyProtection="0">
      <alignment vertical="center"/>
    </xf>
    <xf numFmtId="187" fontId="4" fillId="17" borderId="0" applyNumberFormat="0" applyBorder="0" applyAlignment="0" applyProtection="0">
      <alignment vertical="center"/>
    </xf>
    <xf numFmtId="187" fontId="4" fillId="21" borderId="0" applyNumberFormat="0" applyBorder="0" applyAlignment="0" applyProtection="0">
      <alignment vertical="center"/>
    </xf>
    <xf numFmtId="187" fontId="4" fillId="21" borderId="0" applyNumberFormat="0" applyBorder="0" applyAlignment="0" applyProtection="0">
      <alignment vertical="center"/>
    </xf>
    <xf numFmtId="187" fontId="4" fillId="25" borderId="0" applyNumberFormat="0" applyBorder="0" applyAlignment="0" applyProtection="0">
      <alignment vertical="center"/>
    </xf>
    <xf numFmtId="187" fontId="4" fillId="25" borderId="0" applyNumberFormat="0" applyBorder="0" applyAlignment="0" applyProtection="0">
      <alignment vertical="center"/>
    </xf>
    <xf numFmtId="187" fontId="4" fillId="29" borderId="0" applyNumberFormat="0" applyBorder="0" applyAlignment="0" applyProtection="0">
      <alignment vertical="center"/>
    </xf>
    <xf numFmtId="187" fontId="4" fillId="29" borderId="0" applyNumberFormat="0" applyBorder="0" applyAlignment="0" applyProtection="0">
      <alignment vertical="center"/>
    </xf>
    <xf numFmtId="187" fontId="4" fillId="33" borderId="0" applyNumberFormat="0" applyBorder="0" applyAlignment="0" applyProtection="0">
      <alignment vertical="center"/>
    </xf>
    <xf numFmtId="187" fontId="4" fillId="33" borderId="0" applyNumberFormat="0" applyBorder="0" applyAlignment="0" applyProtection="0">
      <alignment vertical="center"/>
    </xf>
    <xf numFmtId="187" fontId="83" fillId="13" borderId="0" applyNumberFormat="0" applyBorder="0" applyAlignment="0" applyProtection="0">
      <alignment vertical="center"/>
    </xf>
    <xf numFmtId="187" fontId="83" fillId="13" borderId="0" applyNumberFormat="0" applyBorder="0" applyAlignment="0" applyProtection="0">
      <alignment vertical="center"/>
    </xf>
    <xf numFmtId="187" fontId="83" fillId="17" borderId="0" applyNumberFormat="0" applyBorder="0" applyAlignment="0" applyProtection="0">
      <alignment vertical="center"/>
    </xf>
    <xf numFmtId="187" fontId="83" fillId="17" borderId="0" applyNumberFormat="0" applyBorder="0" applyAlignment="0" applyProtection="0">
      <alignment vertical="center"/>
    </xf>
    <xf numFmtId="187" fontId="83" fillId="21" borderId="0" applyNumberFormat="0" applyBorder="0" applyAlignment="0" applyProtection="0">
      <alignment vertical="center"/>
    </xf>
    <xf numFmtId="187" fontId="83" fillId="21" borderId="0" applyNumberFormat="0" applyBorder="0" applyAlignment="0" applyProtection="0">
      <alignment vertical="center"/>
    </xf>
    <xf numFmtId="187" fontId="83" fillId="25" borderId="0" applyNumberFormat="0" applyBorder="0" applyAlignment="0" applyProtection="0">
      <alignment vertical="center"/>
    </xf>
    <xf numFmtId="187" fontId="83" fillId="25" borderId="0" applyNumberFormat="0" applyBorder="0" applyAlignment="0" applyProtection="0">
      <alignment vertical="center"/>
    </xf>
    <xf numFmtId="187" fontId="83" fillId="29" borderId="0" applyNumberFormat="0" applyBorder="0" applyAlignment="0" applyProtection="0">
      <alignment vertical="center"/>
    </xf>
    <xf numFmtId="187" fontId="83" fillId="29" borderId="0" applyNumberFormat="0" applyBorder="0" applyAlignment="0" applyProtection="0">
      <alignment vertical="center"/>
    </xf>
    <xf numFmtId="187" fontId="83" fillId="33" borderId="0" applyNumberFormat="0" applyBorder="0" applyAlignment="0" applyProtection="0">
      <alignment vertical="center"/>
    </xf>
    <xf numFmtId="187" fontId="83" fillId="33" borderId="0" applyNumberFormat="0" applyBorder="0" applyAlignment="0" applyProtection="0">
      <alignment vertical="center"/>
    </xf>
    <xf numFmtId="187" fontId="4" fillId="14" borderId="0" applyNumberFormat="0" applyBorder="0" applyAlignment="0" applyProtection="0">
      <alignment vertical="center"/>
    </xf>
    <xf numFmtId="187" fontId="4" fillId="14" borderId="0" applyNumberFormat="0" applyBorder="0" applyAlignment="0" applyProtection="0">
      <alignment vertical="center"/>
    </xf>
    <xf numFmtId="187" fontId="4" fillId="18" borderId="0" applyNumberFormat="0" applyBorder="0" applyAlignment="0" applyProtection="0">
      <alignment vertical="center"/>
    </xf>
    <xf numFmtId="187" fontId="4" fillId="18" borderId="0" applyNumberFormat="0" applyBorder="0" applyAlignment="0" applyProtection="0">
      <alignment vertical="center"/>
    </xf>
    <xf numFmtId="187" fontId="4" fillId="22" borderId="0" applyNumberFormat="0" applyBorder="0" applyAlignment="0" applyProtection="0">
      <alignment vertical="center"/>
    </xf>
    <xf numFmtId="187" fontId="4" fillId="22" borderId="0" applyNumberFormat="0" applyBorder="0" applyAlignment="0" applyProtection="0">
      <alignment vertical="center"/>
    </xf>
    <xf numFmtId="187" fontId="4" fillId="26" borderId="0" applyNumberFormat="0" applyBorder="0" applyAlignment="0" applyProtection="0">
      <alignment vertical="center"/>
    </xf>
    <xf numFmtId="187" fontId="4" fillId="26" borderId="0" applyNumberFormat="0" applyBorder="0" applyAlignment="0" applyProtection="0">
      <alignment vertical="center"/>
    </xf>
    <xf numFmtId="187" fontId="4" fillId="30" borderId="0" applyNumberFormat="0" applyBorder="0" applyAlignment="0" applyProtection="0">
      <alignment vertical="center"/>
    </xf>
    <xf numFmtId="187" fontId="4" fillId="30" borderId="0" applyNumberFormat="0" applyBorder="0" applyAlignment="0" applyProtection="0">
      <alignment vertical="center"/>
    </xf>
    <xf numFmtId="187" fontId="4" fillId="34" borderId="0" applyNumberFormat="0" applyBorder="0" applyAlignment="0" applyProtection="0">
      <alignment vertical="center"/>
    </xf>
    <xf numFmtId="187" fontId="4" fillId="34" borderId="0" applyNumberFormat="0" applyBorder="0" applyAlignment="0" applyProtection="0">
      <alignment vertical="center"/>
    </xf>
    <xf numFmtId="187" fontId="83" fillId="14" borderId="0" applyNumberFormat="0" applyBorder="0" applyAlignment="0" applyProtection="0">
      <alignment vertical="center"/>
    </xf>
    <xf numFmtId="187" fontId="83" fillId="14" borderId="0" applyNumberFormat="0" applyBorder="0" applyAlignment="0" applyProtection="0">
      <alignment vertical="center"/>
    </xf>
    <xf numFmtId="187" fontId="83" fillId="18" borderId="0" applyNumberFormat="0" applyBorder="0" applyAlignment="0" applyProtection="0">
      <alignment vertical="center"/>
    </xf>
    <xf numFmtId="187" fontId="83" fillId="18" borderId="0" applyNumberFormat="0" applyBorder="0" applyAlignment="0" applyProtection="0">
      <alignment vertical="center"/>
    </xf>
    <xf numFmtId="187" fontId="83" fillId="22" borderId="0" applyNumberFormat="0" applyBorder="0" applyAlignment="0" applyProtection="0">
      <alignment vertical="center"/>
    </xf>
    <xf numFmtId="187" fontId="83" fillId="22" borderId="0" applyNumberFormat="0" applyBorder="0" applyAlignment="0" applyProtection="0">
      <alignment vertical="center"/>
    </xf>
    <xf numFmtId="187" fontId="83" fillId="26" borderId="0" applyNumberFormat="0" applyBorder="0" applyAlignment="0" applyProtection="0">
      <alignment vertical="center"/>
    </xf>
    <xf numFmtId="187" fontId="83" fillId="26" borderId="0" applyNumberFormat="0" applyBorder="0" applyAlignment="0" applyProtection="0">
      <alignment vertical="center"/>
    </xf>
    <xf numFmtId="187" fontId="83" fillId="30" borderId="0" applyNumberFormat="0" applyBorder="0" applyAlignment="0" applyProtection="0">
      <alignment vertical="center"/>
    </xf>
    <xf numFmtId="187" fontId="83" fillId="30" borderId="0" applyNumberFormat="0" applyBorder="0" applyAlignment="0" applyProtection="0">
      <alignment vertical="center"/>
    </xf>
    <xf numFmtId="187" fontId="83" fillId="34" borderId="0" applyNumberFormat="0" applyBorder="0" applyAlignment="0" applyProtection="0">
      <alignment vertical="center"/>
    </xf>
    <xf numFmtId="187" fontId="83" fillId="34" borderId="0" applyNumberFormat="0" applyBorder="0" applyAlignment="0" applyProtection="0">
      <alignment vertical="center"/>
    </xf>
    <xf numFmtId="187" fontId="84" fillId="15" borderId="0" applyNumberFormat="0" applyBorder="0" applyAlignment="0" applyProtection="0">
      <alignment vertical="center"/>
    </xf>
    <xf numFmtId="187" fontId="84" fillId="19" borderId="0" applyNumberFormat="0" applyBorder="0" applyAlignment="0" applyProtection="0">
      <alignment vertical="center"/>
    </xf>
    <xf numFmtId="187" fontId="84" fillId="23" borderId="0" applyNumberFormat="0" applyBorder="0" applyAlignment="0" applyProtection="0">
      <alignment vertical="center"/>
    </xf>
    <xf numFmtId="187" fontId="84" fillId="27" borderId="0" applyNumberFormat="0" applyBorder="0" applyAlignment="0" applyProtection="0">
      <alignment vertical="center"/>
    </xf>
    <xf numFmtId="187" fontId="84" fillId="31" borderId="0" applyNumberFormat="0" applyBorder="0" applyAlignment="0" applyProtection="0">
      <alignment vertical="center"/>
    </xf>
    <xf numFmtId="187" fontId="84" fillId="35" borderId="0" applyNumberFormat="0" applyBorder="0" applyAlignment="0" applyProtection="0">
      <alignment vertical="center"/>
    </xf>
    <xf numFmtId="43" fontId="85" fillId="0" borderId="0" applyFont="0" applyFill="0" applyBorder="0" applyAlignment="0" applyProtection="0"/>
    <xf numFmtId="43" fontId="4" fillId="0" borderId="0" applyFont="0" applyFill="0" applyBorder="0" applyAlignment="0" applyProtection="0">
      <alignment vertical="center"/>
    </xf>
    <xf numFmtId="43" fontId="85" fillId="0" borderId="0" applyFont="0" applyFill="0" applyBorder="0" applyAlignment="0" applyProtection="0"/>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4" fillId="0" borderId="0">
      <alignment vertical="center"/>
    </xf>
    <xf numFmtId="187" fontId="79" fillId="0" borderId="0">
      <alignment vertical="center"/>
    </xf>
    <xf numFmtId="187" fontId="79" fillId="0" borderId="0">
      <alignment vertical="center"/>
    </xf>
    <xf numFmtId="187" fontId="31" fillId="0" borderId="0"/>
    <xf numFmtId="187" fontId="8" fillId="0" borderId="0">
      <alignment vertical="center"/>
    </xf>
    <xf numFmtId="187" fontId="4" fillId="0" borderId="0">
      <alignment vertical="center"/>
    </xf>
    <xf numFmtId="187" fontId="58" fillId="0" borderId="0"/>
    <xf numFmtId="187" fontId="4" fillId="0" borderId="0">
      <alignment vertical="center"/>
    </xf>
    <xf numFmtId="187" fontId="58" fillId="0" borderId="0"/>
    <xf numFmtId="187" fontId="8" fillId="0" borderId="0"/>
    <xf numFmtId="187" fontId="4" fillId="0" borderId="0">
      <alignment vertical="center"/>
    </xf>
    <xf numFmtId="187" fontId="4" fillId="0" borderId="0">
      <alignment vertical="center"/>
    </xf>
    <xf numFmtId="187" fontId="4" fillId="11" borderId="9" applyNumberFormat="0" applyFont="0" applyAlignment="0" applyProtection="0">
      <alignment vertical="center"/>
    </xf>
    <xf numFmtId="187" fontId="4" fillId="11" borderId="9" applyNumberFormat="0" applyFont="0" applyAlignment="0" applyProtection="0">
      <alignment vertical="center"/>
    </xf>
    <xf numFmtId="9" fontId="8" fillId="0" borderId="0" applyFont="0" applyFill="0" applyBorder="0" applyAlignment="0" applyProtection="0"/>
    <xf numFmtId="9" fontId="85" fillId="0" borderId="0" applyFont="0" applyFill="0" applyBorder="0" applyAlignment="0" applyProtection="0"/>
    <xf numFmtId="9" fontId="79" fillId="0" borderId="0" applyFont="0" applyFill="0" applyBorder="0" applyAlignment="0" applyProtection="0">
      <alignment vertical="center"/>
    </xf>
    <xf numFmtId="43" fontId="79" fillId="0" borderId="0" applyFont="0" applyFill="0" applyBorder="0" applyAlignment="0" applyProtection="0">
      <alignment vertical="center"/>
    </xf>
    <xf numFmtId="187" fontId="86" fillId="5" borderId="0" applyNumberFormat="0" applyBorder="0" applyAlignment="0" applyProtection="0">
      <alignment vertical="center"/>
    </xf>
    <xf numFmtId="187" fontId="87" fillId="6" borderId="0" applyNumberFormat="0" applyBorder="0" applyAlignment="0" applyProtection="0">
      <alignment vertical="center"/>
    </xf>
    <xf numFmtId="187" fontId="8" fillId="0" borderId="0"/>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79" fillId="0" borderId="0">
      <alignment vertical="center"/>
    </xf>
    <xf numFmtId="187" fontId="79" fillId="0" borderId="0">
      <alignment vertical="center"/>
    </xf>
    <xf numFmtId="187" fontId="8" fillId="0" borderId="0"/>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83" fillId="0" borderId="0">
      <alignment vertical="center"/>
    </xf>
    <xf numFmtId="187" fontId="79" fillId="0" borderId="0">
      <alignment vertical="center"/>
    </xf>
    <xf numFmtId="187" fontId="79" fillId="0" borderId="0">
      <alignment vertical="center"/>
    </xf>
    <xf numFmtId="187" fontId="79" fillId="0" borderId="0">
      <alignment vertical="center"/>
    </xf>
    <xf numFmtId="187" fontId="84" fillId="12" borderId="0" applyNumberFormat="0" applyBorder="0" applyAlignment="0" applyProtection="0">
      <alignment vertical="center"/>
    </xf>
    <xf numFmtId="187" fontId="84" fillId="16" borderId="0" applyNumberFormat="0" applyBorder="0" applyAlignment="0" applyProtection="0">
      <alignment vertical="center"/>
    </xf>
    <xf numFmtId="187" fontId="84" fillId="20" borderId="0" applyNumberFormat="0" applyBorder="0" applyAlignment="0" applyProtection="0">
      <alignment vertical="center"/>
    </xf>
    <xf numFmtId="187" fontId="84" fillId="24" borderId="0" applyNumberFormat="0" applyBorder="0" applyAlignment="0" applyProtection="0">
      <alignment vertical="center"/>
    </xf>
    <xf numFmtId="187" fontId="84" fillId="28" borderId="0" applyNumberFormat="0" applyBorder="0" applyAlignment="0" applyProtection="0">
      <alignment vertical="center"/>
    </xf>
    <xf numFmtId="187" fontId="84" fillId="32" borderId="0" applyNumberFormat="0" applyBorder="0" applyAlignment="0" applyProtection="0">
      <alignment vertical="center"/>
    </xf>
    <xf numFmtId="187" fontId="88" fillId="0" borderId="2" applyNumberFormat="0" applyFill="0" applyAlignment="0" applyProtection="0">
      <alignment vertical="center"/>
    </xf>
    <xf numFmtId="187" fontId="89" fillId="0" borderId="3" applyNumberFormat="0" applyFill="0" applyAlignment="0" applyProtection="0">
      <alignment vertical="center"/>
    </xf>
    <xf numFmtId="187" fontId="90" fillId="0" borderId="4" applyNumberFormat="0" applyFill="0" applyAlignment="0" applyProtection="0">
      <alignment vertical="center"/>
    </xf>
    <xf numFmtId="187" fontId="90" fillId="0" borderId="0" applyNumberFormat="0" applyFill="0" applyBorder="0" applyAlignment="0" applyProtection="0">
      <alignment vertical="center"/>
    </xf>
    <xf numFmtId="187" fontId="35" fillId="0" borderId="0" applyNumberFormat="0" applyFill="0" applyBorder="0" applyAlignment="0" applyProtection="0">
      <alignment vertical="center"/>
    </xf>
    <xf numFmtId="187" fontId="91" fillId="10" borderId="8" applyNumberFormat="0" applyAlignment="0" applyProtection="0">
      <alignment vertical="center"/>
    </xf>
    <xf numFmtId="187" fontId="47" fillId="0" borderId="15" applyNumberFormat="0" applyFill="0" applyAlignment="0" applyProtection="0">
      <alignment vertical="center"/>
    </xf>
    <xf numFmtId="187" fontId="47" fillId="0" borderId="15" applyNumberFormat="0" applyFill="0" applyAlignment="0" applyProtection="0">
      <alignment vertical="center"/>
    </xf>
    <xf numFmtId="187" fontId="92" fillId="0" borderId="10" applyNumberFormat="0" applyFill="0" applyAlignment="0" applyProtection="0">
      <alignment vertical="center"/>
    </xf>
    <xf numFmtId="187" fontId="31" fillId="38" borderId="16" applyNumberFormat="0" applyFont="0" applyAlignment="0" applyProtection="0">
      <alignment vertical="center"/>
    </xf>
    <xf numFmtId="187" fontId="83" fillId="11" borderId="9" applyNumberFormat="0" applyFont="0" applyAlignment="0" applyProtection="0">
      <alignment vertical="center"/>
    </xf>
    <xf numFmtId="187" fontId="83" fillId="11" borderId="9" applyNumberFormat="0" applyFont="0" applyAlignment="0" applyProtection="0">
      <alignment vertical="center"/>
    </xf>
    <xf numFmtId="187" fontId="83" fillId="11" borderId="9" applyNumberFormat="0" applyFont="0" applyAlignment="0" applyProtection="0">
      <alignment vertical="center"/>
    </xf>
    <xf numFmtId="9" fontId="79" fillId="0" borderId="0" applyFont="0" applyFill="0" applyBorder="0" applyAlignment="0" applyProtection="0">
      <alignment vertical="center"/>
    </xf>
    <xf numFmtId="9" fontId="83" fillId="0" borderId="0" applyFont="0" applyFill="0" applyBorder="0" applyAlignment="0" applyProtection="0">
      <alignment vertical="center"/>
    </xf>
    <xf numFmtId="187" fontId="93" fillId="0" borderId="0" applyNumberFormat="0" applyFill="0" applyBorder="0" applyAlignment="0" applyProtection="0">
      <alignment vertical="center"/>
    </xf>
    <xf numFmtId="187" fontId="94" fillId="0" borderId="0" applyNumberFormat="0" applyFill="0" applyBorder="0" applyAlignment="0" applyProtection="0">
      <alignment vertical="center"/>
    </xf>
    <xf numFmtId="187" fontId="50" fillId="36" borderId="17" applyNumberFormat="0" applyAlignment="0" applyProtection="0">
      <alignment vertical="center"/>
    </xf>
    <xf numFmtId="187" fontId="50" fillId="36" borderId="17" applyNumberFormat="0" applyAlignment="0" applyProtection="0">
      <alignment vertical="center"/>
    </xf>
    <xf numFmtId="187" fontId="95" fillId="9" borderId="5" applyNumberFormat="0" applyAlignment="0" applyProtection="0">
      <alignment vertical="center"/>
    </xf>
    <xf numFmtId="187" fontId="96" fillId="0" borderId="0" applyNumberFormat="0" applyFill="0" applyBorder="0" applyAlignment="0" applyProtection="0">
      <alignment vertical="top"/>
      <protection locked="0"/>
    </xf>
    <xf numFmtId="187" fontId="96" fillId="0" borderId="0" applyNumberFormat="0" applyFill="0" applyBorder="0" applyAlignment="0" applyProtection="0">
      <alignment vertical="top"/>
      <protection locked="0"/>
    </xf>
    <xf numFmtId="187" fontId="51" fillId="37" borderId="17" applyNumberFormat="0" applyAlignment="0" applyProtection="0">
      <alignment vertical="center"/>
    </xf>
    <xf numFmtId="187" fontId="51" fillId="37" borderId="17" applyNumberFormat="0" applyAlignment="0" applyProtection="0">
      <alignment vertical="center"/>
    </xf>
    <xf numFmtId="187" fontId="97" fillId="8" borderId="5" applyNumberFormat="0" applyAlignment="0" applyProtection="0">
      <alignment vertical="center"/>
    </xf>
    <xf numFmtId="187" fontId="47" fillId="36" borderId="18" applyNumberFormat="0" applyAlignment="0" applyProtection="0">
      <alignment vertical="center"/>
    </xf>
    <xf numFmtId="187" fontId="47" fillId="36" borderId="18" applyNumberFormat="0" applyAlignment="0" applyProtection="0">
      <alignment vertical="center"/>
    </xf>
    <xf numFmtId="187" fontId="98" fillId="9" borderId="6" applyNumberFormat="0" applyAlignment="0" applyProtection="0">
      <alignment vertical="center"/>
    </xf>
    <xf numFmtId="187" fontId="99" fillId="7" borderId="0" applyNumberFormat="0" applyBorder="0" applyAlignment="0" applyProtection="0">
      <alignment vertical="center"/>
    </xf>
    <xf numFmtId="187" fontId="100" fillId="0" borderId="7" applyNumberFormat="0" applyFill="0" applyAlignment="0" applyProtection="0">
      <alignment vertical="center"/>
    </xf>
    <xf numFmtId="187" fontId="8" fillId="0" borderId="0"/>
    <xf numFmtId="187" fontId="8" fillId="0" borderId="0"/>
    <xf numFmtId="187" fontId="8" fillId="0" borderId="0"/>
    <xf numFmtId="187" fontId="8" fillId="0" borderId="0"/>
    <xf numFmtId="1" fontId="104" fillId="2" borderId="0"/>
    <xf numFmtId="1" fontId="104" fillId="2" borderId="0"/>
    <xf numFmtId="187" fontId="104" fillId="2" borderId="0" applyNumberFormat="0"/>
    <xf numFmtId="38" fontId="104" fillId="2" borderId="0"/>
    <xf numFmtId="38" fontId="104" fillId="2" borderId="0"/>
    <xf numFmtId="186" fontId="104" fillId="2" borderId="0"/>
    <xf numFmtId="187" fontId="8" fillId="0" borderId="0"/>
    <xf numFmtId="187" fontId="8" fillId="0" borderId="0"/>
    <xf numFmtId="187" fontId="8" fillId="0" borderId="0"/>
    <xf numFmtId="189" fontId="3" fillId="0" borderId="0"/>
    <xf numFmtId="164" fontId="3" fillId="0" borderId="0" applyFont="0" applyFill="0" applyBorder="0" applyAlignment="0" applyProtection="0"/>
    <xf numFmtId="9" fontId="3" fillId="0" borderId="0" applyFont="0" applyFill="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cellStyleXfs>
  <cellXfs count="267">
    <xf numFmtId="187" fontId="0" fillId="0" borderId="0" xfId="0"/>
    <xf numFmtId="43" fontId="11" fillId="2" borderId="0" xfId="1" applyFont="1" applyFill="1"/>
    <xf numFmtId="187" fontId="11" fillId="2" borderId="0" xfId="0" applyFont="1" applyFill="1"/>
    <xf numFmtId="14" fontId="11" fillId="2" borderId="0" xfId="0" applyNumberFormat="1" applyFont="1" applyFill="1"/>
    <xf numFmtId="166" fontId="11" fillId="2" borderId="0" xfId="27" applyNumberFormat="1" applyFont="1" applyFill="1"/>
    <xf numFmtId="9" fontId="11" fillId="2" borderId="0" xfId="27" applyFont="1" applyFill="1"/>
    <xf numFmtId="187" fontId="11" fillId="2" borderId="0" xfId="0" applyFont="1" applyFill="1" applyAlignment="1">
      <alignment wrapText="1"/>
    </xf>
    <xf numFmtId="187" fontId="101" fillId="2" borderId="0" xfId="680" applyFont="1" applyFill="1">
      <alignment vertical="center"/>
    </xf>
    <xf numFmtId="43" fontId="101" fillId="2" borderId="0" xfId="1" applyFont="1" applyFill="1" applyAlignment="1">
      <alignment vertical="center"/>
    </xf>
    <xf numFmtId="9" fontId="101" fillId="2" borderId="0" xfId="27" applyFont="1" applyFill="1" applyAlignment="1">
      <alignment vertical="center"/>
    </xf>
    <xf numFmtId="183" fontId="101" fillId="2" borderId="0" xfId="1" applyNumberFormat="1" applyFont="1" applyFill="1" applyAlignment="1">
      <alignment vertical="center"/>
    </xf>
    <xf numFmtId="187" fontId="101" fillId="53" borderId="20" xfId="680" applyFont="1" applyFill="1" applyBorder="1" applyAlignment="1">
      <alignment horizontal="center" vertical="center"/>
    </xf>
    <xf numFmtId="187" fontId="103" fillId="2" borderId="0" xfId="0" applyFont="1" applyFill="1" applyAlignment="1">
      <alignment vertical="center"/>
    </xf>
    <xf numFmtId="187" fontId="104" fillId="2" borderId="0" xfId="0" applyFont="1" applyFill="1" applyAlignment="1">
      <alignment vertical="center"/>
    </xf>
    <xf numFmtId="183" fontId="101" fillId="0" borderId="0" xfId="1" applyNumberFormat="1" applyFont="1" applyAlignment="1">
      <alignment vertical="center"/>
    </xf>
    <xf numFmtId="166" fontId="101" fillId="2" borderId="0" xfId="27" applyNumberFormat="1" applyFont="1" applyFill="1" applyAlignment="1">
      <alignment vertical="center"/>
    </xf>
    <xf numFmtId="187" fontId="103" fillId="2" borderId="0" xfId="680" applyFont="1" applyFill="1">
      <alignment vertical="center"/>
    </xf>
    <xf numFmtId="187" fontId="105" fillId="2" borderId="0" xfId="680" applyFont="1" applyFill="1">
      <alignment vertical="center"/>
    </xf>
    <xf numFmtId="166" fontId="105" fillId="2" borderId="0" xfId="27" applyNumberFormat="1" applyFont="1" applyFill="1" applyAlignment="1">
      <alignment vertical="center"/>
    </xf>
    <xf numFmtId="166" fontId="105" fillId="0" borderId="0" xfId="27" applyNumberFormat="1" applyFont="1" applyAlignment="1">
      <alignment vertical="center"/>
    </xf>
    <xf numFmtId="165" fontId="101" fillId="2" borderId="0" xfId="1" applyNumberFormat="1" applyFont="1" applyFill="1" applyAlignment="1">
      <alignment vertical="center"/>
    </xf>
    <xf numFmtId="166" fontId="105" fillId="2" borderId="20" xfId="27" applyNumberFormat="1" applyFont="1" applyFill="1" applyBorder="1" applyAlignment="1">
      <alignment vertical="center"/>
    </xf>
    <xf numFmtId="166" fontId="105" fillId="0" borderId="20" xfId="27" applyNumberFormat="1" applyFont="1" applyBorder="1" applyAlignment="1">
      <alignment vertical="center"/>
    </xf>
    <xf numFmtId="187" fontId="101" fillId="53" borderId="20" xfId="680" applyFont="1" applyFill="1" applyBorder="1">
      <alignment vertical="center"/>
    </xf>
    <xf numFmtId="187" fontId="107" fillId="2" borderId="0" xfId="680" applyFont="1" applyFill="1">
      <alignment vertical="center"/>
    </xf>
    <xf numFmtId="187" fontId="106" fillId="2" borderId="0" xfId="680" applyFont="1" applyFill="1">
      <alignment vertical="center"/>
    </xf>
    <xf numFmtId="183" fontId="106" fillId="2" borderId="0" xfId="1" applyNumberFormat="1" applyFont="1" applyFill="1" applyAlignment="1">
      <alignment vertical="center"/>
    </xf>
    <xf numFmtId="183" fontId="105" fillId="2" borderId="0" xfId="1" applyNumberFormat="1" applyFont="1" applyFill="1" applyAlignment="1">
      <alignment vertical="center"/>
    </xf>
    <xf numFmtId="183" fontId="108" fillId="2" borderId="0" xfId="1" applyNumberFormat="1" applyFont="1" applyFill="1" applyAlignment="1">
      <alignment vertical="center"/>
    </xf>
    <xf numFmtId="183" fontId="109" fillId="2" borderId="0" xfId="1" applyNumberFormat="1" applyFont="1" applyFill="1" applyAlignment="1">
      <alignment vertical="center"/>
    </xf>
    <xf numFmtId="187" fontId="101" fillId="2" borderId="20" xfId="680" applyFont="1" applyFill="1" applyBorder="1">
      <alignment vertical="center"/>
    </xf>
    <xf numFmtId="187" fontId="111" fillId="2" borderId="0" xfId="0" applyFont="1" applyFill="1" applyAlignment="1">
      <alignment vertical="center"/>
    </xf>
    <xf numFmtId="187" fontId="112" fillId="2" borderId="0" xfId="0" applyFont="1" applyFill="1" applyAlignment="1">
      <alignment vertical="center"/>
    </xf>
    <xf numFmtId="187" fontId="113" fillId="2" borderId="0" xfId="0" applyFont="1" applyFill="1" applyAlignment="1">
      <alignment vertical="center"/>
    </xf>
    <xf numFmtId="187" fontId="113" fillId="2" borderId="0" xfId="0" applyFont="1" applyFill="1" applyAlignment="1">
      <alignment horizontal="left" vertical="top"/>
    </xf>
    <xf numFmtId="187" fontId="114" fillId="2" borderId="0" xfId="0" applyFont="1" applyFill="1" applyAlignment="1">
      <alignment vertical="center"/>
    </xf>
    <xf numFmtId="187" fontId="111" fillId="2" borderId="0" xfId="0" applyFont="1" applyFill="1" applyAlignment="1">
      <alignment horizontal="left" vertical="center" indent="3"/>
    </xf>
    <xf numFmtId="187" fontId="111" fillId="2" borderId="0" xfId="0" applyFont="1" applyFill="1" applyAlignment="1">
      <alignment horizontal="left" vertical="center" indent="2"/>
    </xf>
    <xf numFmtId="187" fontId="115" fillId="2" borderId="0" xfId="4" applyFont="1" applyFill="1" applyAlignment="1" applyProtection="1">
      <alignment vertical="center"/>
    </xf>
    <xf numFmtId="187" fontId="116" fillId="2" borderId="0" xfId="0" applyFont="1" applyFill="1" applyAlignment="1">
      <alignment vertical="center"/>
    </xf>
    <xf numFmtId="187" fontId="117" fillId="2" borderId="0" xfId="680" applyFont="1" applyFill="1">
      <alignment vertical="center"/>
    </xf>
    <xf numFmtId="183" fontId="106" fillId="54" borderId="30" xfId="1" applyNumberFormat="1" applyFont="1" applyFill="1" applyBorder="1" applyAlignment="1">
      <alignment vertical="center"/>
    </xf>
    <xf numFmtId="165" fontId="111" fillId="2" borderId="0" xfId="1" applyNumberFormat="1" applyFont="1" applyFill="1" applyAlignment="1">
      <alignment vertical="center"/>
    </xf>
    <xf numFmtId="187" fontId="119" fillId="2" borderId="0" xfId="0" applyFont="1" applyFill="1" applyAlignment="1">
      <alignment vertical="center"/>
    </xf>
    <xf numFmtId="187" fontId="120" fillId="2" borderId="0" xfId="0" applyFont="1" applyFill="1" applyAlignment="1">
      <alignment vertical="center"/>
    </xf>
    <xf numFmtId="187" fontId="121" fillId="2" borderId="0" xfId="4" applyFont="1" applyFill="1" applyAlignment="1" applyProtection="1">
      <alignment vertical="center"/>
    </xf>
    <xf numFmtId="187" fontId="123" fillId="2" borderId="0" xfId="4" applyFont="1" applyFill="1" applyAlignment="1" applyProtection="1">
      <alignment vertical="center"/>
    </xf>
    <xf numFmtId="187" fontId="124" fillId="2" borderId="0" xfId="0" applyFont="1" applyFill="1" applyAlignment="1">
      <alignment vertical="center"/>
    </xf>
    <xf numFmtId="187" fontId="125" fillId="2" borderId="0" xfId="0" applyFont="1" applyFill="1" applyAlignment="1">
      <alignment vertical="center"/>
    </xf>
    <xf numFmtId="187" fontId="114" fillId="2" borderId="0" xfId="4" applyFont="1" applyFill="1" applyAlignment="1" applyProtection="1">
      <alignment vertical="center"/>
    </xf>
    <xf numFmtId="187" fontId="126" fillId="2" borderId="0" xfId="4" applyFont="1" applyFill="1" applyAlignment="1" applyProtection="1">
      <alignment vertical="center"/>
    </xf>
    <xf numFmtId="187" fontId="127" fillId="2" borderId="0" xfId="4" applyFont="1" applyFill="1" applyAlignment="1" applyProtection="1">
      <alignment vertical="center"/>
    </xf>
    <xf numFmtId="187" fontId="118" fillId="2" borderId="0" xfId="0" applyFont="1" applyFill="1" applyAlignment="1">
      <alignment horizontal="center" vertical="center"/>
    </xf>
    <xf numFmtId="165" fontId="128" fillId="2" borderId="0" xfId="1" applyNumberFormat="1" applyFont="1" applyFill="1"/>
    <xf numFmtId="187" fontId="128" fillId="2" borderId="0" xfId="0" applyFont="1" applyFill="1"/>
    <xf numFmtId="187" fontId="128" fillId="2" borderId="0" xfId="2" applyFont="1" applyFill="1"/>
    <xf numFmtId="166" fontId="128" fillId="2" borderId="0" xfId="27" applyNumberFormat="1" applyFont="1" applyFill="1"/>
    <xf numFmtId="187" fontId="129" fillId="2" borderId="0" xfId="0" applyFont="1" applyFill="1"/>
    <xf numFmtId="9" fontId="128" fillId="2" borderId="0" xfId="27" applyFont="1" applyFill="1"/>
    <xf numFmtId="187" fontId="130" fillId="3" borderId="0" xfId="0" applyFont="1" applyFill="1"/>
    <xf numFmtId="49" fontId="104" fillId="4" borderId="0" xfId="0" applyNumberFormat="1" applyFont="1" applyFill="1" applyAlignment="1">
      <alignment horizontal="center"/>
    </xf>
    <xf numFmtId="49" fontId="128" fillId="2" borderId="0" xfId="0" applyNumberFormat="1" applyFont="1" applyFill="1"/>
    <xf numFmtId="165" fontId="128" fillId="2" borderId="0" xfId="0" applyNumberFormat="1" applyFont="1" applyFill="1"/>
    <xf numFmtId="187" fontId="130" fillId="2" borderId="0" xfId="0" applyFont="1" applyFill="1"/>
    <xf numFmtId="187" fontId="130" fillId="2" borderId="27" xfId="0" applyFont="1" applyFill="1" applyBorder="1"/>
    <xf numFmtId="187" fontId="128" fillId="4" borderId="0" xfId="0" applyFont="1" applyFill="1"/>
    <xf numFmtId="187" fontId="128" fillId="2" borderId="0" xfId="0" applyFont="1" applyFill="1" applyAlignment="1">
      <alignment horizontal="right"/>
    </xf>
    <xf numFmtId="187" fontId="128" fillId="4" borderId="0" xfId="0" applyFont="1" applyFill="1" applyAlignment="1">
      <alignment horizontal="center"/>
    </xf>
    <xf numFmtId="165" fontId="130" fillId="2" borderId="0" xfId="1" applyNumberFormat="1" applyFont="1" applyFill="1"/>
    <xf numFmtId="43" fontId="128" fillId="2" borderId="0" xfId="1" applyFont="1" applyFill="1"/>
    <xf numFmtId="187" fontId="128" fillId="2" borderId="0" xfId="0" applyFont="1" applyFill="1" applyAlignment="1">
      <alignment vertical="center"/>
    </xf>
    <xf numFmtId="183" fontId="128" fillId="2" borderId="0" xfId="1" applyNumberFormat="1" applyFont="1" applyFill="1" applyAlignment="1">
      <alignment vertical="center"/>
    </xf>
    <xf numFmtId="184" fontId="128" fillId="2" borderId="0" xfId="0" applyNumberFormat="1" applyFont="1" applyFill="1" applyAlignment="1">
      <alignment vertical="center"/>
    </xf>
    <xf numFmtId="184" fontId="131" fillId="2" borderId="0" xfId="0" applyNumberFormat="1" applyFont="1" applyFill="1" applyAlignment="1">
      <alignment vertical="center"/>
    </xf>
    <xf numFmtId="165" fontId="104" fillId="2" borderId="0" xfId="1" applyNumberFormat="1" applyFont="1" applyFill="1"/>
    <xf numFmtId="187" fontId="104" fillId="2" borderId="0" xfId="741" applyFont="1" applyFill="1"/>
    <xf numFmtId="187" fontId="104" fillId="3" borderId="0" xfId="741" applyFont="1" applyFill="1" applyAlignment="1">
      <alignment horizontal="center" wrapText="1"/>
    </xf>
    <xf numFmtId="187" fontId="104" fillId="2" borderId="0" xfId="741" applyFont="1" applyFill="1" applyAlignment="1">
      <alignment horizontal="center" wrapText="1"/>
    </xf>
    <xf numFmtId="14" fontId="104" fillId="2" borderId="0" xfId="741" applyNumberFormat="1" applyFont="1" applyFill="1"/>
    <xf numFmtId="183" fontId="104" fillId="2" borderId="0" xfId="1" applyNumberFormat="1" applyFont="1" applyFill="1"/>
    <xf numFmtId="165" fontId="104" fillId="2" borderId="0" xfId="741" applyNumberFormat="1" applyFont="1" applyFill="1"/>
    <xf numFmtId="187" fontId="105" fillId="2" borderId="20" xfId="680" applyFont="1" applyFill="1" applyBorder="1">
      <alignment vertical="center"/>
    </xf>
    <xf numFmtId="187" fontId="128" fillId="2" borderId="0" xfId="0" applyFont="1" applyFill="1" applyAlignment="1">
      <alignment horizontal="left" vertical="center"/>
    </xf>
    <xf numFmtId="187" fontId="132" fillId="2" borderId="0" xfId="4" applyFont="1" applyFill="1" applyAlignment="1" applyProtection="1">
      <alignment horizontal="center" vertical="center"/>
    </xf>
    <xf numFmtId="187" fontId="132" fillId="2" borderId="0" xfId="4" applyFont="1" applyFill="1" applyAlignment="1" applyProtection="1">
      <alignment horizontal="left" vertical="center"/>
    </xf>
    <xf numFmtId="14" fontId="133" fillId="2" borderId="1" xfId="0" applyNumberFormat="1" applyFont="1" applyFill="1" applyBorder="1" applyAlignment="1">
      <alignment vertical="center"/>
    </xf>
    <xf numFmtId="187" fontId="134" fillId="2" borderId="0" xfId="0" applyFont="1" applyFill="1" applyAlignment="1">
      <alignment horizontal="left" vertical="center"/>
    </xf>
    <xf numFmtId="14" fontId="128" fillId="2" borderId="0" xfId="0" applyNumberFormat="1" applyFont="1" applyFill="1"/>
    <xf numFmtId="187" fontId="128" fillId="53" borderId="0" xfId="0" applyFont="1" applyFill="1"/>
    <xf numFmtId="9" fontId="128" fillId="2" borderId="0" xfId="27" applyFont="1" applyFill="1" applyAlignment="1">
      <alignment horizontal="right"/>
    </xf>
    <xf numFmtId="187" fontId="136" fillId="2" borderId="0" xfId="680" applyFont="1" applyFill="1">
      <alignment vertical="center"/>
    </xf>
    <xf numFmtId="187" fontId="108" fillId="2" borderId="0" xfId="680" applyFont="1" applyFill="1">
      <alignment vertical="center"/>
    </xf>
    <xf numFmtId="14" fontId="104" fillId="2" borderId="0" xfId="1" applyNumberFormat="1" applyFont="1" applyFill="1"/>
    <xf numFmtId="165" fontId="104" fillId="52" borderId="0" xfId="1" applyNumberFormat="1" applyFont="1" applyFill="1"/>
    <xf numFmtId="165" fontId="128" fillId="2" borderId="0" xfId="1" applyNumberFormat="1" applyFont="1" applyFill="1" applyAlignment="1">
      <alignment horizontal="right"/>
    </xf>
    <xf numFmtId="183" fontId="108" fillId="0" borderId="0" xfId="1" applyNumberFormat="1" applyFont="1" applyAlignment="1">
      <alignment vertical="center"/>
    </xf>
    <xf numFmtId="183" fontId="106" fillId="54" borderId="29" xfId="1" applyNumberFormat="1" applyFont="1" applyFill="1" applyBorder="1" applyAlignment="1">
      <alignment vertical="center"/>
    </xf>
    <xf numFmtId="183" fontId="105" fillId="2" borderId="20" xfId="1" applyNumberFormat="1" applyFont="1" applyFill="1" applyBorder="1" applyAlignment="1">
      <alignment vertical="center"/>
    </xf>
    <xf numFmtId="187" fontId="105" fillId="2" borderId="20" xfId="680" applyFont="1" applyFill="1" applyBorder="1" applyAlignment="1">
      <alignment horizontal="left" vertical="center" indent="2"/>
    </xf>
    <xf numFmtId="166" fontId="128" fillId="2" borderId="0" xfId="27" applyNumberFormat="1" applyFont="1" applyFill="1" applyAlignment="1">
      <alignment horizontal="right"/>
    </xf>
    <xf numFmtId="43" fontId="128" fillId="2" borderId="0" xfId="1" applyFont="1" applyFill="1" applyAlignment="1">
      <alignment horizontal="right"/>
    </xf>
    <xf numFmtId="165" fontId="130" fillId="2" borderId="27" xfId="1" applyNumberFormat="1" applyFont="1" applyFill="1" applyBorder="1" applyAlignment="1">
      <alignment horizontal="right"/>
    </xf>
    <xf numFmtId="187" fontId="128" fillId="4" borderId="0" xfId="0" applyFont="1" applyFill="1" applyAlignment="1">
      <alignment horizontal="right"/>
    </xf>
    <xf numFmtId="49" fontId="128" fillId="4" borderId="0" xfId="0" applyNumberFormat="1" applyFont="1" applyFill="1" applyAlignment="1">
      <alignment horizontal="right"/>
    </xf>
    <xf numFmtId="183" fontId="109" fillId="0" borderId="0" xfId="1" applyNumberFormat="1" applyFont="1" applyAlignment="1">
      <alignment vertical="center"/>
    </xf>
    <xf numFmtId="183" fontId="105" fillId="0" borderId="0" xfId="1" applyNumberFormat="1" applyFont="1" applyAlignment="1">
      <alignment vertical="center"/>
    </xf>
    <xf numFmtId="166" fontId="109" fillId="0" borderId="20" xfId="27" applyNumberFormat="1" applyFont="1" applyBorder="1" applyAlignment="1">
      <alignment vertical="center"/>
    </xf>
    <xf numFmtId="183" fontId="101" fillId="54" borderId="30" xfId="1" applyNumberFormat="1" applyFont="1" applyFill="1" applyBorder="1" applyAlignment="1">
      <alignment vertical="center"/>
    </xf>
    <xf numFmtId="49" fontId="128" fillId="2" borderId="0" xfId="0" applyNumberFormat="1" applyFont="1" applyFill="1" applyAlignment="1">
      <alignment horizontal="right"/>
    </xf>
    <xf numFmtId="49" fontId="128" fillId="2" borderId="0" xfId="1" applyNumberFormat="1" applyFont="1" applyFill="1" applyAlignment="1">
      <alignment horizontal="right"/>
    </xf>
    <xf numFmtId="166" fontId="105" fillId="54" borderId="32" xfId="27" applyNumberFormat="1" applyFont="1" applyFill="1" applyBorder="1" applyAlignment="1">
      <alignment vertical="center"/>
    </xf>
    <xf numFmtId="166" fontId="105" fillId="0" borderId="29" xfId="27" applyNumberFormat="1" applyFont="1" applyBorder="1" applyAlignment="1">
      <alignment vertical="center"/>
    </xf>
    <xf numFmtId="43" fontId="104" fillId="2" borderId="26" xfId="1" applyFont="1" applyFill="1" applyBorder="1" applyAlignment="1">
      <alignment vertical="center"/>
    </xf>
    <xf numFmtId="43" fontId="101" fillId="2" borderId="26" xfId="1" applyFont="1" applyFill="1" applyBorder="1" applyAlignment="1">
      <alignment vertical="center"/>
    </xf>
    <xf numFmtId="43" fontId="101" fillId="2" borderId="26" xfId="1" applyFont="1" applyFill="1" applyBorder="1" applyAlignment="1">
      <alignment horizontal="right" vertical="center"/>
    </xf>
    <xf numFmtId="43" fontId="104" fillId="2" borderId="26" xfId="1" applyFont="1" applyFill="1" applyBorder="1" applyAlignment="1">
      <alignment horizontal="center" vertical="center"/>
    </xf>
    <xf numFmtId="43" fontId="104" fillId="2" borderId="26" xfId="1" applyFont="1" applyFill="1" applyBorder="1" applyAlignment="1">
      <alignment horizontal="right" vertical="center"/>
    </xf>
    <xf numFmtId="43" fontId="104" fillId="2" borderId="0" xfId="1" applyFont="1" applyFill="1" applyAlignment="1">
      <alignment vertical="center"/>
    </xf>
    <xf numFmtId="43" fontId="101" fillId="2" borderId="20" xfId="1" applyFont="1" applyFill="1" applyBorder="1" applyAlignment="1">
      <alignment vertical="center"/>
    </xf>
    <xf numFmtId="43" fontId="101" fillId="2" borderId="20" xfId="1" applyFont="1" applyFill="1" applyBorder="1" applyAlignment="1">
      <alignment horizontal="right" vertical="center"/>
    </xf>
    <xf numFmtId="43" fontId="106" fillId="0" borderId="20" xfId="1" applyFont="1" applyBorder="1" applyAlignment="1">
      <alignment horizontal="center" vertical="center"/>
    </xf>
    <xf numFmtId="183" fontId="101" fillId="2" borderId="20" xfId="1" applyNumberFormat="1" applyFont="1" applyFill="1" applyBorder="1" applyAlignment="1">
      <alignment horizontal="right" vertical="center"/>
    </xf>
    <xf numFmtId="187" fontId="101" fillId="53" borderId="20" xfId="680" applyFont="1" applyFill="1" applyBorder="1" applyAlignment="1">
      <alignment horizontal="right" vertical="center"/>
    </xf>
    <xf numFmtId="183" fontId="110" fillId="0" borderId="0" xfId="1" applyNumberFormat="1" applyFont="1" applyAlignment="1">
      <alignment vertical="center"/>
    </xf>
    <xf numFmtId="165" fontId="130" fillId="0" borderId="20" xfId="1" applyNumberFormat="1" applyFont="1" applyBorder="1" applyAlignment="1">
      <alignment horizontal="right"/>
    </xf>
    <xf numFmtId="165" fontId="130" fillId="0" borderId="34" xfId="1" applyNumberFormat="1" applyFont="1" applyBorder="1" applyAlignment="1">
      <alignment horizontal="right"/>
    </xf>
    <xf numFmtId="43" fontId="106" fillId="2" borderId="0" xfId="1" applyFont="1" applyFill="1" applyAlignment="1">
      <alignment vertical="center"/>
    </xf>
    <xf numFmtId="187" fontId="101" fillId="56" borderId="20" xfId="680" applyFont="1" applyFill="1" applyBorder="1" applyAlignment="1">
      <alignment horizontal="right" vertical="center"/>
    </xf>
    <xf numFmtId="187" fontId="101" fillId="56" borderId="20" xfId="680" applyFont="1" applyFill="1" applyBorder="1">
      <alignment vertical="center"/>
    </xf>
    <xf numFmtId="187" fontId="118" fillId="2" borderId="0" xfId="0" applyFont="1" applyFill="1" applyAlignment="1">
      <alignment vertical="center"/>
    </xf>
    <xf numFmtId="14" fontId="129" fillId="2" borderId="0" xfId="740" applyNumberFormat="1" applyFont="1" applyFill="1"/>
    <xf numFmtId="187" fontId="128" fillId="2" borderId="0" xfId="740" applyFont="1" applyFill="1" applyAlignment="1">
      <alignment horizontal="right"/>
    </xf>
    <xf numFmtId="187" fontId="128" fillId="2" borderId="0" xfId="740" applyFont="1" applyFill="1"/>
    <xf numFmtId="14" fontId="131" fillId="2" borderId="0" xfId="0" applyNumberFormat="1" applyFont="1" applyFill="1"/>
    <xf numFmtId="14" fontId="128" fillId="4" borderId="0" xfId="0" applyNumberFormat="1" applyFont="1" applyFill="1" applyAlignment="1">
      <alignment horizontal="center" vertical="center"/>
    </xf>
    <xf numFmtId="165" fontId="128" fillId="4" borderId="0" xfId="1" applyNumberFormat="1" applyFont="1" applyFill="1" applyAlignment="1">
      <alignment horizontal="center" vertical="center" wrapText="1"/>
    </xf>
    <xf numFmtId="49" fontId="128" fillId="4" borderId="0" xfId="0" applyNumberFormat="1" applyFont="1" applyFill="1" applyAlignment="1">
      <alignment horizontal="center" vertical="center" wrapText="1"/>
    </xf>
    <xf numFmtId="14" fontId="128" fillId="2" borderId="0" xfId="740" applyNumberFormat="1" applyFont="1" applyFill="1"/>
    <xf numFmtId="14" fontId="128" fillId="2" borderId="0" xfId="740" applyNumberFormat="1" applyFont="1" applyFill="1" applyAlignment="1">
      <alignment horizontal="right"/>
    </xf>
    <xf numFmtId="187" fontId="128" fillId="2" borderId="26" xfId="740" applyFont="1" applyFill="1" applyBorder="1" applyAlignment="1">
      <alignment horizontal="right"/>
    </xf>
    <xf numFmtId="187" fontId="128" fillId="2" borderId="31" xfId="740" applyFont="1" applyFill="1" applyBorder="1" applyAlignment="1">
      <alignment horizontal="right"/>
    </xf>
    <xf numFmtId="49" fontId="128" fillId="0" borderId="28" xfId="1" applyNumberFormat="1" applyFont="1" applyBorder="1"/>
    <xf numFmtId="165" fontId="128" fillId="2" borderId="32" xfId="1" applyNumberFormat="1" applyFont="1" applyFill="1" applyBorder="1"/>
    <xf numFmtId="165" fontId="128" fillId="2" borderId="33" xfId="1" applyNumberFormat="1" applyFont="1" applyFill="1" applyBorder="1" applyAlignment="1">
      <alignment horizontal="right"/>
    </xf>
    <xf numFmtId="49" fontId="128" fillId="0" borderId="32" xfId="1" applyNumberFormat="1" applyFont="1" applyBorder="1"/>
    <xf numFmtId="49" fontId="128" fillId="0" borderId="29" xfId="1" applyNumberFormat="1" applyFont="1" applyBorder="1"/>
    <xf numFmtId="165" fontId="128" fillId="2" borderId="29" xfId="1" applyNumberFormat="1" applyFont="1" applyFill="1" applyBorder="1"/>
    <xf numFmtId="165" fontId="128" fillId="2" borderId="20" xfId="1" applyNumberFormat="1" applyFont="1" applyFill="1" applyBorder="1" applyAlignment="1">
      <alignment horizontal="right"/>
    </xf>
    <xf numFmtId="165" fontId="128" fillId="2" borderId="34" xfId="1" applyNumberFormat="1" applyFont="1" applyFill="1" applyBorder="1" applyAlignment="1">
      <alignment horizontal="right"/>
    </xf>
    <xf numFmtId="165" fontId="129" fillId="2" borderId="0" xfId="1" applyNumberFormat="1" applyFont="1" applyFill="1" applyAlignment="1">
      <alignment horizontal="left"/>
    </xf>
    <xf numFmtId="49" fontId="128" fillId="4" borderId="0" xfId="0" applyNumberFormat="1" applyFont="1" applyFill="1" applyAlignment="1">
      <alignment horizontal="center" vertical="center"/>
    </xf>
    <xf numFmtId="185" fontId="128" fillId="2" borderId="0" xfId="1" applyNumberFormat="1" applyFont="1" applyFill="1"/>
    <xf numFmtId="49" fontId="128" fillId="4" borderId="0" xfId="0" applyNumberFormat="1" applyFont="1" applyFill="1" applyAlignment="1">
      <alignment horizontal="center"/>
    </xf>
    <xf numFmtId="165" fontId="128" fillId="57" borderId="0" xfId="1" applyNumberFormat="1" applyFont="1" applyFill="1" applyAlignment="1">
      <alignment horizontal="right"/>
    </xf>
    <xf numFmtId="165" fontId="130" fillId="57" borderId="27" xfId="1" applyNumberFormat="1" applyFont="1" applyFill="1" applyBorder="1" applyAlignment="1">
      <alignment horizontal="right"/>
    </xf>
    <xf numFmtId="165" fontId="128" fillId="57" borderId="0" xfId="27" applyNumberFormat="1" applyFont="1" applyFill="1" applyAlignment="1">
      <alignment horizontal="right"/>
    </xf>
    <xf numFmtId="166" fontId="128" fillId="57" borderId="0" xfId="27" applyNumberFormat="1" applyFont="1" applyFill="1" applyAlignment="1">
      <alignment horizontal="right"/>
    </xf>
    <xf numFmtId="183" fontId="101" fillId="0" borderId="0" xfId="1" applyNumberFormat="1" applyFont="1" applyAlignment="1">
      <alignment horizontal="center" vertical="center"/>
    </xf>
    <xf numFmtId="183" fontId="101" fillId="0" borderId="0" xfId="1" applyNumberFormat="1" applyFont="1" applyAlignment="1">
      <alignment horizontal="right" vertical="center"/>
    </xf>
    <xf numFmtId="43" fontId="105" fillId="2" borderId="0" xfId="1" applyFont="1" applyFill="1" applyAlignment="1">
      <alignment vertical="center"/>
    </xf>
    <xf numFmtId="43" fontId="105" fillId="2" borderId="0" xfId="27" applyNumberFormat="1" applyFont="1" applyFill="1" applyAlignment="1">
      <alignment vertical="center"/>
    </xf>
    <xf numFmtId="166" fontId="128" fillId="4" borderId="0" xfId="27" applyNumberFormat="1" applyFont="1" applyFill="1" applyAlignment="1">
      <alignment horizontal="right"/>
    </xf>
    <xf numFmtId="9" fontId="128" fillId="57" borderId="0" xfId="27" applyFont="1" applyFill="1" applyAlignment="1">
      <alignment horizontal="right"/>
    </xf>
    <xf numFmtId="9" fontId="128" fillId="2" borderId="0" xfId="27" applyFont="1" applyFill="1" applyAlignment="1">
      <alignment horizontal="center"/>
    </xf>
    <xf numFmtId="43" fontId="130" fillId="2" borderId="0" xfId="1" applyFont="1" applyFill="1" applyAlignment="1">
      <alignment horizontal="center"/>
    </xf>
    <xf numFmtId="187" fontId="128" fillId="0" borderId="0" xfId="0" applyFont="1"/>
    <xf numFmtId="187" fontId="128" fillId="0" borderId="0" xfId="0" applyFont="1" applyAlignment="1">
      <alignment horizontal="right"/>
    </xf>
    <xf numFmtId="165" fontId="128" fillId="0" borderId="0" xfId="1" applyNumberFormat="1" applyFont="1" applyAlignment="1">
      <alignment horizontal="right"/>
    </xf>
    <xf numFmtId="9" fontId="128" fillId="0" borderId="0" xfId="27" applyFont="1" applyAlignment="1">
      <alignment horizontal="right"/>
    </xf>
    <xf numFmtId="49" fontId="128" fillId="0" borderId="0" xfId="0" applyNumberFormat="1" applyFont="1" applyAlignment="1">
      <alignment horizontal="center"/>
    </xf>
    <xf numFmtId="49" fontId="128" fillId="0" borderId="0" xfId="0" applyNumberFormat="1" applyFont="1"/>
    <xf numFmtId="165" fontId="130" fillId="0" borderId="0" xfId="1" applyNumberFormat="1" applyFont="1" applyAlignment="1">
      <alignment horizontal="right"/>
    </xf>
    <xf numFmtId="166" fontId="128" fillId="0" borderId="0" xfId="27" applyNumberFormat="1" applyFont="1" applyAlignment="1">
      <alignment horizontal="right"/>
    </xf>
    <xf numFmtId="49" fontId="128" fillId="0" borderId="0" xfId="0" applyNumberFormat="1" applyFont="1" applyAlignment="1">
      <alignment horizontal="right"/>
    </xf>
    <xf numFmtId="166" fontId="128" fillId="2" borderId="0" xfId="27" applyNumberFormat="1" applyFont="1" applyFill="1" applyAlignment="1">
      <alignment horizontal="center"/>
    </xf>
    <xf numFmtId="166" fontId="128" fillId="4" borderId="0" xfId="27" applyNumberFormat="1" applyFont="1" applyFill="1" applyAlignment="1">
      <alignment horizontal="center"/>
    </xf>
    <xf numFmtId="166" fontId="128" fillId="0" borderId="0" xfId="27" applyNumberFormat="1" applyFont="1"/>
    <xf numFmtId="166" fontId="128" fillId="0" borderId="0" xfId="27" applyNumberFormat="1" applyFont="1" applyAlignment="1">
      <alignment horizontal="center"/>
    </xf>
    <xf numFmtId="166" fontId="130" fillId="0" borderId="0" xfId="27" applyNumberFormat="1" applyFont="1" applyAlignment="1">
      <alignment horizontal="right"/>
    </xf>
    <xf numFmtId="165" fontId="104" fillId="58" borderId="0" xfId="1" applyNumberFormat="1" applyFont="1" applyFill="1"/>
    <xf numFmtId="187" fontId="0" fillId="55" borderId="0" xfId="0" applyFill="1"/>
    <xf numFmtId="166" fontId="109" fillId="0" borderId="0" xfId="27" applyNumberFormat="1" applyFont="1" applyAlignment="1">
      <alignment vertical="center"/>
    </xf>
    <xf numFmtId="43" fontId="103" fillId="2" borderId="0" xfId="1" applyFont="1" applyFill="1" applyAlignment="1">
      <alignment vertical="center"/>
    </xf>
    <xf numFmtId="43" fontId="109" fillId="0" borderId="0" xfId="1" applyFont="1" applyAlignment="1">
      <alignment vertical="center"/>
    </xf>
    <xf numFmtId="43" fontId="104" fillId="0" borderId="0" xfId="1" applyFont="1" applyAlignment="1">
      <alignment vertical="center"/>
    </xf>
    <xf numFmtId="188" fontId="104" fillId="0" borderId="0" xfId="1" applyNumberFormat="1" applyFont="1" applyAlignment="1">
      <alignment vertical="center"/>
    </xf>
    <xf numFmtId="43" fontId="101" fillId="0" borderId="0" xfId="1" applyFont="1" applyAlignment="1">
      <alignment vertical="center"/>
    </xf>
    <xf numFmtId="43" fontId="107" fillId="2" borderId="0" xfId="1" applyFont="1" applyFill="1" applyAlignment="1">
      <alignment vertical="center"/>
    </xf>
    <xf numFmtId="43" fontId="106" fillId="0" borderId="0" xfId="1" applyFont="1" applyAlignment="1">
      <alignment vertical="center"/>
    </xf>
    <xf numFmtId="43" fontId="106" fillId="54" borderId="28" xfId="1" applyFont="1" applyFill="1" applyBorder="1" applyAlignment="1">
      <alignment vertical="center"/>
    </xf>
    <xf numFmtId="165" fontId="128" fillId="0" borderId="0" xfId="1" applyNumberFormat="1" applyFont="1"/>
    <xf numFmtId="43" fontId="101" fillId="2" borderId="30" xfId="1" applyFont="1" applyFill="1" applyBorder="1" applyAlignment="1">
      <alignment vertical="center"/>
    </xf>
    <xf numFmtId="165" fontId="104" fillId="55" borderId="0" xfId="1" applyNumberFormat="1" applyFont="1" applyFill="1"/>
    <xf numFmtId="49" fontId="128" fillId="4" borderId="0" xfId="0" applyNumberFormat="1" applyFont="1" applyFill="1" applyAlignment="1" applyProtection="1">
      <alignment horizontal="center"/>
      <protection locked="0"/>
    </xf>
    <xf numFmtId="183" fontId="104" fillId="0" borderId="0" xfId="1" applyNumberFormat="1" applyFont="1" applyAlignment="1">
      <alignment vertical="center"/>
    </xf>
    <xf numFmtId="43" fontId="139" fillId="2" borderId="0" xfId="1" applyFont="1" applyFill="1" applyAlignment="1">
      <alignment vertical="center"/>
    </xf>
    <xf numFmtId="43" fontId="101" fillId="0" borderId="30" xfId="1" applyFont="1" applyBorder="1" applyAlignment="1">
      <alignment vertical="center"/>
    </xf>
    <xf numFmtId="10" fontId="101" fillId="2" borderId="0" xfId="27" applyNumberFormat="1" applyFont="1" applyFill="1" applyAlignment="1">
      <alignment vertical="center"/>
    </xf>
    <xf numFmtId="14" fontId="128" fillId="2" borderId="0" xfId="737" applyNumberFormat="1" applyFont="1" applyFill="1"/>
    <xf numFmtId="43" fontId="110" fillId="2" borderId="0" xfId="1" applyFont="1" applyFill="1" applyAlignment="1">
      <alignment vertical="center"/>
    </xf>
    <xf numFmtId="183" fontId="102" fillId="2" borderId="0" xfId="1" applyNumberFormat="1" applyFont="1" applyFill="1" applyAlignment="1">
      <alignment vertical="center"/>
    </xf>
    <xf numFmtId="43" fontId="110" fillId="2" borderId="0" xfId="27" applyNumberFormat="1" applyFont="1" applyFill="1" applyAlignment="1">
      <alignment vertical="center"/>
    </xf>
    <xf numFmtId="43" fontId="108" fillId="2" borderId="0" xfId="1" applyFont="1" applyFill="1" applyAlignment="1">
      <alignment vertical="center"/>
    </xf>
    <xf numFmtId="188" fontId="101" fillId="0" borderId="30" xfId="1" applyNumberFormat="1" applyFont="1" applyBorder="1" applyAlignment="1">
      <alignment vertical="center"/>
    </xf>
    <xf numFmtId="189" fontId="144" fillId="2" borderId="0" xfId="901" applyNumberFormat="1" applyFont="1" applyFill="1" applyAlignment="1">
      <alignment vertical="center"/>
    </xf>
    <xf numFmtId="187" fontId="130" fillId="0" borderId="27" xfId="0" applyFont="1" applyBorder="1"/>
    <xf numFmtId="165" fontId="130" fillId="0" borderId="27" xfId="1" applyNumberFormat="1" applyFont="1" applyBorder="1" applyAlignment="1">
      <alignment horizontal="right"/>
    </xf>
    <xf numFmtId="9" fontId="141" fillId="0" borderId="27" xfId="27" applyFont="1" applyBorder="1" applyAlignment="1">
      <alignment horizontal="right"/>
    </xf>
    <xf numFmtId="166" fontId="142" fillId="0" borderId="27" xfId="27" applyNumberFormat="1" applyFont="1" applyBorder="1" applyAlignment="1">
      <alignment horizontal="right"/>
    </xf>
    <xf numFmtId="166" fontId="140" fillId="0" borderId="0" xfId="27" applyNumberFormat="1" applyFont="1"/>
    <xf numFmtId="166" fontId="141" fillId="0" borderId="27" xfId="27" applyNumberFormat="1" applyFont="1" applyBorder="1" applyAlignment="1">
      <alignment horizontal="right"/>
    </xf>
    <xf numFmtId="166" fontId="130" fillId="0" borderId="27" xfId="27" applyNumberFormat="1" applyFont="1" applyBorder="1" applyAlignment="1">
      <alignment horizontal="right"/>
    </xf>
    <xf numFmtId="43" fontId="104" fillId="0" borderId="0" xfId="1" applyFont="1" applyAlignment="1">
      <alignment horizontal="left" vertical="center" indent="1"/>
    </xf>
    <xf numFmtId="187" fontId="105" fillId="2" borderId="0" xfId="680" applyFont="1" applyFill="1" applyAlignment="1">
      <alignment horizontal="left" vertical="center" indent="1"/>
    </xf>
    <xf numFmtId="43" fontId="106" fillId="0" borderId="26" xfId="1" applyFont="1" applyBorder="1" applyAlignment="1">
      <alignment horizontal="center" vertical="center"/>
    </xf>
    <xf numFmtId="183" fontId="101" fillId="2" borderId="26" xfId="1" applyNumberFormat="1" applyFont="1" applyFill="1" applyBorder="1" applyAlignment="1">
      <alignment horizontal="right" vertical="center"/>
    </xf>
    <xf numFmtId="166" fontId="101" fillId="2" borderId="20" xfId="27" applyNumberFormat="1" applyFont="1" applyFill="1" applyBorder="1" applyAlignment="1">
      <alignment vertical="center"/>
    </xf>
    <xf numFmtId="187" fontId="105" fillId="2" borderId="0" xfId="680" applyFont="1" applyFill="1" applyAlignment="1">
      <alignment horizontal="left" vertical="center"/>
    </xf>
    <xf numFmtId="10" fontId="106" fillId="2" borderId="0" xfId="27" applyNumberFormat="1" applyFont="1" applyFill="1" applyAlignment="1">
      <alignment vertical="center"/>
    </xf>
    <xf numFmtId="10" fontId="102" fillId="2" borderId="20" xfId="27" applyNumberFormat="1" applyFont="1" applyFill="1" applyBorder="1" applyAlignment="1">
      <alignment horizontal="left" vertical="center"/>
    </xf>
    <xf numFmtId="10" fontId="106" fillId="2" borderId="20" xfId="27" applyNumberFormat="1" applyFont="1" applyFill="1" applyBorder="1" applyAlignment="1">
      <alignment vertical="center"/>
    </xf>
    <xf numFmtId="10" fontId="138" fillId="2" borderId="20" xfId="27" applyNumberFormat="1" applyFont="1" applyFill="1" applyBorder="1" applyAlignment="1">
      <alignment vertical="center"/>
    </xf>
    <xf numFmtId="165" fontId="110" fillId="2" borderId="0" xfId="1" applyNumberFormat="1" applyFont="1" applyFill="1"/>
    <xf numFmtId="165" fontId="104" fillId="3" borderId="0" xfId="1" applyNumberFormat="1" applyFont="1" applyFill="1" applyAlignment="1">
      <alignment horizontal="center" wrapText="1"/>
    </xf>
    <xf numFmtId="0" fontId="140" fillId="0" borderId="0" xfId="918" applyFont="1"/>
    <xf numFmtId="0" fontId="128" fillId="0" borderId="0" xfId="918" applyFont="1"/>
    <xf numFmtId="0" fontId="128" fillId="59" borderId="0" xfId="918" applyFont="1" applyFill="1"/>
    <xf numFmtId="0" fontId="128" fillId="59" borderId="0" xfId="918" applyFont="1" applyFill="1" applyAlignment="1">
      <alignment horizontal="right"/>
    </xf>
    <xf numFmtId="0" fontId="140" fillId="0" borderId="0" xfId="918" applyFont="1" applyAlignment="1">
      <alignment horizontal="right"/>
    </xf>
    <xf numFmtId="0" fontId="128" fillId="0" borderId="0" xfId="918" applyFont="1" applyAlignment="1">
      <alignment horizontal="left"/>
    </xf>
    <xf numFmtId="0" fontId="128" fillId="4" borderId="0" xfId="918" applyFont="1" applyFill="1" applyAlignment="1">
      <alignment horizontal="left"/>
    </xf>
    <xf numFmtId="0" fontId="128" fillId="4" borderId="0" xfId="918" applyFont="1" applyFill="1" applyAlignment="1">
      <alignment horizontal="right"/>
    </xf>
    <xf numFmtId="0" fontId="128" fillId="0" borderId="0" xfId="918" applyFont="1" applyAlignment="1">
      <alignment horizontal="right"/>
    </xf>
    <xf numFmtId="49" fontId="128" fillId="4" borderId="0" xfId="918" applyNumberFormat="1" applyFont="1" applyFill="1" applyAlignment="1">
      <alignment horizontal="right"/>
    </xf>
    <xf numFmtId="185" fontId="140" fillId="0" borderId="0" xfId="919" applyNumberFormat="1" applyFont="1"/>
    <xf numFmtId="185" fontId="128" fillId="0" borderId="0" xfId="919" applyNumberFormat="1" applyFont="1"/>
    <xf numFmtId="9" fontId="128" fillId="0" borderId="0" xfId="920" applyFont="1"/>
    <xf numFmtId="164" fontId="128" fillId="0" borderId="0" xfId="919" applyFont="1"/>
    <xf numFmtId="164" fontId="145" fillId="0" borderId="0" xfId="919" applyFont="1"/>
    <xf numFmtId="190" fontId="104" fillId="0" borderId="0" xfId="1" applyNumberFormat="1" applyFont="1" applyAlignment="1">
      <alignment vertical="center"/>
    </xf>
    <xf numFmtId="43" fontId="101" fillId="2" borderId="0" xfId="1" applyFont="1" applyFill="1" applyAlignment="1">
      <alignment horizontal="right" vertical="center"/>
    </xf>
    <xf numFmtId="166" fontId="109" fillId="2" borderId="0" xfId="27" applyNumberFormat="1" applyFont="1" applyFill="1" applyAlignment="1">
      <alignment vertical="center"/>
    </xf>
    <xf numFmtId="166" fontId="143" fillId="0" borderId="0" xfId="27" applyNumberFormat="1" applyFont="1" applyAlignment="1">
      <alignment horizontal="left" vertical="center" indent="1"/>
    </xf>
    <xf numFmtId="165" fontId="128" fillId="0" borderId="0" xfId="1" applyNumberFormat="1" applyFont="1" applyAlignment="1">
      <alignment horizontal="left"/>
    </xf>
    <xf numFmtId="187" fontId="128" fillId="0" borderId="0" xfId="0" applyFont="1" applyAlignment="1">
      <alignment horizontal="left"/>
    </xf>
    <xf numFmtId="49" fontId="128" fillId="0" borderId="0" xfId="0" applyNumberFormat="1" applyFont="1" applyAlignment="1">
      <alignment horizontal="left"/>
    </xf>
    <xf numFmtId="191" fontId="128" fillId="2" borderId="0" xfId="27" applyNumberFormat="1" applyFont="1" applyFill="1"/>
    <xf numFmtId="0" fontId="104" fillId="2" borderId="0" xfId="741" applyNumberFormat="1" applyFont="1" applyFill="1"/>
    <xf numFmtId="187" fontId="148" fillId="2" borderId="0" xfId="0" applyFont="1" applyFill="1" applyAlignment="1">
      <alignment vertical="center"/>
    </xf>
    <xf numFmtId="187" fontId="149" fillId="2" borderId="0" xfId="0" applyFont="1" applyFill="1" applyAlignment="1">
      <alignment vertical="center"/>
    </xf>
    <xf numFmtId="10" fontId="105" fillId="2" borderId="0" xfId="27" applyNumberFormat="1" applyFont="1" applyFill="1" applyAlignment="1">
      <alignment vertical="center"/>
    </xf>
    <xf numFmtId="166" fontId="147" fillId="0" borderId="0" xfId="27" applyNumberFormat="1" applyFont="1" applyAlignment="1">
      <alignment vertical="center"/>
    </xf>
    <xf numFmtId="166" fontId="101" fillId="2" borderId="20" xfId="27" applyNumberFormat="1" applyFont="1" applyFill="1" applyBorder="1" applyAlignment="1">
      <alignment horizontal="right" vertical="center"/>
    </xf>
    <xf numFmtId="187" fontId="105" fillId="2" borderId="0" xfId="680" applyFont="1" applyFill="1" applyAlignment="1">
      <alignment horizontal="left" vertical="center" indent="4"/>
    </xf>
    <xf numFmtId="166" fontId="108" fillId="0" borderId="0" xfId="27" applyNumberFormat="1" applyFont="1" applyAlignment="1">
      <alignment vertical="center"/>
    </xf>
    <xf numFmtId="10" fontId="105" fillId="2" borderId="26" xfId="27" applyNumberFormat="1" applyFont="1" applyFill="1" applyBorder="1" applyAlignment="1">
      <alignment vertical="center"/>
    </xf>
    <xf numFmtId="164" fontId="128" fillId="57" borderId="0" xfId="27" applyNumberFormat="1" applyFont="1" applyFill="1" applyAlignment="1">
      <alignment horizontal="right"/>
    </xf>
    <xf numFmtId="192" fontId="104" fillId="2" borderId="0" xfId="741" applyNumberFormat="1" applyFont="1" applyFill="1"/>
    <xf numFmtId="187" fontId="118" fillId="2" borderId="0" xfId="0" applyFont="1" applyFill="1" applyAlignment="1">
      <alignment horizontal="center" vertical="center"/>
    </xf>
    <xf numFmtId="49" fontId="116" fillId="2" borderId="0" xfId="4" applyNumberFormat="1" applyFont="1" applyFill="1" applyAlignment="1" applyProtection="1">
      <alignment horizontal="center" vertical="center"/>
    </xf>
    <xf numFmtId="187" fontId="122" fillId="2" borderId="0" xfId="0" applyFont="1" applyFill="1" applyAlignment="1">
      <alignment horizontal="center" vertical="center"/>
    </xf>
    <xf numFmtId="187" fontId="101" fillId="55" borderId="0" xfId="680" applyFont="1" applyFill="1" applyAlignment="1">
      <alignment horizontal="center" vertical="center"/>
    </xf>
    <xf numFmtId="187" fontId="130" fillId="4" borderId="28" xfId="0" applyFont="1" applyFill="1" applyBorder="1" applyAlignment="1">
      <alignment vertical="center" wrapText="1"/>
    </xf>
    <xf numFmtId="187" fontId="130" fillId="4" borderId="29" xfId="0" applyFont="1" applyFill="1" applyBorder="1" applyAlignment="1">
      <alignment vertical="center" wrapText="1"/>
    </xf>
    <xf numFmtId="187" fontId="130" fillId="4" borderId="28" xfId="0" applyFont="1" applyFill="1" applyBorder="1" applyAlignment="1">
      <alignment horizontal="center" vertical="center" wrapText="1"/>
    </xf>
    <xf numFmtId="187" fontId="130" fillId="4" borderId="29" xfId="0" applyFont="1" applyFill="1" applyBorder="1" applyAlignment="1">
      <alignment horizontal="center" vertical="center" wrapText="1"/>
    </xf>
    <xf numFmtId="4" fontId="134" fillId="2" borderId="0" xfId="0" applyNumberFormat="1" applyFont="1" applyFill="1" applyAlignment="1">
      <alignment horizontal="left" vertical="top" wrapText="1"/>
    </xf>
  </cellXfs>
  <cellStyles count="921">
    <cellStyle name="%" xfId="636"/>
    <cellStyle name="****************************************** 3" xfId="683"/>
    <cellStyle name="****************************************** 3 2" xfId="743"/>
    <cellStyle name="_ET_STYLE_NoName_00_" xfId="370"/>
    <cellStyle name="0,0_x000d__x000a_NA_x000d__x000a_" xfId="371"/>
    <cellStyle name="20% - Accent1 2" xfId="372"/>
    <cellStyle name="20% - Accent1 2 2" xfId="744"/>
    <cellStyle name="20% - Accent1 3" xfId="373"/>
    <cellStyle name="20% - Accent1 3 2" xfId="745"/>
    <cellStyle name="20% - Accent1 4" xfId="374"/>
    <cellStyle name="20% - Accent2 2" xfId="375"/>
    <cellStyle name="20% - Accent2 2 2" xfId="746"/>
    <cellStyle name="20% - Accent2 3" xfId="376"/>
    <cellStyle name="20% - Accent2 3 2" xfId="747"/>
    <cellStyle name="20% - Accent2 4" xfId="377"/>
    <cellStyle name="20% - Accent3 2" xfId="378"/>
    <cellStyle name="20% - Accent3 2 2" xfId="748"/>
    <cellStyle name="20% - Accent3 3" xfId="379"/>
    <cellStyle name="20% - Accent3 3 2" xfId="749"/>
    <cellStyle name="20% - Accent3 4" xfId="380"/>
    <cellStyle name="20% - Accent4 2" xfId="381"/>
    <cellStyle name="20% - Accent4 2 2" xfId="750"/>
    <cellStyle name="20% - Accent4 3" xfId="382"/>
    <cellStyle name="20% - Accent4 3 2" xfId="751"/>
    <cellStyle name="20% - Accent4 4" xfId="383"/>
    <cellStyle name="20% - Accent5 2" xfId="384"/>
    <cellStyle name="20% - Accent5 2 2" xfId="752"/>
    <cellStyle name="20% - Accent5 3" xfId="385"/>
    <cellStyle name="20% - Accent5 3 2" xfId="753"/>
    <cellStyle name="20% - Accent5 4" xfId="386"/>
    <cellStyle name="20% - Accent6 2" xfId="387"/>
    <cellStyle name="20% - Accent6 2 2" xfId="754"/>
    <cellStyle name="20% - Accent6 3" xfId="388"/>
    <cellStyle name="20% - Accent6 3 2" xfId="755"/>
    <cellStyle name="20% - Accent6 4" xfId="389"/>
    <cellStyle name="20% - 强调文字颜色 1 2" xfId="390"/>
    <cellStyle name="20% - 强调文字颜色 1 3" xfId="391"/>
    <cellStyle name="20% - 强调文字颜色 1 4" xfId="756"/>
    <cellStyle name="20% - 强调文字颜色 1 5" xfId="757"/>
    <cellStyle name="20% - 强调文字颜色 2 2" xfId="392"/>
    <cellStyle name="20% - 强调文字颜色 2 3" xfId="393"/>
    <cellStyle name="20% - 强调文字颜色 2 4" xfId="758"/>
    <cellStyle name="20% - 强调文字颜色 2 5" xfId="759"/>
    <cellStyle name="20% - 强调文字颜色 3 2" xfId="394"/>
    <cellStyle name="20% - 强调文字颜色 3 3" xfId="395"/>
    <cellStyle name="20% - 强调文字颜色 3 4" xfId="760"/>
    <cellStyle name="20% - 强调文字颜色 3 5" xfId="761"/>
    <cellStyle name="20% - 强调文字颜色 4 2" xfId="396"/>
    <cellStyle name="20% - 强调文字颜色 4 3" xfId="397"/>
    <cellStyle name="20% - 强调文字颜色 4 4" xfId="762"/>
    <cellStyle name="20% - 强调文字颜色 4 5" xfId="763"/>
    <cellStyle name="20% - 强调文字颜色 5 2" xfId="398"/>
    <cellStyle name="20% - 强调文字颜色 5 3" xfId="399"/>
    <cellStyle name="20% - 强调文字颜色 5 4" xfId="764"/>
    <cellStyle name="20% - 强调文字颜色 5 5" xfId="765"/>
    <cellStyle name="20% - 强调文字颜色 6 2" xfId="400"/>
    <cellStyle name="20% - 强调文字颜色 6 3" xfId="401"/>
    <cellStyle name="20% - 强调文字颜色 6 4" xfId="766"/>
    <cellStyle name="20% - 强调文字颜色 6 5" xfId="767"/>
    <cellStyle name="40% - Accent1 2" xfId="402"/>
    <cellStyle name="40% - Accent1 2 2" xfId="768"/>
    <cellStyle name="40% - Accent1 3" xfId="403"/>
    <cellStyle name="40% - Accent1 3 2" xfId="769"/>
    <cellStyle name="40% - Accent1 4" xfId="404"/>
    <cellStyle name="40% - Accent2 2" xfId="405"/>
    <cellStyle name="40% - Accent2 2 2" xfId="770"/>
    <cellStyle name="40% - Accent2 3" xfId="406"/>
    <cellStyle name="40% - Accent2 3 2" xfId="771"/>
    <cellStyle name="40% - Accent2 4" xfId="407"/>
    <cellStyle name="40% - Accent3 2" xfId="408"/>
    <cellStyle name="40% - Accent3 2 2" xfId="772"/>
    <cellStyle name="40% - Accent3 3" xfId="409"/>
    <cellStyle name="40% - Accent3 3 2" xfId="773"/>
    <cellStyle name="40% - Accent3 4" xfId="410"/>
    <cellStyle name="40% - Accent4 2" xfId="411"/>
    <cellStyle name="40% - Accent4 2 2" xfId="774"/>
    <cellStyle name="40% - Accent4 3" xfId="412"/>
    <cellStyle name="40% - Accent4 3 2" xfId="775"/>
    <cellStyle name="40% - Accent4 4" xfId="413"/>
    <cellStyle name="40% - Accent5 2" xfId="414"/>
    <cellStyle name="40% - Accent5 2 2" xfId="776"/>
    <cellStyle name="40% - Accent5 3" xfId="415"/>
    <cellStyle name="40% - Accent5 3 2" xfId="777"/>
    <cellStyle name="40% - Accent5 4" xfId="416"/>
    <cellStyle name="40% - Accent6 2" xfId="417"/>
    <cellStyle name="40% - Accent6 2 2" xfId="778"/>
    <cellStyle name="40% - Accent6 3" xfId="418"/>
    <cellStyle name="40% - Accent6 3 2" xfId="779"/>
    <cellStyle name="40% - Accent6 4" xfId="419"/>
    <cellStyle name="40% - 强调文字颜色 1 2" xfId="420"/>
    <cellStyle name="40% - 强调文字颜色 1 3" xfId="421"/>
    <cellStyle name="40% - 强调文字颜色 1 4" xfId="780"/>
    <cellStyle name="40% - 强调文字颜色 1 5" xfId="781"/>
    <cellStyle name="40% - 强调文字颜色 2 2" xfId="422"/>
    <cellStyle name="40% - 强调文字颜色 2 3" xfId="423"/>
    <cellStyle name="40% - 强调文字颜色 2 4" xfId="782"/>
    <cellStyle name="40% - 强调文字颜色 2 5" xfId="783"/>
    <cellStyle name="40% - 强调文字颜色 3 2" xfId="424"/>
    <cellStyle name="40% - 强调文字颜色 3 3" xfId="425"/>
    <cellStyle name="40% - 强调文字颜色 3 4" xfId="784"/>
    <cellStyle name="40% - 强调文字颜色 3 5" xfId="785"/>
    <cellStyle name="40% - 强调文字颜色 4 2" xfId="426"/>
    <cellStyle name="40% - 强调文字颜色 4 3" xfId="427"/>
    <cellStyle name="40% - 强调文字颜色 4 4" xfId="786"/>
    <cellStyle name="40% - 强调文字颜色 4 5" xfId="787"/>
    <cellStyle name="40% - 强调文字颜色 5 2" xfId="428"/>
    <cellStyle name="40% - 强调文字颜色 5 3" xfId="429"/>
    <cellStyle name="40% - 强调文字颜色 5 4" xfId="788"/>
    <cellStyle name="40% - 强调文字颜色 5 5" xfId="789"/>
    <cellStyle name="40% - 强调文字颜色 6 2" xfId="430"/>
    <cellStyle name="40% - 强调文字颜色 6 3" xfId="431"/>
    <cellStyle name="40% - 强调文字颜色 6 4" xfId="790"/>
    <cellStyle name="40% - 强调文字颜色 6 5" xfId="791"/>
    <cellStyle name="60% - Accent1 2" xfId="432"/>
    <cellStyle name="60% - Accent2 2" xfId="433"/>
    <cellStyle name="60% - Accent3 2" xfId="434"/>
    <cellStyle name="60% - Accent4 2" xfId="435"/>
    <cellStyle name="60% - Accent5 2" xfId="436"/>
    <cellStyle name="60% - Accent6 2" xfId="437"/>
    <cellStyle name="60% - 强调文字颜色 1 2" xfId="438"/>
    <cellStyle name="60% - 强调文字颜色 1 3" xfId="439"/>
    <cellStyle name="60% - 强调文字颜色 1 4" xfId="792"/>
    <cellStyle name="60% - 强调文字颜色 2 2" xfId="440"/>
    <cellStyle name="60% - 强调文字颜色 2 3" xfId="441"/>
    <cellStyle name="60% - 强调文字颜色 2 4" xfId="793"/>
    <cellStyle name="60% - 强调文字颜色 3 2" xfId="442"/>
    <cellStyle name="60% - 强调文字颜色 3 3" xfId="443"/>
    <cellStyle name="60% - 强调文字颜色 3 4" xfId="794"/>
    <cellStyle name="60% - 强调文字颜色 4 2" xfId="444"/>
    <cellStyle name="60% - 强调文字颜色 4 3" xfId="445"/>
    <cellStyle name="60% - 强调文字颜色 4 4" xfId="795"/>
    <cellStyle name="60% - 强调文字颜色 5 2" xfId="446"/>
    <cellStyle name="60% - 强调文字颜色 5 3" xfId="447"/>
    <cellStyle name="60% - 强调文字颜色 5 4" xfId="796"/>
    <cellStyle name="60% - 强调文字颜色 6 2" xfId="448"/>
    <cellStyle name="60% - 强调文字颜色 6 3" xfId="449"/>
    <cellStyle name="60% - 强调文字颜色 6 4" xfId="797"/>
    <cellStyle name="Accent1 2" xfId="450"/>
    <cellStyle name="Accent2 2" xfId="451"/>
    <cellStyle name="Accent3 2" xfId="452"/>
    <cellStyle name="Accent4 2" xfId="453"/>
    <cellStyle name="Accent5 2" xfId="454"/>
    <cellStyle name="Accent6 2" xfId="455"/>
    <cellStyle name="Bad 2" xfId="456"/>
    <cellStyle name="Bold12" xfId="637"/>
    <cellStyle name="BoldItal12" xfId="638"/>
    <cellStyle name="Calculation 2" xfId="457"/>
    <cellStyle name="Check Cell 2" xfId="458"/>
    <cellStyle name="columns" xfId="639"/>
    <cellStyle name="Comma" xfId="1" builtinId="3"/>
    <cellStyle name="comma (0)" xfId="640"/>
    <cellStyle name="Comma 11" xfId="641"/>
    <cellStyle name="Comma 2" xfId="31"/>
    <cellStyle name="Comma 2 2" xfId="710"/>
    <cellStyle name="Comma 2 2 2" xfId="711"/>
    <cellStyle name="Comma 2 2 3" xfId="723"/>
    <cellStyle name="Comma 2 3" xfId="712"/>
    <cellStyle name="Comma 2 3 2" xfId="713"/>
    <cellStyle name="Comma 2 3 3" xfId="724"/>
    <cellStyle name="Comma 2 4" xfId="714"/>
    <cellStyle name="Comma 2 4 2" xfId="721"/>
    <cellStyle name="Comma 2 5" xfId="715"/>
    <cellStyle name="Comma 2 6" xfId="725"/>
    <cellStyle name="Comma 2 7" xfId="731"/>
    <cellStyle name="Comma 2 8" xfId="798"/>
    <cellStyle name="Comma 3" xfId="56"/>
    <cellStyle name="Comma 3 2" xfId="684"/>
    <cellStyle name="Comma 4" xfId="124"/>
    <cellStyle name="Comma 5" xfId="681"/>
    <cellStyle name="Comma 6" xfId="709"/>
    <cellStyle name="Comma 7" xfId="799"/>
    <cellStyle name="Comma 8" xfId="800"/>
    <cellStyle name="Comma0" xfId="642"/>
    <cellStyle name="curr" xfId="643"/>
    <cellStyle name="Currency 2" xfId="644"/>
    <cellStyle name="Currency 2 2" xfId="645"/>
    <cellStyle name="Currency0" xfId="646"/>
    <cellStyle name="Date" xfId="647"/>
    <cellStyle name="Dates" xfId="648"/>
    <cellStyle name="Detail GL" xfId="649"/>
    <cellStyle name="Dollar" xfId="650"/>
    <cellStyle name="EPS" xfId="651"/>
    <cellStyle name="Explanatory Text 2" xfId="459"/>
    <cellStyle name="Financials" xfId="652"/>
    <cellStyle name="Fixed" xfId="653"/>
    <cellStyle name="Good 2" xfId="460"/>
    <cellStyle name="Header" xfId="654"/>
    <cellStyle name="Heading 1 2" xfId="461"/>
    <cellStyle name="Heading 2 2" xfId="462"/>
    <cellStyle name="Heading 3 2" xfId="463"/>
    <cellStyle name="Heading 4 2" xfId="464"/>
    <cellStyle name="Heavy Top Line" xfId="655"/>
    <cellStyle name="Hyperlink 2" xfId="4"/>
    <cellStyle name="Hyperlink 2 2" xfId="28"/>
    <cellStyle name="Hyperlink 2 2 2" xfId="685"/>
    <cellStyle name="Hyperlink 3" xfId="29"/>
    <cellStyle name="Hyperlink 4" xfId="30"/>
    <cellStyle name="Hyperlink 5" xfId="686"/>
    <cellStyle name="Input 2" xfId="465"/>
    <cellStyle name="Linked Cell 2" xfId="466"/>
    <cellStyle name="Margins" xfId="656"/>
    <cellStyle name="negativ" xfId="657"/>
    <cellStyle name="Neutral 2" xfId="467"/>
    <cellStyle name="nodollars" xfId="658"/>
    <cellStyle name="Normal" xfId="0" builtinId="0"/>
    <cellStyle name="Normal 10" xfId="468"/>
    <cellStyle name="Normal 10 2" xfId="801"/>
    <cellStyle name="Normal 11" xfId="469"/>
    <cellStyle name="Normal 11 2" xfId="802"/>
    <cellStyle name="Normal 12" xfId="470"/>
    <cellStyle name="Normal 12 2" xfId="803"/>
    <cellStyle name="Normal 13" xfId="471"/>
    <cellStyle name="Normal 13 2" xfId="804"/>
    <cellStyle name="Normal 132" xfId="687"/>
    <cellStyle name="Normal 132 2" xfId="688"/>
    <cellStyle name="Normal 14" xfId="5"/>
    <cellStyle name="Normal 14 2" xfId="32"/>
    <cellStyle name="Normal 14 2 2" xfId="80"/>
    <cellStyle name="Normal 14 2 2 2" xfId="170"/>
    <cellStyle name="Normal 14 2 2 2 2" xfId="348"/>
    <cellStyle name="Normal 14 2 2 3" xfId="259"/>
    <cellStyle name="Normal 14 2 3" xfId="125"/>
    <cellStyle name="Normal 14 2 3 2" xfId="303"/>
    <cellStyle name="Normal 14 2 4" xfId="214"/>
    <cellStyle name="Normal 14 3" xfId="57"/>
    <cellStyle name="Normal 14 3 2" xfId="148"/>
    <cellStyle name="Normal 14 3 2 2" xfId="326"/>
    <cellStyle name="Normal 14 3 3" xfId="237"/>
    <cellStyle name="Normal 14 4" xfId="102"/>
    <cellStyle name="Normal 14 4 2" xfId="281"/>
    <cellStyle name="Normal 14 5" xfId="192"/>
    <cellStyle name="Normal 15" xfId="6"/>
    <cellStyle name="Normal 15 2" xfId="33"/>
    <cellStyle name="Normal 15 2 2" xfId="81"/>
    <cellStyle name="Normal 15 2 2 2" xfId="171"/>
    <cellStyle name="Normal 15 2 2 2 2" xfId="349"/>
    <cellStyle name="Normal 15 2 2 3" xfId="260"/>
    <cellStyle name="Normal 15 2 3" xfId="126"/>
    <cellStyle name="Normal 15 2 3 2" xfId="304"/>
    <cellStyle name="Normal 15 2 4" xfId="215"/>
    <cellStyle name="Normal 15 3" xfId="58"/>
    <cellStyle name="Normal 15 3 2" xfId="149"/>
    <cellStyle name="Normal 15 3 2 2" xfId="327"/>
    <cellStyle name="Normal 15 3 3" xfId="238"/>
    <cellStyle name="Normal 15 4" xfId="103"/>
    <cellStyle name="Normal 15 4 2" xfId="282"/>
    <cellStyle name="Normal 15 5" xfId="193"/>
    <cellStyle name="Normal 16" xfId="7"/>
    <cellStyle name="Normal 16 2" xfId="34"/>
    <cellStyle name="Normal 16 2 2" xfId="82"/>
    <cellStyle name="Normal 16 2 2 2" xfId="172"/>
    <cellStyle name="Normal 16 2 2 2 2" xfId="350"/>
    <cellStyle name="Normal 16 2 2 3" xfId="261"/>
    <cellStyle name="Normal 16 2 3" xfId="127"/>
    <cellStyle name="Normal 16 2 3 2" xfId="305"/>
    <cellStyle name="Normal 16 2 4" xfId="216"/>
    <cellStyle name="Normal 16 3" xfId="59"/>
    <cellStyle name="Normal 16 3 2" xfId="150"/>
    <cellStyle name="Normal 16 3 2 2" xfId="328"/>
    <cellStyle name="Normal 16 3 3" xfId="239"/>
    <cellStyle name="Normal 16 4" xfId="104"/>
    <cellStyle name="Normal 16 4 2" xfId="283"/>
    <cellStyle name="Normal 16 5" xfId="194"/>
    <cellStyle name="Normal 17" xfId="472"/>
    <cellStyle name="Normal 17 2" xfId="805"/>
    <cellStyle name="Normal 18" xfId="473"/>
    <cellStyle name="Normal 18 2" xfId="806"/>
    <cellStyle name="Normal 182 2" xfId="474"/>
    <cellStyle name="Normal 182 2 2" xfId="807"/>
    <cellStyle name="Normal 182 2 3" xfId="808"/>
    <cellStyle name="Normal 19" xfId="475"/>
    <cellStyle name="Normal 2" xfId="2"/>
    <cellStyle name="Normal 2 10" xfId="732"/>
    <cellStyle name="Normal 2 11" xfId="734"/>
    <cellStyle name="Normal 2 11 2" xfId="742"/>
    <cellStyle name="Normal 2 11 2 2" xfId="899"/>
    <cellStyle name="Normal 2 11 2 2 2" xfId="902"/>
    <cellStyle name="Normal 2 11 2 2 3" xfId="911"/>
    <cellStyle name="Normal 2 11 3" xfId="900"/>
    <cellStyle name="Normal 2 11 3 2" xfId="909"/>
    <cellStyle name="Normal 2 2" xfId="476"/>
    <cellStyle name="Normal 2 2 2" xfId="689"/>
    <cellStyle name="Normal 2 2 2 2" xfId="690"/>
    <cellStyle name="Normal 2 2 3" xfId="691"/>
    <cellStyle name="Normal 2 3" xfId="635"/>
    <cellStyle name="Normal 2 3 2" xfId="692"/>
    <cellStyle name="Normal 2 3 2 2" xfId="693"/>
    <cellStyle name="Normal 2 3 3" xfId="694"/>
    <cellStyle name="Normal 2 4" xfId="695"/>
    <cellStyle name="Normal 2 4 2" xfId="696"/>
    <cellStyle name="Normal 2 5" xfId="697"/>
    <cellStyle name="Normal 2 5 2" xfId="698"/>
    <cellStyle name="Normal 2 6" xfId="699"/>
    <cellStyle name="Normal 2 7" xfId="700"/>
    <cellStyle name="Normal 2 7 2" xfId="701"/>
    <cellStyle name="Normal 2 8" xfId="702"/>
    <cellStyle name="Normal 2 9" xfId="703"/>
    <cellStyle name="Normal 20" xfId="477"/>
    <cellStyle name="Normal 21" xfId="680"/>
    <cellStyle name="Normal 21 2" xfId="809"/>
    <cellStyle name="Normal 22" xfId="8"/>
    <cellStyle name="Normal 22 2" xfId="35"/>
    <cellStyle name="Normal 22 2 2" xfId="83"/>
    <cellStyle name="Normal 22 2 2 2" xfId="173"/>
    <cellStyle name="Normal 22 2 2 2 2" xfId="351"/>
    <cellStyle name="Normal 22 2 2 3" xfId="262"/>
    <cellStyle name="Normal 22 2 3" xfId="128"/>
    <cellStyle name="Normal 22 2 3 2" xfId="306"/>
    <cellStyle name="Normal 22 2 4" xfId="217"/>
    <cellStyle name="Normal 22 3" xfId="60"/>
    <cellStyle name="Normal 22 3 2" xfId="151"/>
    <cellStyle name="Normal 22 3 2 2" xfId="329"/>
    <cellStyle name="Normal 22 3 3" xfId="240"/>
    <cellStyle name="Normal 22 4" xfId="105"/>
    <cellStyle name="Normal 22 4 2" xfId="284"/>
    <cellStyle name="Normal 22 5" xfId="195"/>
    <cellStyle name="Normal 23" xfId="729"/>
    <cellStyle name="Normal 23 2" xfId="741"/>
    <cellStyle name="Normal 24" xfId="730"/>
    <cellStyle name="Normal 25" xfId="736"/>
    <cellStyle name="Normal 26" xfId="9"/>
    <cellStyle name="Normal 26 2" xfId="36"/>
    <cellStyle name="Normal 26 2 2" xfId="84"/>
    <cellStyle name="Normal 26 2 2 2" xfId="174"/>
    <cellStyle name="Normal 26 2 2 2 2" xfId="352"/>
    <cellStyle name="Normal 26 2 2 3" xfId="263"/>
    <cellStyle name="Normal 26 2 3" xfId="129"/>
    <cellStyle name="Normal 26 2 3 2" xfId="307"/>
    <cellStyle name="Normal 26 2 4" xfId="218"/>
    <cellStyle name="Normal 26 3" xfId="61"/>
    <cellStyle name="Normal 26 3 2" xfId="152"/>
    <cellStyle name="Normal 26 3 2 2" xfId="330"/>
    <cellStyle name="Normal 26 3 3" xfId="241"/>
    <cellStyle name="Normal 26 4" xfId="106"/>
    <cellStyle name="Normal 26 4 2" xfId="285"/>
    <cellStyle name="Normal 26 5" xfId="196"/>
    <cellStyle name="Normal 27" xfId="10"/>
    <cellStyle name="Normal 27 2" xfId="37"/>
    <cellStyle name="Normal 27 2 2" xfId="85"/>
    <cellStyle name="Normal 27 2 2 2" xfId="175"/>
    <cellStyle name="Normal 27 2 2 2 2" xfId="353"/>
    <cellStyle name="Normal 27 2 2 3" xfId="264"/>
    <cellStyle name="Normal 27 2 3" xfId="130"/>
    <cellStyle name="Normal 27 2 3 2" xfId="308"/>
    <cellStyle name="Normal 27 2 4" xfId="219"/>
    <cellStyle name="Normal 27 3" xfId="62"/>
    <cellStyle name="Normal 27 3 2" xfId="153"/>
    <cellStyle name="Normal 27 3 2 2" xfId="331"/>
    <cellStyle name="Normal 27 3 3" xfId="242"/>
    <cellStyle name="Normal 27 4" xfId="107"/>
    <cellStyle name="Normal 27 4 2" xfId="286"/>
    <cellStyle name="Normal 27 5" xfId="197"/>
    <cellStyle name="Normal 28" xfId="11"/>
    <cellStyle name="Normal 28 2" xfId="38"/>
    <cellStyle name="Normal 28 2 2" xfId="86"/>
    <cellStyle name="Normal 28 2 2 2" xfId="176"/>
    <cellStyle name="Normal 28 2 2 2 2" xfId="354"/>
    <cellStyle name="Normal 28 2 2 3" xfId="265"/>
    <cellStyle name="Normal 28 2 3" xfId="131"/>
    <cellStyle name="Normal 28 2 3 2" xfId="309"/>
    <cellStyle name="Normal 28 2 4" xfId="220"/>
    <cellStyle name="Normal 28 3" xfId="63"/>
    <cellStyle name="Normal 28 3 2" xfId="154"/>
    <cellStyle name="Normal 28 3 2 2" xfId="332"/>
    <cellStyle name="Normal 28 3 3" xfId="243"/>
    <cellStyle name="Normal 28 4" xfId="108"/>
    <cellStyle name="Normal 28 4 2" xfId="287"/>
    <cellStyle name="Normal 28 5" xfId="198"/>
    <cellStyle name="Normal 29" xfId="12"/>
    <cellStyle name="Normal 29 2" xfId="39"/>
    <cellStyle name="Normal 29 2 2" xfId="87"/>
    <cellStyle name="Normal 29 2 2 2" xfId="177"/>
    <cellStyle name="Normal 29 2 2 2 2" xfId="355"/>
    <cellStyle name="Normal 29 2 2 3" xfId="266"/>
    <cellStyle name="Normal 29 2 3" xfId="132"/>
    <cellStyle name="Normal 29 2 3 2" xfId="310"/>
    <cellStyle name="Normal 29 2 4" xfId="221"/>
    <cellStyle name="Normal 29 3" xfId="64"/>
    <cellStyle name="Normal 29 3 2" xfId="155"/>
    <cellStyle name="Normal 29 3 2 2" xfId="333"/>
    <cellStyle name="Normal 29 3 3" xfId="244"/>
    <cellStyle name="Normal 29 4" xfId="109"/>
    <cellStyle name="Normal 29 4 2" xfId="288"/>
    <cellStyle name="Normal 29 5" xfId="199"/>
    <cellStyle name="Normal 3" xfId="55"/>
    <cellStyle name="Normal 3 2" xfId="810"/>
    <cellStyle name="Normal 3 3" xfId="811"/>
    <cellStyle name="Normal 30" xfId="13"/>
    <cellStyle name="Normal 30 2" xfId="40"/>
    <cellStyle name="Normal 30 2 2" xfId="88"/>
    <cellStyle name="Normal 30 2 2 2" xfId="178"/>
    <cellStyle name="Normal 30 2 2 2 2" xfId="356"/>
    <cellStyle name="Normal 30 2 2 3" xfId="267"/>
    <cellStyle name="Normal 30 2 3" xfId="133"/>
    <cellStyle name="Normal 30 2 3 2" xfId="311"/>
    <cellStyle name="Normal 30 2 4" xfId="222"/>
    <cellStyle name="Normal 30 3" xfId="65"/>
    <cellStyle name="Normal 30 3 2" xfId="156"/>
    <cellStyle name="Normal 30 3 2 2" xfId="334"/>
    <cellStyle name="Normal 30 3 3" xfId="245"/>
    <cellStyle name="Normal 30 4" xfId="110"/>
    <cellStyle name="Normal 30 4 2" xfId="289"/>
    <cellStyle name="Normal 30 5" xfId="200"/>
    <cellStyle name="Normal 31" xfId="14"/>
    <cellStyle name="Normal 31 2" xfId="41"/>
    <cellStyle name="Normal 31 2 2" xfId="89"/>
    <cellStyle name="Normal 31 2 2 2" xfId="179"/>
    <cellStyle name="Normal 31 2 2 2 2" xfId="357"/>
    <cellStyle name="Normal 31 2 2 3" xfId="268"/>
    <cellStyle name="Normal 31 2 3" xfId="134"/>
    <cellStyle name="Normal 31 2 3 2" xfId="312"/>
    <cellStyle name="Normal 31 2 4" xfId="223"/>
    <cellStyle name="Normal 31 3" xfId="66"/>
    <cellStyle name="Normal 31 3 2" xfId="157"/>
    <cellStyle name="Normal 31 3 2 2" xfId="335"/>
    <cellStyle name="Normal 31 3 3" xfId="246"/>
    <cellStyle name="Normal 31 4" xfId="111"/>
    <cellStyle name="Normal 31 4 2" xfId="290"/>
    <cellStyle name="Normal 31 5" xfId="201"/>
    <cellStyle name="Normal 32" xfId="15"/>
    <cellStyle name="Normal 32 2" xfId="42"/>
    <cellStyle name="Normal 32 2 2" xfId="90"/>
    <cellStyle name="Normal 32 2 2 2" xfId="180"/>
    <cellStyle name="Normal 32 2 2 2 2" xfId="358"/>
    <cellStyle name="Normal 32 2 2 3" xfId="269"/>
    <cellStyle name="Normal 32 2 3" xfId="135"/>
    <cellStyle name="Normal 32 2 3 2" xfId="313"/>
    <cellStyle name="Normal 32 2 4" xfId="224"/>
    <cellStyle name="Normal 32 3" xfId="67"/>
    <cellStyle name="Normal 32 3 2" xfId="158"/>
    <cellStyle name="Normal 32 3 2 2" xfId="336"/>
    <cellStyle name="Normal 32 3 3" xfId="247"/>
    <cellStyle name="Normal 32 4" xfId="112"/>
    <cellStyle name="Normal 32 4 2" xfId="291"/>
    <cellStyle name="Normal 32 5" xfId="202"/>
    <cellStyle name="Normal 33" xfId="16"/>
    <cellStyle name="Normal 33 2" xfId="43"/>
    <cellStyle name="Normal 33 2 2" xfId="91"/>
    <cellStyle name="Normal 33 2 2 2" xfId="181"/>
    <cellStyle name="Normal 33 2 2 2 2" xfId="359"/>
    <cellStyle name="Normal 33 2 2 3" xfId="270"/>
    <cellStyle name="Normal 33 2 3" xfId="136"/>
    <cellStyle name="Normal 33 2 3 2" xfId="314"/>
    <cellStyle name="Normal 33 2 4" xfId="225"/>
    <cellStyle name="Normal 33 3" xfId="68"/>
    <cellStyle name="Normal 33 3 2" xfId="159"/>
    <cellStyle name="Normal 33 3 2 2" xfId="337"/>
    <cellStyle name="Normal 33 3 3" xfId="248"/>
    <cellStyle name="Normal 33 4" xfId="113"/>
    <cellStyle name="Normal 33 4 2" xfId="292"/>
    <cellStyle name="Normal 33 5" xfId="203"/>
    <cellStyle name="Normal 34" xfId="17"/>
    <cellStyle name="Normal 34 2" xfId="44"/>
    <cellStyle name="Normal 34 2 2" xfId="92"/>
    <cellStyle name="Normal 34 2 2 2" xfId="182"/>
    <cellStyle name="Normal 34 2 2 2 2" xfId="360"/>
    <cellStyle name="Normal 34 2 2 3" xfId="271"/>
    <cellStyle name="Normal 34 2 3" xfId="137"/>
    <cellStyle name="Normal 34 2 3 2" xfId="315"/>
    <cellStyle name="Normal 34 2 4" xfId="226"/>
    <cellStyle name="Normal 34 3" xfId="69"/>
    <cellStyle name="Normal 34 3 2" xfId="160"/>
    <cellStyle name="Normal 34 3 2 2" xfId="338"/>
    <cellStyle name="Normal 34 3 3" xfId="249"/>
    <cellStyle name="Normal 34 4" xfId="114"/>
    <cellStyle name="Normal 34 4 2" xfId="293"/>
    <cellStyle name="Normal 34 5" xfId="204"/>
    <cellStyle name="Normal 35" xfId="18"/>
    <cellStyle name="Normal 35 2" xfId="45"/>
    <cellStyle name="Normal 35 2 2" xfId="93"/>
    <cellStyle name="Normal 35 2 2 2" xfId="183"/>
    <cellStyle name="Normal 35 2 2 2 2" xfId="361"/>
    <cellStyle name="Normal 35 2 2 3" xfId="272"/>
    <cellStyle name="Normal 35 2 3" xfId="138"/>
    <cellStyle name="Normal 35 2 3 2" xfId="316"/>
    <cellStyle name="Normal 35 2 4" xfId="227"/>
    <cellStyle name="Normal 35 3" xfId="70"/>
    <cellStyle name="Normal 35 3 2" xfId="161"/>
    <cellStyle name="Normal 35 3 2 2" xfId="339"/>
    <cellStyle name="Normal 35 3 3" xfId="250"/>
    <cellStyle name="Normal 35 4" xfId="115"/>
    <cellStyle name="Normal 35 4 2" xfId="294"/>
    <cellStyle name="Normal 35 5" xfId="205"/>
    <cellStyle name="Normal 36" xfId="19"/>
    <cellStyle name="Normal 36 2" xfId="46"/>
    <cellStyle name="Normal 36 2 2" xfId="94"/>
    <cellStyle name="Normal 36 2 2 2" xfId="184"/>
    <cellStyle name="Normal 36 2 2 2 2" xfId="362"/>
    <cellStyle name="Normal 36 2 2 3" xfId="273"/>
    <cellStyle name="Normal 36 2 3" xfId="139"/>
    <cellStyle name="Normal 36 2 3 2" xfId="317"/>
    <cellStyle name="Normal 36 2 4" xfId="228"/>
    <cellStyle name="Normal 36 3" xfId="71"/>
    <cellStyle name="Normal 36 3 2" xfId="162"/>
    <cellStyle name="Normal 36 3 2 2" xfId="340"/>
    <cellStyle name="Normal 36 3 3" xfId="251"/>
    <cellStyle name="Normal 36 4" xfId="116"/>
    <cellStyle name="Normal 36 4 2" xfId="295"/>
    <cellStyle name="Normal 36 5" xfId="206"/>
    <cellStyle name="Normal 37" xfId="20"/>
    <cellStyle name="Normal 37 2" xfId="47"/>
    <cellStyle name="Normal 37 2 2" xfId="95"/>
    <cellStyle name="Normal 37 2 2 2" xfId="185"/>
    <cellStyle name="Normal 37 2 2 2 2" xfId="363"/>
    <cellStyle name="Normal 37 2 2 3" xfId="274"/>
    <cellStyle name="Normal 37 2 3" xfId="140"/>
    <cellStyle name="Normal 37 2 3 2" xfId="318"/>
    <cellStyle name="Normal 37 2 4" xfId="229"/>
    <cellStyle name="Normal 37 3" xfId="72"/>
    <cellStyle name="Normal 37 3 2" xfId="163"/>
    <cellStyle name="Normal 37 3 2 2" xfId="341"/>
    <cellStyle name="Normal 37 3 3" xfId="252"/>
    <cellStyle name="Normal 37 4" xfId="117"/>
    <cellStyle name="Normal 37 4 2" xfId="296"/>
    <cellStyle name="Normal 37 5" xfId="207"/>
    <cellStyle name="Normal 38" xfId="21"/>
    <cellStyle name="Normal 38 2" xfId="48"/>
    <cellStyle name="Normal 38 2 2" xfId="96"/>
    <cellStyle name="Normal 38 2 2 2" xfId="186"/>
    <cellStyle name="Normal 38 2 2 2 2" xfId="364"/>
    <cellStyle name="Normal 38 2 2 3" xfId="275"/>
    <cellStyle name="Normal 38 2 3" xfId="141"/>
    <cellStyle name="Normal 38 2 3 2" xfId="319"/>
    <cellStyle name="Normal 38 2 4" xfId="230"/>
    <cellStyle name="Normal 38 3" xfId="73"/>
    <cellStyle name="Normal 38 3 2" xfId="164"/>
    <cellStyle name="Normal 38 3 2 2" xfId="342"/>
    <cellStyle name="Normal 38 3 3" xfId="253"/>
    <cellStyle name="Normal 38 4" xfId="118"/>
    <cellStyle name="Normal 38 4 2" xfId="297"/>
    <cellStyle name="Normal 38 5" xfId="208"/>
    <cellStyle name="Normal 39" xfId="22"/>
    <cellStyle name="Normal 39 2" xfId="49"/>
    <cellStyle name="Normal 39 2 2" xfId="97"/>
    <cellStyle name="Normal 39 2 2 2" xfId="187"/>
    <cellStyle name="Normal 39 2 2 2 2" xfId="365"/>
    <cellStyle name="Normal 39 2 2 3" xfId="276"/>
    <cellStyle name="Normal 39 2 3" xfId="142"/>
    <cellStyle name="Normal 39 2 3 2" xfId="320"/>
    <cellStyle name="Normal 39 2 4" xfId="231"/>
    <cellStyle name="Normal 39 3" xfId="74"/>
    <cellStyle name="Normal 39 3 2" xfId="165"/>
    <cellStyle name="Normal 39 3 2 2" xfId="343"/>
    <cellStyle name="Normal 39 3 3" xfId="254"/>
    <cellStyle name="Normal 39 4" xfId="119"/>
    <cellStyle name="Normal 39 4 2" xfId="298"/>
    <cellStyle name="Normal 39 5" xfId="209"/>
    <cellStyle name="Normal 4" xfId="54"/>
    <cellStyle name="Normal 4 2" xfId="147"/>
    <cellStyle name="Normal 4 2 2" xfId="325"/>
    <cellStyle name="Normal 4 3" xfId="236"/>
    <cellStyle name="Normal 4 4" xfId="812"/>
    <cellStyle name="Normal 4 5" xfId="813"/>
    <cellStyle name="Normal 40" xfId="23"/>
    <cellStyle name="Normal 40 2" xfId="50"/>
    <cellStyle name="Normal 40 2 2" xfId="98"/>
    <cellStyle name="Normal 40 2 2 2" xfId="188"/>
    <cellStyle name="Normal 40 2 2 2 2" xfId="366"/>
    <cellStyle name="Normal 40 2 2 3" xfId="277"/>
    <cellStyle name="Normal 40 2 3" xfId="143"/>
    <cellStyle name="Normal 40 2 3 2" xfId="321"/>
    <cellStyle name="Normal 40 2 4" xfId="232"/>
    <cellStyle name="Normal 40 3" xfId="75"/>
    <cellStyle name="Normal 40 3 2" xfId="166"/>
    <cellStyle name="Normal 40 3 2 2" xfId="344"/>
    <cellStyle name="Normal 40 3 3" xfId="255"/>
    <cellStyle name="Normal 40 4" xfId="120"/>
    <cellStyle name="Normal 40 4 2" xfId="299"/>
    <cellStyle name="Normal 40 5" xfId="210"/>
    <cellStyle name="Normal 41" xfId="24"/>
    <cellStyle name="Normal 41 2" xfId="51"/>
    <cellStyle name="Normal 41 2 2" xfId="99"/>
    <cellStyle name="Normal 41 2 2 2" xfId="189"/>
    <cellStyle name="Normal 41 2 2 2 2" xfId="367"/>
    <cellStyle name="Normal 41 2 2 3" xfId="278"/>
    <cellStyle name="Normal 41 2 3" xfId="144"/>
    <cellStyle name="Normal 41 2 3 2" xfId="322"/>
    <cellStyle name="Normal 41 2 4" xfId="233"/>
    <cellStyle name="Normal 41 3" xfId="76"/>
    <cellStyle name="Normal 41 3 2" xfId="167"/>
    <cellStyle name="Normal 41 3 2 2" xfId="345"/>
    <cellStyle name="Normal 41 3 3" xfId="256"/>
    <cellStyle name="Normal 41 4" xfId="121"/>
    <cellStyle name="Normal 41 4 2" xfId="300"/>
    <cellStyle name="Normal 41 5" xfId="211"/>
    <cellStyle name="Normal 42" xfId="25"/>
    <cellStyle name="Normal 42 2" xfId="52"/>
    <cellStyle name="Normal 42 2 2" xfId="100"/>
    <cellStyle name="Normal 42 2 2 2" xfId="190"/>
    <cellStyle name="Normal 42 2 2 2 2" xfId="368"/>
    <cellStyle name="Normal 42 2 2 3" xfId="279"/>
    <cellStyle name="Normal 42 2 3" xfId="145"/>
    <cellStyle name="Normal 42 2 3 2" xfId="323"/>
    <cellStyle name="Normal 42 2 4" xfId="234"/>
    <cellStyle name="Normal 42 3" xfId="77"/>
    <cellStyle name="Normal 42 3 2" xfId="168"/>
    <cellStyle name="Normal 42 3 2 2" xfId="346"/>
    <cellStyle name="Normal 42 3 3" xfId="257"/>
    <cellStyle name="Normal 42 4" xfId="122"/>
    <cellStyle name="Normal 42 4 2" xfId="301"/>
    <cellStyle name="Normal 42 5" xfId="212"/>
    <cellStyle name="Normal 43" xfId="814"/>
    <cellStyle name="Normal 45" xfId="26"/>
    <cellStyle name="Normal 45 2" xfId="53"/>
    <cellStyle name="Normal 45 2 2" xfId="101"/>
    <cellStyle name="Normal 45 2 2 2" xfId="191"/>
    <cellStyle name="Normal 45 2 2 2 2" xfId="369"/>
    <cellStyle name="Normal 45 2 2 3" xfId="280"/>
    <cellStyle name="Normal 45 2 3" xfId="146"/>
    <cellStyle name="Normal 45 2 3 2" xfId="324"/>
    <cellStyle name="Normal 45 2 4" xfId="235"/>
    <cellStyle name="Normal 45 3" xfId="78"/>
    <cellStyle name="Normal 45 3 2" xfId="169"/>
    <cellStyle name="Normal 45 3 2 2" xfId="347"/>
    <cellStyle name="Normal 45 3 3" xfId="258"/>
    <cellStyle name="Normal 45 4" xfId="123"/>
    <cellStyle name="Normal 45 4 2" xfId="302"/>
    <cellStyle name="Normal 45 5" xfId="213"/>
    <cellStyle name="Normal 5" xfId="478"/>
    <cellStyle name="Normal 5 2" xfId="704"/>
    <cellStyle name="Normal 5 2 2" xfId="737"/>
    <cellStyle name="Normal 5 3" xfId="815"/>
    <cellStyle name="Normal 6" xfId="479"/>
    <cellStyle name="Normal 6 2" xfId="705"/>
    <cellStyle name="Normal 7" xfId="480"/>
    <cellStyle name="Normal 7 2" xfId="706"/>
    <cellStyle name="Normal 8" xfId="481"/>
    <cellStyle name="Normal 8 2" xfId="816"/>
    <cellStyle name="Normal 9" xfId="482"/>
    <cellStyle name="Normal 9 2" xfId="817"/>
    <cellStyle name="Note 2" xfId="483"/>
    <cellStyle name="Note 2 2" xfId="818"/>
    <cellStyle name="Note 3" xfId="484"/>
    <cellStyle name="Note 3 2" xfId="819"/>
    <cellStyle name="Note 4" xfId="485"/>
    <cellStyle name="Number" xfId="659"/>
    <cellStyle name="Output 2" xfId="486"/>
    <cellStyle name="over" xfId="660"/>
    <cellStyle name="Percent" xfId="27" builtinId="5"/>
    <cellStyle name="percent (0)" xfId="661"/>
    <cellStyle name="Percent 2" xfId="79"/>
    <cellStyle name="Percent 2 2" xfId="662"/>
    <cellStyle name="Percent 2 2 2" xfId="716"/>
    <cellStyle name="Percent 2 2 3" xfId="726"/>
    <cellStyle name="Percent 2 3" xfId="717"/>
    <cellStyle name="Percent 2 3 2" xfId="718"/>
    <cellStyle name="Percent 2 3 3" xfId="727"/>
    <cellStyle name="Percent 2 4" xfId="719"/>
    <cellStyle name="Percent 2 4 2" xfId="722"/>
    <cellStyle name="Percent 2 5" xfId="720"/>
    <cellStyle name="Percent 2 6" xfId="728"/>
    <cellStyle name="Percent 2 7" xfId="733"/>
    <cellStyle name="Percent 3" xfId="487"/>
    <cellStyle name="Percent 4" xfId="682"/>
    <cellStyle name="Percent 4 2" xfId="820"/>
    <cellStyle name="Percent 5" xfId="821"/>
    <cellStyle name="Percent 86" xfId="488"/>
    <cellStyle name="Percent 86 2" xfId="822"/>
    <cellStyle name="posit" xfId="663"/>
    <cellStyle name="RangeBelow" xfId="664"/>
    <cellStyle name="SingleTopDoubleBott" xfId="665"/>
    <cellStyle name="SubRoutine" xfId="666"/>
    <cellStyle name="Table Heading" xfId="489"/>
    <cellStyle name="Title 2" xfId="490"/>
    <cellStyle name="Top Line Light" xfId="667"/>
    <cellStyle name="Total 2" xfId="491"/>
    <cellStyle name="Underline" xfId="668"/>
    <cellStyle name="UnderlineDouble" xfId="669"/>
    <cellStyle name="Warning Text 2" xfId="492"/>
    <cellStyle name="千位[0]_laroux" xfId="670"/>
    <cellStyle name="千位_laroux" xfId="671"/>
    <cellStyle name="千位分隔 2" xfId="672"/>
    <cellStyle name="千位分隔 2 2" xfId="707"/>
    <cellStyle name="千位分隔 3" xfId="673"/>
    <cellStyle name="千位分隔 4" xfId="823"/>
    <cellStyle name="千位分隔 5" xfId="913"/>
    <cellStyle name="千位分隔 6" xfId="916"/>
    <cellStyle name="千位分隔 7" xfId="919"/>
    <cellStyle name="千分位[0]_FUNCTION" xfId="674"/>
    <cellStyle name="千分位_FUNCTION" xfId="675"/>
    <cellStyle name="好 2" xfId="493"/>
    <cellStyle name="好 3" xfId="494"/>
    <cellStyle name="好 4" xfId="824"/>
    <cellStyle name="好_产量" xfId="495"/>
    <cellStyle name="差 2" xfId="496"/>
    <cellStyle name="差 3" xfId="497"/>
    <cellStyle name="差 4" xfId="825"/>
    <cellStyle name="差_产量" xfId="498"/>
    <cellStyle name="常规 10" xfId="499"/>
    <cellStyle name="常规 11" xfId="500"/>
    <cellStyle name="常规 12" xfId="501"/>
    <cellStyle name="常规 13" xfId="502"/>
    <cellStyle name="常规 14" xfId="503"/>
    <cellStyle name="常规 15" xfId="504"/>
    <cellStyle name="常规 16" xfId="505"/>
    <cellStyle name="常规 17" xfId="506"/>
    <cellStyle name="常规 18" xfId="507"/>
    <cellStyle name="常规 19" xfId="508"/>
    <cellStyle name="常规 2" xfId="3"/>
    <cellStyle name="常规 2 10" xfId="509"/>
    <cellStyle name="常规 2 11" xfId="510"/>
    <cellStyle name="常规 2 12" xfId="511"/>
    <cellStyle name="常规 2 13" xfId="512"/>
    <cellStyle name="常规 2 14" xfId="513"/>
    <cellStyle name="常规 2 15" xfId="514"/>
    <cellStyle name="常规 2 16" xfId="515"/>
    <cellStyle name="常规 2 17" xfId="516"/>
    <cellStyle name="常规 2 18" xfId="517"/>
    <cellStyle name="常规 2 19" xfId="518"/>
    <cellStyle name="常规 2 2" xfId="519"/>
    <cellStyle name="常规 2 20" xfId="520"/>
    <cellStyle name="常规 2 21" xfId="521"/>
    <cellStyle name="常规 2 22" xfId="522"/>
    <cellStyle name="常规 2 23" xfId="523"/>
    <cellStyle name="常规 2 24" xfId="524"/>
    <cellStyle name="常规 2 25" xfId="525"/>
    <cellStyle name="常规 2 26" xfId="526"/>
    <cellStyle name="常规 2 27" xfId="527"/>
    <cellStyle name="常规 2 28" xfId="528"/>
    <cellStyle name="常规 2 29" xfId="529"/>
    <cellStyle name="常规 2 3" xfId="530"/>
    <cellStyle name="常规 2 30" xfId="531"/>
    <cellStyle name="常规 2 31" xfId="532"/>
    <cellStyle name="常规 2 32" xfId="533"/>
    <cellStyle name="常规 2 33" xfId="534"/>
    <cellStyle name="常规 2 34" xfId="535"/>
    <cellStyle name="常规 2 35" xfId="536"/>
    <cellStyle name="常规 2 36" xfId="537"/>
    <cellStyle name="常规 2 37" xfId="538"/>
    <cellStyle name="常规 2 38" xfId="539"/>
    <cellStyle name="常规 2 39" xfId="540"/>
    <cellStyle name="常规 2 4" xfId="541"/>
    <cellStyle name="常规 2 40" xfId="738"/>
    <cellStyle name="常规 2 41" xfId="826"/>
    <cellStyle name="常规 2 5" xfId="542"/>
    <cellStyle name="常规 2 6" xfId="543"/>
    <cellStyle name="常规 2 7" xfId="544"/>
    <cellStyle name="常规 2 8" xfId="545"/>
    <cellStyle name="常规 2 9" xfId="546"/>
    <cellStyle name="常规 2_广发零售数据库--亚太及美国消费数据库" xfId="547"/>
    <cellStyle name="常规 20" xfId="548"/>
    <cellStyle name="常规 21" xfId="549"/>
    <cellStyle name="常规 22" xfId="550"/>
    <cellStyle name="常规 23" xfId="551"/>
    <cellStyle name="常规 24" xfId="552"/>
    <cellStyle name="常规 25" xfId="553"/>
    <cellStyle name="常规 26" xfId="554"/>
    <cellStyle name="常规 27" xfId="555"/>
    <cellStyle name="常规 28" xfId="556"/>
    <cellStyle name="常规 29" xfId="557"/>
    <cellStyle name="常规 3" xfId="558"/>
    <cellStyle name="常规 3 2" xfId="559"/>
    <cellStyle name="常规 3_广发零售数据库--亚太及美国消费数据库" xfId="560"/>
    <cellStyle name="常规 30" xfId="561"/>
    <cellStyle name="常规 31" xfId="562"/>
    <cellStyle name="常规 32" xfId="563"/>
    <cellStyle name="常规 33" xfId="564"/>
    <cellStyle name="常规 34" xfId="565"/>
    <cellStyle name="常规 35" xfId="566"/>
    <cellStyle name="常规 36" xfId="567"/>
    <cellStyle name="常规 37" xfId="568"/>
    <cellStyle name="常规 38" xfId="569"/>
    <cellStyle name="常规 39" xfId="570"/>
    <cellStyle name="常规 4" xfId="571"/>
    <cellStyle name="常规 40" xfId="572"/>
    <cellStyle name="常规 41" xfId="573"/>
    <cellStyle name="常规 42" xfId="574"/>
    <cellStyle name="常规 43" xfId="575"/>
    <cellStyle name="常规 44" xfId="576"/>
    <cellStyle name="常规 45" xfId="827"/>
    <cellStyle name="常规 45 2" xfId="828"/>
    <cellStyle name="常规 46" xfId="829"/>
    <cellStyle name="常规 46 2" xfId="830"/>
    <cellStyle name="常规 47" xfId="831"/>
    <cellStyle name="常规 48" xfId="832"/>
    <cellStyle name="常规 49" xfId="833"/>
    <cellStyle name="常规 5" xfId="577"/>
    <cellStyle name="常规 50" xfId="834"/>
    <cellStyle name="常规 51" xfId="835"/>
    <cellStyle name="常规 52" xfId="836"/>
    <cellStyle name="常规 53" xfId="837"/>
    <cellStyle name="常规 54" xfId="838"/>
    <cellStyle name="常规 55" xfId="839"/>
    <cellStyle name="常规 56" xfId="840"/>
    <cellStyle name="常规 57" xfId="841"/>
    <cellStyle name="常规 58" xfId="842"/>
    <cellStyle name="常规 59" xfId="843"/>
    <cellStyle name="常规 6" xfId="735"/>
    <cellStyle name="常规 6 2" xfId="740"/>
    <cellStyle name="常规 60" xfId="844"/>
    <cellStyle name="常规 61" xfId="845"/>
    <cellStyle name="常规 62" xfId="846"/>
    <cellStyle name="常规 63" xfId="847"/>
    <cellStyle name="常规 64" xfId="848"/>
    <cellStyle name="常规 65" xfId="849"/>
    <cellStyle name="常规 66" xfId="850"/>
    <cellStyle name="常规 67" xfId="851"/>
    <cellStyle name="常规 68" xfId="852"/>
    <cellStyle name="常规 69" xfId="853"/>
    <cellStyle name="常规 7" xfId="578"/>
    <cellStyle name="常规 7 2" xfId="579"/>
    <cellStyle name="常规 7 3" xfId="580"/>
    <cellStyle name="常规 7_广发零售数据库--亚太及美国消费数据库" xfId="581"/>
    <cellStyle name="常规 70" xfId="854"/>
    <cellStyle name="常规 71" xfId="855"/>
    <cellStyle name="常规 72" xfId="856"/>
    <cellStyle name="常规 73" xfId="857"/>
    <cellStyle name="常规 74" xfId="858"/>
    <cellStyle name="常规 75" xfId="859"/>
    <cellStyle name="常规 76" xfId="860"/>
    <cellStyle name="常规 77" xfId="861"/>
    <cellStyle name="常规 78" xfId="862"/>
    <cellStyle name="常规 79" xfId="915"/>
    <cellStyle name="常规 8" xfId="582"/>
    <cellStyle name="常规 80" xfId="901"/>
    <cellStyle name="常规 80 2" xfId="910"/>
    <cellStyle name="常规 81" xfId="918"/>
    <cellStyle name="常规 87" xfId="912"/>
    <cellStyle name="常规 9" xfId="583"/>
    <cellStyle name="强调文字颜色 1 2" xfId="584"/>
    <cellStyle name="强调文字颜色 1 3" xfId="585"/>
    <cellStyle name="强调文字颜色 1 4" xfId="863"/>
    <cellStyle name="强调文字颜色 2 2" xfId="586"/>
    <cellStyle name="强调文字颜色 2 3" xfId="587"/>
    <cellStyle name="强调文字颜色 2 4" xfId="864"/>
    <cellStyle name="强调文字颜色 3 2" xfId="588"/>
    <cellStyle name="强调文字颜色 3 3" xfId="589"/>
    <cellStyle name="强调文字颜色 3 4" xfId="865"/>
    <cellStyle name="强调文字颜色 4 2" xfId="590"/>
    <cellStyle name="强调文字颜色 4 3" xfId="591"/>
    <cellStyle name="强调文字颜色 4 4" xfId="866"/>
    <cellStyle name="强调文字颜色 5 2" xfId="592"/>
    <cellStyle name="强调文字颜色 5 3" xfId="593"/>
    <cellStyle name="强调文字颜色 5 4" xfId="867"/>
    <cellStyle name="强调文字颜色 6 2" xfId="594"/>
    <cellStyle name="强调文字颜色 6 3" xfId="595"/>
    <cellStyle name="强调文字颜色 6 4" xfId="868"/>
    <cellStyle name="日期" xfId="596"/>
    <cellStyle name="普通_laroux" xfId="676"/>
    <cellStyle name="标题 1 2" xfId="597"/>
    <cellStyle name="标题 1 3" xfId="598"/>
    <cellStyle name="标题 1 4" xfId="869"/>
    <cellStyle name="标题 2 2" xfId="599"/>
    <cellStyle name="标题 2 3" xfId="600"/>
    <cellStyle name="标题 2 4" xfId="870"/>
    <cellStyle name="标题 3 2" xfId="601"/>
    <cellStyle name="标题 3 3" xfId="602"/>
    <cellStyle name="标题 3 4" xfId="871"/>
    <cellStyle name="标题 4 2" xfId="603"/>
    <cellStyle name="标题 4 3" xfId="604"/>
    <cellStyle name="标题 4 4" xfId="872"/>
    <cellStyle name="标题 5" xfId="605"/>
    <cellStyle name="标题 6" xfId="606"/>
    <cellStyle name="标题 7" xfId="873"/>
    <cellStyle name="样式 1" xfId="607"/>
    <cellStyle name="样式 2" xfId="903"/>
    <cellStyle name="样式 3" xfId="904"/>
    <cellStyle name="样式 4" xfId="905"/>
    <cellStyle name="样式 5" xfId="906"/>
    <cellStyle name="样式 6" xfId="907"/>
    <cellStyle name="样式 7" xfId="908"/>
    <cellStyle name="桁区切り [0.0]" xfId="677"/>
    <cellStyle name="检查单元格 2" xfId="608"/>
    <cellStyle name="检查单元格 3" xfId="609"/>
    <cellStyle name="检查单元格 4" xfId="874"/>
    <cellStyle name="標準_Book4" xfId="678"/>
    <cellStyle name="汇总 2" xfId="610"/>
    <cellStyle name="汇总 2 2" xfId="875"/>
    <cellStyle name="汇总 3" xfId="611"/>
    <cellStyle name="汇总 3 2" xfId="876"/>
    <cellStyle name="汇总 4" xfId="877"/>
    <cellStyle name="注释 2" xfId="612"/>
    <cellStyle name="注释 2 2" xfId="878"/>
    <cellStyle name="注释 3" xfId="879"/>
    <cellStyle name="注释 3 2" xfId="880"/>
    <cellStyle name="注释 4" xfId="881"/>
    <cellStyle name="百分比 2" xfId="613"/>
    <cellStyle name="百分比 2 2" xfId="614"/>
    <cellStyle name="百分比 2 3" xfId="615"/>
    <cellStyle name="百分比 2 4" xfId="616"/>
    <cellStyle name="百分比 2 5" xfId="739"/>
    <cellStyle name="百分比 3" xfId="617"/>
    <cellStyle name="百分比 3 2" xfId="708"/>
    <cellStyle name="百分比 4" xfId="882"/>
    <cellStyle name="百分比 5" xfId="883"/>
    <cellStyle name="百分比 6" xfId="914"/>
    <cellStyle name="百分比 7" xfId="917"/>
    <cellStyle name="百分比 8" xfId="920"/>
    <cellStyle name="解释性文本 2" xfId="618"/>
    <cellStyle name="解释性文本 3" xfId="619"/>
    <cellStyle name="解释性文本 4" xfId="884"/>
    <cellStyle name="警告文本 2" xfId="620"/>
    <cellStyle name="警告文本 3" xfId="621"/>
    <cellStyle name="警告文本 4" xfId="885"/>
    <cellStyle name="计算 2" xfId="622"/>
    <cellStyle name="计算 2 2" xfId="886"/>
    <cellStyle name="计算 3" xfId="623"/>
    <cellStyle name="计算 3 2" xfId="887"/>
    <cellStyle name="计算 4" xfId="888"/>
    <cellStyle name="货币 2" xfId="679"/>
    <cellStyle name="货币[0] 2" xfId="624"/>
    <cellStyle name="货币[0] 3" xfId="625"/>
    <cellStyle name="超链接 2" xfId="626"/>
    <cellStyle name="超链接 3" xfId="889"/>
    <cellStyle name="超链接 4" xfId="890"/>
    <cellStyle name="输入 2" xfId="627"/>
    <cellStyle name="输入 2 2" xfId="891"/>
    <cellStyle name="输入 3" xfId="628"/>
    <cellStyle name="输入 3 2" xfId="892"/>
    <cellStyle name="输入 4" xfId="893"/>
    <cellStyle name="输出 2" xfId="629"/>
    <cellStyle name="输出 2 2" xfId="894"/>
    <cellStyle name="输出 3" xfId="630"/>
    <cellStyle name="输出 3 2" xfId="895"/>
    <cellStyle name="输出 4" xfId="896"/>
    <cellStyle name="适中 2" xfId="631"/>
    <cellStyle name="适中 3" xfId="632"/>
    <cellStyle name="适中 4" xfId="897"/>
    <cellStyle name="链接单元格 2" xfId="633"/>
    <cellStyle name="链接单元格 3" xfId="634"/>
    <cellStyle name="链接单元格 4" xfId="898"/>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882026150074064E-2"/>
          <c:y val="5.7742782152231706E-2"/>
          <c:w val="0.80537638924164856"/>
          <c:h val="0.67827804988943363"/>
        </c:manualLayout>
      </c:layout>
      <c:barChart>
        <c:barDir val="col"/>
        <c:grouping val="clustered"/>
        <c:varyColors val="0"/>
        <c:ser>
          <c:idx val="0"/>
          <c:order val="0"/>
          <c:tx>
            <c:v>Total GMV-old  (RMB billions, LHS)</c:v>
          </c:tx>
          <c:spPr>
            <a:solidFill>
              <a:schemeClr val="accent2">
                <a:lumMod val="40000"/>
                <a:lumOff val="60000"/>
              </a:schemeClr>
            </a:solidFill>
          </c:spPr>
          <c:invertIfNegative val="0"/>
          <c:dPt>
            <c:idx val="13"/>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2-22E5-4CA6-9C6E-7A1920796447}"/>
              </c:ext>
            </c:extLst>
          </c:dPt>
          <c:dLbls>
            <c:dLbl>
              <c:idx val="4"/>
              <c:layout>
                <c:manualLayout>
                  <c:x val="5.661712668082095E-3"/>
                  <c:y val="8.9238845144358911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91A0-4525-9C05-6F90EE1B4671}"/>
                </c:ex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Projection'!$L$12:$AQ$12</c:f>
              <c:strCache>
                <c:ptCount val="6"/>
                <c:pt idx="0">
                  <c:v>4Q17</c:v>
                </c:pt>
                <c:pt idx="1">
                  <c:v>1Q18</c:v>
                </c:pt>
                <c:pt idx="2">
                  <c:v>2Q18</c:v>
                </c:pt>
                <c:pt idx="3">
                  <c:v>3Q18</c:v>
                </c:pt>
                <c:pt idx="4">
                  <c:v>4Q18</c:v>
                </c:pt>
                <c:pt idx="5">
                  <c:v>1Q19E</c:v>
                </c:pt>
              </c:strCache>
            </c:strRef>
          </c:cat>
          <c:val>
            <c:numRef>
              <c:f>'0、 Summary - Projection'!$L$8:$AQ$8</c:f>
            </c:numRef>
          </c:val>
          <c:extLst xmlns:c16r2="http://schemas.microsoft.com/office/drawing/2015/06/chart">
            <c:ext xmlns:c16="http://schemas.microsoft.com/office/drawing/2014/chart" uri="{C3380CC4-5D6E-409C-BE32-E72D297353CC}">
              <c16:uniqueId val="{00000001-91A0-4525-9C05-6F90EE1B4671}"/>
            </c:ext>
          </c:extLst>
        </c:ser>
        <c:dLbls>
          <c:showLegendKey val="0"/>
          <c:showVal val="0"/>
          <c:showCatName val="0"/>
          <c:showSerName val="0"/>
          <c:showPercent val="0"/>
          <c:showBubbleSize val="0"/>
        </c:dLbls>
        <c:gapWidth val="150"/>
        <c:axId val="157180688"/>
        <c:axId val="157181472"/>
      </c:barChart>
      <c:lineChart>
        <c:grouping val="standard"/>
        <c:varyColors val="0"/>
        <c:ser>
          <c:idx val="1"/>
          <c:order val="1"/>
          <c:tx>
            <c:v>Y/Y Growth (%, RHS)</c:v>
          </c:tx>
          <c:marker>
            <c:symbol val="square"/>
            <c:size val="5"/>
          </c:marker>
          <c:val>
            <c:numRef>
              <c:f>'0、 Summary - Projection'!$L$9:$AQ$9</c:f>
            </c:numRef>
          </c:val>
          <c:smooth val="0"/>
          <c:extLst xmlns:c16r2="http://schemas.microsoft.com/office/drawing/2015/06/chart">
            <c:ext xmlns:c16="http://schemas.microsoft.com/office/drawing/2014/chart" uri="{C3380CC4-5D6E-409C-BE32-E72D297353CC}">
              <c16:uniqueId val="{00000002-3DBA-41D4-9C17-F592D39AD04F}"/>
            </c:ext>
          </c:extLst>
        </c:ser>
        <c:dLbls>
          <c:showLegendKey val="0"/>
          <c:showVal val="0"/>
          <c:showCatName val="0"/>
          <c:showSerName val="0"/>
          <c:showPercent val="0"/>
          <c:showBubbleSize val="0"/>
        </c:dLbls>
        <c:marker val="1"/>
        <c:smooth val="0"/>
        <c:axId val="157179120"/>
        <c:axId val="157181864"/>
      </c:lineChart>
      <c:catAx>
        <c:axId val="157180688"/>
        <c:scaling>
          <c:orientation val="minMax"/>
        </c:scaling>
        <c:delete val="0"/>
        <c:axPos val="b"/>
        <c:numFmt formatCode="General" sourceLinked="1"/>
        <c:majorTickMark val="out"/>
        <c:minorTickMark val="none"/>
        <c:tickLblPos val="nextTo"/>
        <c:crossAx val="157181472"/>
        <c:crosses val="autoZero"/>
        <c:auto val="1"/>
        <c:lblAlgn val="ctr"/>
        <c:lblOffset val="100"/>
        <c:noMultiLvlLbl val="0"/>
      </c:catAx>
      <c:valAx>
        <c:axId val="157181472"/>
        <c:scaling>
          <c:orientation val="minMax"/>
        </c:scaling>
        <c:delete val="0"/>
        <c:axPos val="l"/>
        <c:numFmt formatCode="#,##0" sourceLinked="0"/>
        <c:majorTickMark val="out"/>
        <c:minorTickMark val="none"/>
        <c:tickLblPos val="nextTo"/>
        <c:crossAx val="157180688"/>
        <c:crosses val="autoZero"/>
        <c:crossBetween val="between"/>
      </c:valAx>
      <c:valAx>
        <c:axId val="157181864"/>
        <c:scaling>
          <c:orientation val="minMax"/>
        </c:scaling>
        <c:delete val="0"/>
        <c:axPos val="r"/>
        <c:numFmt formatCode="0%" sourceLinked="0"/>
        <c:majorTickMark val="out"/>
        <c:minorTickMark val="none"/>
        <c:tickLblPos val="nextTo"/>
        <c:crossAx val="157179120"/>
        <c:crosses val="max"/>
        <c:crossBetween val="between"/>
      </c:valAx>
      <c:catAx>
        <c:axId val="157179120"/>
        <c:scaling>
          <c:orientation val="minMax"/>
        </c:scaling>
        <c:delete val="1"/>
        <c:axPos val="b"/>
        <c:numFmt formatCode="General" sourceLinked="1"/>
        <c:majorTickMark val="out"/>
        <c:minorTickMark val="none"/>
        <c:tickLblPos val="none"/>
        <c:crossAx val="157181864"/>
        <c:crosses val="autoZero"/>
        <c:auto val="1"/>
        <c:lblAlgn val="ctr"/>
        <c:lblOffset val="100"/>
        <c:noMultiLvlLbl val="0"/>
      </c:catAx>
    </c:plotArea>
    <c:legend>
      <c:legendPos val="b"/>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93285214348212"/>
          <c:y val="5.1400554097404488E-2"/>
          <c:w val="0.86822134733160061"/>
          <c:h val="0.71505796150481193"/>
        </c:manualLayout>
      </c:layout>
      <c:barChart>
        <c:barDir val="col"/>
        <c:grouping val="percentStacked"/>
        <c:varyColors val="0"/>
        <c:ser>
          <c:idx val="0"/>
          <c:order val="0"/>
          <c:tx>
            <c:strRef>
              <c:f>'1P-Figures'!$F$79</c:f>
              <c:strCache>
                <c:ptCount val="1"/>
                <c:pt idx="0">
                  <c:v>Electronics and home appliance products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'1P-Figures'!$B$84:$B$100</c:f>
              <c:strCache>
                <c:ptCount val="17"/>
                <c:pt idx="0">
                  <c:v>1Q13</c:v>
                </c:pt>
                <c:pt idx="1">
                  <c:v>2Q13</c:v>
                </c:pt>
                <c:pt idx="2">
                  <c:v>3Q13</c:v>
                </c:pt>
                <c:pt idx="3">
                  <c:v>4Q13</c:v>
                </c:pt>
                <c:pt idx="4">
                  <c:v>1Q14</c:v>
                </c:pt>
                <c:pt idx="5">
                  <c:v>2Q14</c:v>
                </c:pt>
                <c:pt idx="6">
                  <c:v>3Q14</c:v>
                </c:pt>
                <c:pt idx="7">
                  <c:v>4Q14</c:v>
                </c:pt>
                <c:pt idx="8">
                  <c:v>1Q15</c:v>
                </c:pt>
                <c:pt idx="9">
                  <c:v>2Q15</c:v>
                </c:pt>
                <c:pt idx="10">
                  <c:v>3Q15</c:v>
                </c:pt>
                <c:pt idx="11">
                  <c:v>4Q15</c:v>
                </c:pt>
                <c:pt idx="12">
                  <c:v>1Q16</c:v>
                </c:pt>
                <c:pt idx="13">
                  <c:v>2Q16</c:v>
                </c:pt>
                <c:pt idx="14">
                  <c:v>3Q16</c:v>
                </c:pt>
                <c:pt idx="15">
                  <c:v>4Q16</c:v>
                </c:pt>
                <c:pt idx="16">
                  <c:v>1Q17</c:v>
                </c:pt>
              </c:strCache>
            </c:strRef>
          </c:cat>
          <c:val>
            <c:numRef>
              <c:f>'1P-Figures'!$F$84:$F$100</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6r2="http://schemas.microsoft.com/office/drawing/2015/06/chart">
            <c:ext xmlns:c16="http://schemas.microsoft.com/office/drawing/2014/chart" uri="{C3380CC4-5D6E-409C-BE32-E72D297353CC}">
              <c16:uniqueId val="{00000000-8DC5-4421-B3BF-5F7FD1358D37}"/>
            </c:ext>
          </c:extLst>
        </c:ser>
        <c:ser>
          <c:idx val="1"/>
          <c:order val="1"/>
          <c:tx>
            <c:strRef>
              <c:f>'1P-Figures'!$G$79</c:f>
              <c:strCache>
                <c:ptCount val="1"/>
                <c:pt idx="0">
                  <c:v>General merchandsie and others</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'1P-Figures'!$B$84:$B$100</c:f>
              <c:strCache>
                <c:ptCount val="17"/>
                <c:pt idx="0">
                  <c:v>1Q13</c:v>
                </c:pt>
                <c:pt idx="1">
                  <c:v>2Q13</c:v>
                </c:pt>
                <c:pt idx="2">
                  <c:v>3Q13</c:v>
                </c:pt>
                <c:pt idx="3">
                  <c:v>4Q13</c:v>
                </c:pt>
                <c:pt idx="4">
                  <c:v>1Q14</c:v>
                </c:pt>
                <c:pt idx="5">
                  <c:v>2Q14</c:v>
                </c:pt>
                <c:pt idx="6">
                  <c:v>3Q14</c:v>
                </c:pt>
                <c:pt idx="7">
                  <c:v>4Q14</c:v>
                </c:pt>
                <c:pt idx="8">
                  <c:v>1Q15</c:v>
                </c:pt>
                <c:pt idx="9">
                  <c:v>2Q15</c:v>
                </c:pt>
                <c:pt idx="10">
                  <c:v>3Q15</c:v>
                </c:pt>
                <c:pt idx="11">
                  <c:v>4Q15</c:v>
                </c:pt>
                <c:pt idx="12">
                  <c:v>1Q16</c:v>
                </c:pt>
                <c:pt idx="13">
                  <c:v>2Q16</c:v>
                </c:pt>
                <c:pt idx="14">
                  <c:v>3Q16</c:v>
                </c:pt>
                <c:pt idx="15">
                  <c:v>4Q16</c:v>
                </c:pt>
                <c:pt idx="16">
                  <c:v>1Q17</c:v>
                </c:pt>
              </c:strCache>
            </c:strRef>
          </c:cat>
          <c:val>
            <c:numRef>
              <c:f>'1P-Figures'!$G$84:$G$100</c:f>
              <c:numCache>
                <c:formatCode>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xmlns:c16r2="http://schemas.microsoft.com/office/drawing/2015/06/chart">
            <c:ext xmlns:c16="http://schemas.microsoft.com/office/drawing/2014/chart" uri="{C3380CC4-5D6E-409C-BE32-E72D297353CC}">
              <c16:uniqueId val="{00000001-8DC5-4421-B3BF-5F7FD1358D37}"/>
            </c:ext>
          </c:extLst>
        </c:ser>
        <c:dLbls>
          <c:showLegendKey val="0"/>
          <c:showVal val="0"/>
          <c:showCatName val="0"/>
          <c:showSerName val="0"/>
          <c:showPercent val="0"/>
          <c:showBubbleSize val="0"/>
        </c:dLbls>
        <c:gapWidth val="150"/>
        <c:overlap val="100"/>
        <c:axId val="165260272"/>
        <c:axId val="165256352"/>
      </c:barChart>
      <c:catAx>
        <c:axId val="165260272"/>
        <c:scaling>
          <c:orientation val="minMax"/>
        </c:scaling>
        <c:delete val="0"/>
        <c:axPos val="b"/>
        <c:numFmt formatCode="General" sourceLinked="1"/>
        <c:majorTickMark val="out"/>
        <c:minorTickMark val="none"/>
        <c:tickLblPos val="nextTo"/>
        <c:crossAx val="165256352"/>
        <c:crosses val="autoZero"/>
        <c:auto val="1"/>
        <c:lblAlgn val="ctr"/>
        <c:lblOffset val="100"/>
        <c:noMultiLvlLbl val="0"/>
      </c:catAx>
      <c:valAx>
        <c:axId val="165256352"/>
        <c:scaling>
          <c:orientation val="minMax"/>
        </c:scaling>
        <c:delete val="0"/>
        <c:axPos val="l"/>
        <c:numFmt formatCode="0%" sourceLinked="1"/>
        <c:majorTickMark val="out"/>
        <c:minorTickMark val="none"/>
        <c:tickLblPos val="nextTo"/>
        <c:crossAx val="165260272"/>
        <c:crosses val="autoZero"/>
        <c:crossBetween val="between"/>
      </c:valAx>
    </c:plotArea>
    <c:legend>
      <c:legendPos val="b"/>
      <c:overlay val="0"/>
    </c:legend>
    <c:plotVisOnly val="1"/>
    <c:dispBlanksAs val="gap"/>
    <c:showDLblsOverMax val="0"/>
  </c:chart>
  <c:spPr>
    <a:ln>
      <a:noFill/>
    </a:ln>
  </c:spPr>
  <c:txPr>
    <a:bodyPr/>
    <a:lstStyle/>
    <a:p>
      <a:pPr>
        <a:defRPr sz="900" baseline="0">
          <a:latin typeface="Trebuchet MS" pitchFamily="34" charset="0"/>
        </a:defRPr>
      </a:pPr>
      <a:endParaRPr lang="en-US"/>
    </a:p>
  </c:txPr>
  <c:printSettings>
    <c:headerFooter/>
    <c:pageMargins b="0.75000000000001377" l="0.70000000000000062" r="0.70000000000000062" t="0.75000000000001377"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699431656120479"/>
          <c:y val="4.1548630783758263E-2"/>
          <c:w val="0.79354355447351665"/>
          <c:h val="0.64467682332910292"/>
        </c:manualLayout>
      </c:layout>
      <c:barChart>
        <c:barDir val="col"/>
        <c:grouping val="stacked"/>
        <c:varyColors val="0"/>
        <c:ser>
          <c:idx val="0"/>
          <c:order val="0"/>
          <c:tx>
            <c:strRef>
              <c:f>'1P-Figures'!$B$71</c:f>
              <c:strCache>
                <c:ptCount val="1"/>
                <c:pt idx="0">
                  <c:v>Computer and office</c:v>
                </c:pt>
              </c:strCache>
            </c:strRef>
          </c:tx>
          <c:invertIfNegative val="0"/>
          <c:cat>
            <c:numRef>
              <c:f>'1P-Figures'!$C$70:$AM$70</c:f>
              <c:numCache>
                <c:formatCode>[$-409]mmm\-yy;@</c:formatCode>
                <c:ptCount val="37"/>
                <c:pt idx="0">
                  <c:v>41791</c:v>
                </c:pt>
                <c:pt idx="1">
                  <c:v>41821</c:v>
                </c:pt>
                <c:pt idx="2">
                  <c:v>41852</c:v>
                </c:pt>
                <c:pt idx="3">
                  <c:v>41883</c:v>
                </c:pt>
                <c:pt idx="4">
                  <c:v>41913</c:v>
                </c:pt>
                <c:pt idx="5">
                  <c:v>41944</c:v>
                </c:pt>
                <c:pt idx="6">
                  <c:v>41974</c:v>
                </c:pt>
                <c:pt idx="7">
                  <c:v>42005</c:v>
                </c:pt>
                <c:pt idx="8">
                  <c:v>42036</c:v>
                </c:pt>
                <c:pt idx="9">
                  <c:v>42064</c:v>
                </c:pt>
                <c:pt idx="10">
                  <c:v>42095</c:v>
                </c:pt>
                <c:pt idx="11">
                  <c:v>42125</c:v>
                </c:pt>
                <c:pt idx="12">
                  <c:v>42156</c:v>
                </c:pt>
                <c:pt idx="13">
                  <c:v>42186</c:v>
                </c:pt>
                <c:pt idx="14">
                  <c:v>42217</c:v>
                </c:pt>
                <c:pt idx="15">
                  <c:v>42248</c:v>
                </c:pt>
                <c:pt idx="16">
                  <c:v>42278</c:v>
                </c:pt>
                <c:pt idx="17">
                  <c:v>42309</c:v>
                </c:pt>
                <c:pt idx="18">
                  <c:v>42339</c:v>
                </c:pt>
                <c:pt idx="19">
                  <c:v>42370</c:v>
                </c:pt>
                <c:pt idx="20">
                  <c:v>42401</c:v>
                </c:pt>
                <c:pt idx="21">
                  <c:v>42430</c:v>
                </c:pt>
                <c:pt idx="22">
                  <c:v>42461</c:v>
                </c:pt>
                <c:pt idx="23">
                  <c:v>42491</c:v>
                </c:pt>
                <c:pt idx="24">
                  <c:v>42522</c:v>
                </c:pt>
                <c:pt idx="25">
                  <c:v>42552</c:v>
                </c:pt>
                <c:pt idx="26">
                  <c:v>42583</c:v>
                </c:pt>
                <c:pt idx="27">
                  <c:v>42614</c:v>
                </c:pt>
                <c:pt idx="28">
                  <c:v>42644</c:v>
                </c:pt>
                <c:pt idx="29">
                  <c:v>42675</c:v>
                </c:pt>
                <c:pt idx="30">
                  <c:v>42705</c:v>
                </c:pt>
                <c:pt idx="31">
                  <c:v>42736</c:v>
                </c:pt>
                <c:pt idx="32">
                  <c:v>42767</c:v>
                </c:pt>
                <c:pt idx="33">
                  <c:v>42795</c:v>
                </c:pt>
                <c:pt idx="34">
                  <c:v>42826</c:v>
                </c:pt>
                <c:pt idx="35">
                  <c:v>42856</c:v>
                </c:pt>
              </c:numCache>
            </c:numRef>
          </c:cat>
          <c:val>
            <c:numRef>
              <c:f>'1P-Figures'!$C$71:$AM$71</c:f>
              <c:numCache>
                <c:formatCode>_(* #,##0_);_(* \(#,##0\);_(* "-"??_);_(@_)</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xmlns:c16r2="http://schemas.microsoft.com/office/drawing/2015/06/chart">
            <c:ext xmlns:c16="http://schemas.microsoft.com/office/drawing/2014/chart" uri="{C3380CC4-5D6E-409C-BE32-E72D297353CC}">
              <c16:uniqueId val="{00000000-2705-4AF1-A16F-E32EA25A91F4}"/>
            </c:ext>
          </c:extLst>
        </c:ser>
        <c:ser>
          <c:idx val="1"/>
          <c:order val="1"/>
          <c:tx>
            <c:strRef>
              <c:f>'1P-Figures'!$B$72</c:f>
              <c:strCache>
                <c:ptCount val="1"/>
                <c:pt idx="0">
                  <c:v>Digital</c:v>
                </c:pt>
              </c:strCache>
            </c:strRef>
          </c:tx>
          <c:invertIfNegative val="0"/>
          <c:cat>
            <c:numRef>
              <c:f>'1P-Figures'!$C$70:$AM$70</c:f>
              <c:numCache>
                <c:formatCode>[$-409]mmm\-yy;@</c:formatCode>
                <c:ptCount val="37"/>
                <c:pt idx="0">
                  <c:v>41791</c:v>
                </c:pt>
                <c:pt idx="1">
                  <c:v>41821</c:v>
                </c:pt>
                <c:pt idx="2">
                  <c:v>41852</c:v>
                </c:pt>
                <c:pt idx="3">
                  <c:v>41883</c:v>
                </c:pt>
                <c:pt idx="4">
                  <c:v>41913</c:v>
                </c:pt>
                <c:pt idx="5">
                  <c:v>41944</c:v>
                </c:pt>
                <c:pt idx="6">
                  <c:v>41974</c:v>
                </c:pt>
                <c:pt idx="7">
                  <c:v>42005</c:v>
                </c:pt>
                <c:pt idx="8">
                  <c:v>42036</c:v>
                </c:pt>
                <c:pt idx="9">
                  <c:v>42064</c:v>
                </c:pt>
                <c:pt idx="10">
                  <c:v>42095</c:v>
                </c:pt>
                <c:pt idx="11">
                  <c:v>42125</c:v>
                </c:pt>
                <c:pt idx="12">
                  <c:v>42156</c:v>
                </c:pt>
                <c:pt idx="13">
                  <c:v>42186</c:v>
                </c:pt>
                <c:pt idx="14">
                  <c:v>42217</c:v>
                </c:pt>
                <c:pt idx="15">
                  <c:v>42248</c:v>
                </c:pt>
                <c:pt idx="16">
                  <c:v>42278</c:v>
                </c:pt>
                <c:pt idx="17">
                  <c:v>42309</c:v>
                </c:pt>
                <c:pt idx="18">
                  <c:v>42339</c:v>
                </c:pt>
                <c:pt idx="19">
                  <c:v>42370</c:v>
                </c:pt>
                <c:pt idx="20">
                  <c:v>42401</c:v>
                </c:pt>
                <c:pt idx="21">
                  <c:v>42430</c:v>
                </c:pt>
                <c:pt idx="22">
                  <c:v>42461</c:v>
                </c:pt>
                <c:pt idx="23">
                  <c:v>42491</c:v>
                </c:pt>
                <c:pt idx="24">
                  <c:v>42522</c:v>
                </c:pt>
                <c:pt idx="25">
                  <c:v>42552</c:v>
                </c:pt>
                <c:pt idx="26">
                  <c:v>42583</c:v>
                </c:pt>
                <c:pt idx="27">
                  <c:v>42614</c:v>
                </c:pt>
                <c:pt idx="28">
                  <c:v>42644</c:v>
                </c:pt>
                <c:pt idx="29">
                  <c:v>42675</c:v>
                </c:pt>
                <c:pt idx="30">
                  <c:v>42705</c:v>
                </c:pt>
                <c:pt idx="31">
                  <c:v>42736</c:v>
                </c:pt>
                <c:pt idx="32">
                  <c:v>42767</c:v>
                </c:pt>
                <c:pt idx="33">
                  <c:v>42795</c:v>
                </c:pt>
                <c:pt idx="34">
                  <c:v>42826</c:v>
                </c:pt>
                <c:pt idx="35">
                  <c:v>42856</c:v>
                </c:pt>
              </c:numCache>
            </c:numRef>
          </c:cat>
          <c:val>
            <c:numRef>
              <c:f>'1P-Figures'!$C$72:$AM$72</c:f>
              <c:numCache>
                <c:formatCode>_(* #,##0_);_(* \(#,##0\);_(* "-"??_);_(@_)</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xmlns:c16r2="http://schemas.microsoft.com/office/drawing/2015/06/chart">
            <c:ext xmlns:c16="http://schemas.microsoft.com/office/drawing/2014/chart" uri="{C3380CC4-5D6E-409C-BE32-E72D297353CC}">
              <c16:uniqueId val="{00000001-2705-4AF1-A16F-E32EA25A91F4}"/>
            </c:ext>
          </c:extLst>
        </c:ser>
        <c:ser>
          <c:idx val="2"/>
          <c:order val="2"/>
          <c:tx>
            <c:strRef>
              <c:f>'1P-Figures'!$B$73</c:f>
              <c:strCache>
                <c:ptCount val="1"/>
                <c:pt idx="0">
                  <c:v>Household appliances</c:v>
                </c:pt>
              </c:strCache>
            </c:strRef>
          </c:tx>
          <c:invertIfNegative val="0"/>
          <c:cat>
            <c:numRef>
              <c:f>'1P-Figures'!$C$70:$AM$70</c:f>
              <c:numCache>
                <c:formatCode>[$-409]mmm\-yy;@</c:formatCode>
                <c:ptCount val="37"/>
                <c:pt idx="0">
                  <c:v>41791</c:v>
                </c:pt>
                <c:pt idx="1">
                  <c:v>41821</c:v>
                </c:pt>
                <c:pt idx="2">
                  <c:v>41852</c:v>
                </c:pt>
                <c:pt idx="3">
                  <c:v>41883</c:v>
                </c:pt>
                <c:pt idx="4">
                  <c:v>41913</c:v>
                </c:pt>
                <c:pt idx="5">
                  <c:v>41944</c:v>
                </c:pt>
                <c:pt idx="6">
                  <c:v>41974</c:v>
                </c:pt>
                <c:pt idx="7">
                  <c:v>42005</c:v>
                </c:pt>
                <c:pt idx="8">
                  <c:v>42036</c:v>
                </c:pt>
                <c:pt idx="9">
                  <c:v>42064</c:v>
                </c:pt>
                <c:pt idx="10">
                  <c:v>42095</c:v>
                </c:pt>
                <c:pt idx="11">
                  <c:v>42125</c:v>
                </c:pt>
                <c:pt idx="12">
                  <c:v>42156</c:v>
                </c:pt>
                <c:pt idx="13">
                  <c:v>42186</c:v>
                </c:pt>
                <c:pt idx="14">
                  <c:v>42217</c:v>
                </c:pt>
                <c:pt idx="15">
                  <c:v>42248</c:v>
                </c:pt>
                <c:pt idx="16">
                  <c:v>42278</c:v>
                </c:pt>
                <c:pt idx="17">
                  <c:v>42309</c:v>
                </c:pt>
                <c:pt idx="18">
                  <c:v>42339</c:v>
                </c:pt>
                <c:pt idx="19">
                  <c:v>42370</c:v>
                </c:pt>
                <c:pt idx="20">
                  <c:v>42401</c:v>
                </c:pt>
                <c:pt idx="21">
                  <c:v>42430</c:v>
                </c:pt>
                <c:pt idx="22">
                  <c:v>42461</c:v>
                </c:pt>
                <c:pt idx="23">
                  <c:v>42491</c:v>
                </c:pt>
                <c:pt idx="24">
                  <c:v>42522</c:v>
                </c:pt>
                <c:pt idx="25">
                  <c:v>42552</c:v>
                </c:pt>
                <c:pt idx="26">
                  <c:v>42583</c:v>
                </c:pt>
                <c:pt idx="27">
                  <c:v>42614</c:v>
                </c:pt>
                <c:pt idx="28">
                  <c:v>42644</c:v>
                </c:pt>
                <c:pt idx="29">
                  <c:v>42675</c:v>
                </c:pt>
                <c:pt idx="30">
                  <c:v>42705</c:v>
                </c:pt>
                <c:pt idx="31">
                  <c:v>42736</c:v>
                </c:pt>
                <c:pt idx="32">
                  <c:v>42767</c:v>
                </c:pt>
                <c:pt idx="33">
                  <c:v>42795</c:v>
                </c:pt>
                <c:pt idx="34">
                  <c:v>42826</c:v>
                </c:pt>
                <c:pt idx="35">
                  <c:v>42856</c:v>
                </c:pt>
              </c:numCache>
            </c:numRef>
          </c:cat>
          <c:val>
            <c:numRef>
              <c:f>'1P-Figures'!$C$73:$AM$73</c:f>
              <c:numCache>
                <c:formatCode>_(* #,##0_);_(* \(#,##0\);_(* "-"??_);_(@_)</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xmlns:c16r2="http://schemas.microsoft.com/office/drawing/2015/06/chart">
            <c:ext xmlns:c16="http://schemas.microsoft.com/office/drawing/2014/chart" uri="{C3380CC4-5D6E-409C-BE32-E72D297353CC}">
              <c16:uniqueId val="{00000002-2705-4AF1-A16F-E32EA25A91F4}"/>
            </c:ext>
          </c:extLst>
        </c:ser>
        <c:ser>
          <c:idx val="3"/>
          <c:order val="3"/>
          <c:tx>
            <c:strRef>
              <c:f>'1P-Figures'!$B$74</c:f>
              <c:strCache>
                <c:ptCount val="1"/>
                <c:pt idx="0">
                  <c:v>Mobile Phone</c:v>
                </c:pt>
              </c:strCache>
            </c:strRef>
          </c:tx>
          <c:invertIfNegative val="0"/>
          <c:cat>
            <c:numRef>
              <c:f>'1P-Figures'!$C$70:$AM$70</c:f>
              <c:numCache>
                <c:formatCode>[$-409]mmm\-yy;@</c:formatCode>
                <c:ptCount val="37"/>
                <c:pt idx="0">
                  <c:v>41791</c:v>
                </c:pt>
                <c:pt idx="1">
                  <c:v>41821</c:v>
                </c:pt>
                <c:pt idx="2">
                  <c:v>41852</c:v>
                </c:pt>
                <c:pt idx="3">
                  <c:v>41883</c:v>
                </c:pt>
                <c:pt idx="4">
                  <c:v>41913</c:v>
                </c:pt>
                <c:pt idx="5">
                  <c:v>41944</c:v>
                </c:pt>
                <c:pt idx="6">
                  <c:v>41974</c:v>
                </c:pt>
                <c:pt idx="7">
                  <c:v>42005</c:v>
                </c:pt>
                <c:pt idx="8">
                  <c:v>42036</c:v>
                </c:pt>
                <c:pt idx="9">
                  <c:v>42064</c:v>
                </c:pt>
                <c:pt idx="10">
                  <c:v>42095</c:v>
                </c:pt>
                <c:pt idx="11">
                  <c:v>42125</c:v>
                </c:pt>
                <c:pt idx="12">
                  <c:v>42156</c:v>
                </c:pt>
                <c:pt idx="13">
                  <c:v>42186</c:v>
                </c:pt>
                <c:pt idx="14">
                  <c:v>42217</c:v>
                </c:pt>
                <c:pt idx="15">
                  <c:v>42248</c:v>
                </c:pt>
                <c:pt idx="16">
                  <c:v>42278</c:v>
                </c:pt>
                <c:pt idx="17">
                  <c:v>42309</c:v>
                </c:pt>
                <c:pt idx="18">
                  <c:v>42339</c:v>
                </c:pt>
                <c:pt idx="19">
                  <c:v>42370</c:v>
                </c:pt>
                <c:pt idx="20">
                  <c:v>42401</c:v>
                </c:pt>
                <c:pt idx="21">
                  <c:v>42430</c:v>
                </c:pt>
                <c:pt idx="22">
                  <c:v>42461</c:v>
                </c:pt>
                <c:pt idx="23">
                  <c:v>42491</c:v>
                </c:pt>
                <c:pt idx="24">
                  <c:v>42522</c:v>
                </c:pt>
                <c:pt idx="25">
                  <c:v>42552</c:v>
                </c:pt>
                <c:pt idx="26">
                  <c:v>42583</c:v>
                </c:pt>
                <c:pt idx="27">
                  <c:v>42614</c:v>
                </c:pt>
                <c:pt idx="28">
                  <c:v>42644</c:v>
                </c:pt>
                <c:pt idx="29">
                  <c:v>42675</c:v>
                </c:pt>
                <c:pt idx="30">
                  <c:v>42705</c:v>
                </c:pt>
                <c:pt idx="31">
                  <c:v>42736</c:v>
                </c:pt>
                <c:pt idx="32">
                  <c:v>42767</c:v>
                </c:pt>
                <c:pt idx="33">
                  <c:v>42795</c:v>
                </c:pt>
                <c:pt idx="34">
                  <c:v>42826</c:v>
                </c:pt>
                <c:pt idx="35">
                  <c:v>42856</c:v>
                </c:pt>
              </c:numCache>
            </c:numRef>
          </c:cat>
          <c:val>
            <c:numRef>
              <c:f>'1P-Figures'!$C$74:$AM$74</c:f>
              <c:numCache>
                <c:formatCode>_(* #,##0_);_(* \(#,##0\);_(* "-"??_);_(@_)</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xmlns:c16r2="http://schemas.microsoft.com/office/drawing/2015/06/chart">
            <c:ext xmlns:c16="http://schemas.microsoft.com/office/drawing/2014/chart" uri="{C3380CC4-5D6E-409C-BE32-E72D297353CC}">
              <c16:uniqueId val="{00000003-2705-4AF1-A16F-E32EA25A91F4}"/>
            </c:ext>
          </c:extLst>
        </c:ser>
        <c:ser>
          <c:idx val="4"/>
          <c:order val="4"/>
          <c:tx>
            <c:strRef>
              <c:f>'1P-Figures'!$B$75</c:f>
              <c:strCache>
                <c:ptCount val="1"/>
                <c:pt idx="0">
                  <c:v>General merchandise</c:v>
                </c:pt>
              </c:strCache>
            </c:strRef>
          </c:tx>
          <c:invertIfNegative val="0"/>
          <c:cat>
            <c:numRef>
              <c:f>'1P-Figures'!$C$70:$AM$70</c:f>
              <c:numCache>
                <c:formatCode>[$-409]mmm\-yy;@</c:formatCode>
                <c:ptCount val="37"/>
                <c:pt idx="0">
                  <c:v>41791</c:v>
                </c:pt>
                <c:pt idx="1">
                  <c:v>41821</c:v>
                </c:pt>
                <c:pt idx="2">
                  <c:v>41852</c:v>
                </c:pt>
                <c:pt idx="3">
                  <c:v>41883</c:v>
                </c:pt>
                <c:pt idx="4">
                  <c:v>41913</c:v>
                </c:pt>
                <c:pt idx="5">
                  <c:v>41944</c:v>
                </c:pt>
                <c:pt idx="6">
                  <c:v>41974</c:v>
                </c:pt>
                <c:pt idx="7">
                  <c:v>42005</c:v>
                </c:pt>
                <c:pt idx="8">
                  <c:v>42036</c:v>
                </c:pt>
                <c:pt idx="9">
                  <c:v>42064</c:v>
                </c:pt>
                <c:pt idx="10">
                  <c:v>42095</c:v>
                </c:pt>
                <c:pt idx="11">
                  <c:v>42125</c:v>
                </c:pt>
                <c:pt idx="12">
                  <c:v>42156</c:v>
                </c:pt>
                <c:pt idx="13">
                  <c:v>42186</c:v>
                </c:pt>
                <c:pt idx="14">
                  <c:v>42217</c:v>
                </c:pt>
                <c:pt idx="15">
                  <c:v>42248</c:v>
                </c:pt>
                <c:pt idx="16">
                  <c:v>42278</c:v>
                </c:pt>
                <c:pt idx="17">
                  <c:v>42309</c:v>
                </c:pt>
                <c:pt idx="18">
                  <c:v>42339</c:v>
                </c:pt>
                <c:pt idx="19">
                  <c:v>42370</c:v>
                </c:pt>
                <c:pt idx="20">
                  <c:v>42401</c:v>
                </c:pt>
                <c:pt idx="21">
                  <c:v>42430</c:v>
                </c:pt>
                <c:pt idx="22">
                  <c:v>42461</c:v>
                </c:pt>
                <c:pt idx="23">
                  <c:v>42491</c:v>
                </c:pt>
                <c:pt idx="24">
                  <c:v>42522</c:v>
                </c:pt>
                <c:pt idx="25">
                  <c:v>42552</c:v>
                </c:pt>
                <c:pt idx="26">
                  <c:v>42583</c:v>
                </c:pt>
                <c:pt idx="27">
                  <c:v>42614</c:v>
                </c:pt>
                <c:pt idx="28">
                  <c:v>42644</c:v>
                </c:pt>
                <c:pt idx="29">
                  <c:v>42675</c:v>
                </c:pt>
                <c:pt idx="30">
                  <c:v>42705</c:v>
                </c:pt>
                <c:pt idx="31">
                  <c:v>42736</c:v>
                </c:pt>
                <c:pt idx="32">
                  <c:v>42767</c:v>
                </c:pt>
                <c:pt idx="33">
                  <c:v>42795</c:v>
                </c:pt>
                <c:pt idx="34">
                  <c:v>42826</c:v>
                </c:pt>
                <c:pt idx="35">
                  <c:v>42856</c:v>
                </c:pt>
              </c:numCache>
            </c:numRef>
          </c:cat>
          <c:val>
            <c:numRef>
              <c:f>'1P-Figures'!$C$75:$AM$75</c:f>
              <c:numCache>
                <c:formatCode>_(* #,##0_);_(* \(#,##0\);_(* "-"??_);_(@_)</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xmlns:c16r2="http://schemas.microsoft.com/office/drawing/2015/06/chart">
            <c:ext xmlns:c16="http://schemas.microsoft.com/office/drawing/2014/chart" uri="{C3380CC4-5D6E-409C-BE32-E72D297353CC}">
              <c16:uniqueId val="{00000004-2705-4AF1-A16F-E32EA25A91F4}"/>
            </c:ext>
          </c:extLst>
        </c:ser>
        <c:dLbls>
          <c:showLegendKey val="0"/>
          <c:showVal val="0"/>
          <c:showCatName val="0"/>
          <c:showSerName val="0"/>
          <c:showPercent val="0"/>
          <c:showBubbleSize val="0"/>
        </c:dLbls>
        <c:gapWidth val="150"/>
        <c:overlap val="100"/>
        <c:axId val="160251112"/>
        <c:axId val="160244448"/>
      </c:barChart>
      <c:dateAx>
        <c:axId val="160251112"/>
        <c:scaling>
          <c:orientation val="minMax"/>
        </c:scaling>
        <c:delete val="0"/>
        <c:axPos val="b"/>
        <c:numFmt formatCode="[$-409]mmm\-yy;@" sourceLinked="1"/>
        <c:majorTickMark val="out"/>
        <c:minorTickMark val="none"/>
        <c:tickLblPos val="nextTo"/>
        <c:crossAx val="160244448"/>
        <c:crosses val="autoZero"/>
        <c:auto val="1"/>
        <c:lblOffset val="100"/>
        <c:baseTimeUnit val="months"/>
      </c:dateAx>
      <c:valAx>
        <c:axId val="160244448"/>
        <c:scaling>
          <c:orientation val="minMax"/>
        </c:scaling>
        <c:delete val="0"/>
        <c:axPos val="l"/>
        <c:numFmt formatCode="[$¥-804]#,##0" sourceLinked="0"/>
        <c:majorTickMark val="out"/>
        <c:minorTickMark val="none"/>
        <c:tickLblPos val="nextTo"/>
        <c:crossAx val="160251112"/>
        <c:crosses val="autoZero"/>
        <c:crossBetween val="between"/>
        <c:dispUnits>
          <c:builtInUnit val="billions"/>
          <c:dispUnitsLbl/>
        </c:dispUnits>
      </c:valAx>
    </c:plotArea>
    <c:legend>
      <c:legendPos val="r"/>
      <c:layout>
        <c:manualLayout>
          <c:xMode val="edge"/>
          <c:yMode val="edge"/>
          <c:x val="9.175400021448564E-2"/>
          <c:y val="0.82818139234012556"/>
          <c:w val="0.85616267713199712"/>
          <c:h val="0.14061549671730303"/>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199" l="0.70000000000000062" r="0.70000000000000062" t="0.75000000000001199"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9498833387802"/>
          <c:y val="4.4444444444444502E-2"/>
          <c:w val="0.87797104553481553"/>
          <c:h val="0.6382963493199717"/>
        </c:manualLayout>
      </c:layout>
      <c:barChart>
        <c:barDir val="col"/>
        <c:grouping val="stacked"/>
        <c:varyColors val="0"/>
        <c:ser>
          <c:idx val="0"/>
          <c:order val="0"/>
          <c:tx>
            <c:strRef>
              <c:f>'1P-Figures'!$B$71</c:f>
              <c:strCache>
                <c:ptCount val="1"/>
                <c:pt idx="0">
                  <c:v>Computer and office</c:v>
                </c:pt>
              </c:strCache>
            </c:strRef>
          </c:tx>
          <c:invertIfNegative val="0"/>
          <c:cat>
            <c:strRef>
              <c:f>'1P-Figures'!$AO$70:$AY$70</c:f>
              <c:strCache>
                <c:ptCount val="11"/>
                <c:pt idx="0">
                  <c:v>3Q14</c:v>
                </c:pt>
                <c:pt idx="1">
                  <c:v>4Q14</c:v>
                </c:pt>
                <c:pt idx="2">
                  <c:v>1Q15</c:v>
                </c:pt>
                <c:pt idx="3">
                  <c:v>2Q15</c:v>
                </c:pt>
                <c:pt idx="4">
                  <c:v>3Q15</c:v>
                </c:pt>
                <c:pt idx="5">
                  <c:v>4Q15</c:v>
                </c:pt>
                <c:pt idx="6">
                  <c:v>1Q16</c:v>
                </c:pt>
                <c:pt idx="7">
                  <c:v>2Q16</c:v>
                </c:pt>
                <c:pt idx="8">
                  <c:v>3Q16</c:v>
                </c:pt>
                <c:pt idx="9">
                  <c:v>4Q16</c:v>
                </c:pt>
                <c:pt idx="10">
                  <c:v>1Q17</c:v>
                </c:pt>
              </c:strCache>
            </c:strRef>
          </c:cat>
          <c:val>
            <c:numRef>
              <c:f>'1P-Figures'!$AO$71:$AY$71</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val>
          <c:extLst xmlns:c16r2="http://schemas.microsoft.com/office/drawing/2015/06/chart">
            <c:ext xmlns:c16="http://schemas.microsoft.com/office/drawing/2014/chart" uri="{C3380CC4-5D6E-409C-BE32-E72D297353CC}">
              <c16:uniqueId val="{00000000-0BC0-4F86-A39A-1E1263C2C397}"/>
            </c:ext>
          </c:extLst>
        </c:ser>
        <c:ser>
          <c:idx val="1"/>
          <c:order val="1"/>
          <c:tx>
            <c:strRef>
              <c:f>'1P-Figures'!$B$72</c:f>
              <c:strCache>
                <c:ptCount val="1"/>
                <c:pt idx="0">
                  <c:v>Digital</c:v>
                </c:pt>
              </c:strCache>
            </c:strRef>
          </c:tx>
          <c:invertIfNegative val="0"/>
          <c:cat>
            <c:strRef>
              <c:f>'1P-Figures'!$AO$70:$AY$70</c:f>
              <c:strCache>
                <c:ptCount val="11"/>
                <c:pt idx="0">
                  <c:v>3Q14</c:v>
                </c:pt>
                <c:pt idx="1">
                  <c:v>4Q14</c:v>
                </c:pt>
                <c:pt idx="2">
                  <c:v>1Q15</c:v>
                </c:pt>
                <c:pt idx="3">
                  <c:v>2Q15</c:v>
                </c:pt>
                <c:pt idx="4">
                  <c:v>3Q15</c:v>
                </c:pt>
                <c:pt idx="5">
                  <c:v>4Q15</c:v>
                </c:pt>
                <c:pt idx="6">
                  <c:v>1Q16</c:v>
                </c:pt>
                <c:pt idx="7">
                  <c:v>2Q16</c:v>
                </c:pt>
                <c:pt idx="8">
                  <c:v>3Q16</c:v>
                </c:pt>
                <c:pt idx="9">
                  <c:v>4Q16</c:v>
                </c:pt>
                <c:pt idx="10">
                  <c:v>1Q17</c:v>
                </c:pt>
              </c:strCache>
            </c:strRef>
          </c:cat>
          <c:val>
            <c:numRef>
              <c:f>'1P-Figures'!$AO$72:$AY$72</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val>
          <c:extLst xmlns:c16r2="http://schemas.microsoft.com/office/drawing/2015/06/chart">
            <c:ext xmlns:c16="http://schemas.microsoft.com/office/drawing/2014/chart" uri="{C3380CC4-5D6E-409C-BE32-E72D297353CC}">
              <c16:uniqueId val="{00000001-0BC0-4F86-A39A-1E1263C2C397}"/>
            </c:ext>
          </c:extLst>
        </c:ser>
        <c:ser>
          <c:idx val="2"/>
          <c:order val="2"/>
          <c:tx>
            <c:strRef>
              <c:f>'1P-Figures'!$B$73</c:f>
              <c:strCache>
                <c:ptCount val="1"/>
                <c:pt idx="0">
                  <c:v>Household appliances</c:v>
                </c:pt>
              </c:strCache>
            </c:strRef>
          </c:tx>
          <c:invertIfNegative val="0"/>
          <c:cat>
            <c:strRef>
              <c:f>'1P-Figures'!$AO$70:$AY$70</c:f>
              <c:strCache>
                <c:ptCount val="11"/>
                <c:pt idx="0">
                  <c:v>3Q14</c:v>
                </c:pt>
                <c:pt idx="1">
                  <c:v>4Q14</c:v>
                </c:pt>
                <c:pt idx="2">
                  <c:v>1Q15</c:v>
                </c:pt>
                <c:pt idx="3">
                  <c:v>2Q15</c:v>
                </c:pt>
                <c:pt idx="4">
                  <c:v>3Q15</c:v>
                </c:pt>
                <c:pt idx="5">
                  <c:v>4Q15</c:v>
                </c:pt>
                <c:pt idx="6">
                  <c:v>1Q16</c:v>
                </c:pt>
                <c:pt idx="7">
                  <c:v>2Q16</c:v>
                </c:pt>
                <c:pt idx="8">
                  <c:v>3Q16</c:v>
                </c:pt>
                <c:pt idx="9">
                  <c:v>4Q16</c:v>
                </c:pt>
                <c:pt idx="10">
                  <c:v>1Q17</c:v>
                </c:pt>
              </c:strCache>
            </c:strRef>
          </c:cat>
          <c:val>
            <c:numRef>
              <c:f>'1P-Figures'!$AO$73:$AY$73</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val>
          <c:extLst xmlns:c16r2="http://schemas.microsoft.com/office/drawing/2015/06/chart">
            <c:ext xmlns:c16="http://schemas.microsoft.com/office/drawing/2014/chart" uri="{C3380CC4-5D6E-409C-BE32-E72D297353CC}">
              <c16:uniqueId val="{00000002-0BC0-4F86-A39A-1E1263C2C397}"/>
            </c:ext>
          </c:extLst>
        </c:ser>
        <c:ser>
          <c:idx val="3"/>
          <c:order val="3"/>
          <c:tx>
            <c:strRef>
              <c:f>'1P-Figures'!$B$74</c:f>
              <c:strCache>
                <c:ptCount val="1"/>
                <c:pt idx="0">
                  <c:v>Mobile Phone</c:v>
                </c:pt>
              </c:strCache>
            </c:strRef>
          </c:tx>
          <c:invertIfNegative val="0"/>
          <c:cat>
            <c:strRef>
              <c:f>'1P-Figures'!$AO$70:$AY$70</c:f>
              <c:strCache>
                <c:ptCount val="11"/>
                <c:pt idx="0">
                  <c:v>3Q14</c:v>
                </c:pt>
                <c:pt idx="1">
                  <c:v>4Q14</c:v>
                </c:pt>
                <c:pt idx="2">
                  <c:v>1Q15</c:v>
                </c:pt>
                <c:pt idx="3">
                  <c:v>2Q15</c:v>
                </c:pt>
                <c:pt idx="4">
                  <c:v>3Q15</c:v>
                </c:pt>
                <c:pt idx="5">
                  <c:v>4Q15</c:v>
                </c:pt>
                <c:pt idx="6">
                  <c:v>1Q16</c:v>
                </c:pt>
                <c:pt idx="7">
                  <c:v>2Q16</c:v>
                </c:pt>
                <c:pt idx="8">
                  <c:v>3Q16</c:v>
                </c:pt>
                <c:pt idx="9">
                  <c:v>4Q16</c:v>
                </c:pt>
                <c:pt idx="10">
                  <c:v>1Q17</c:v>
                </c:pt>
              </c:strCache>
            </c:strRef>
          </c:cat>
          <c:val>
            <c:numRef>
              <c:f>'1P-Figures'!$AO$74:$AY$74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val>
          <c:extLst xmlns:c16r2="http://schemas.microsoft.com/office/drawing/2015/06/chart">
            <c:ext xmlns:c16="http://schemas.microsoft.com/office/drawing/2014/chart" uri="{C3380CC4-5D6E-409C-BE32-E72D297353CC}">
              <c16:uniqueId val="{00000003-0BC0-4F86-A39A-1E1263C2C397}"/>
            </c:ext>
          </c:extLst>
        </c:ser>
        <c:ser>
          <c:idx val="4"/>
          <c:order val="4"/>
          <c:tx>
            <c:strRef>
              <c:f>'1P-Figures'!$B$75</c:f>
              <c:strCache>
                <c:ptCount val="1"/>
                <c:pt idx="0">
                  <c:v>General merchandise</c:v>
                </c:pt>
              </c:strCache>
            </c:strRef>
          </c:tx>
          <c:invertIfNegative val="0"/>
          <c:cat>
            <c:strRef>
              <c:f>'1P-Figures'!$AO$70:$AY$70</c:f>
              <c:strCache>
                <c:ptCount val="11"/>
                <c:pt idx="0">
                  <c:v>3Q14</c:v>
                </c:pt>
                <c:pt idx="1">
                  <c:v>4Q14</c:v>
                </c:pt>
                <c:pt idx="2">
                  <c:v>1Q15</c:v>
                </c:pt>
                <c:pt idx="3">
                  <c:v>2Q15</c:v>
                </c:pt>
                <c:pt idx="4">
                  <c:v>3Q15</c:v>
                </c:pt>
                <c:pt idx="5">
                  <c:v>4Q15</c:v>
                </c:pt>
                <c:pt idx="6">
                  <c:v>1Q16</c:v>
                </c:pt>
                <c:pt idx="7">
                  <c:v>2Q16</c:v>
                </c:pt>
                <c:pt idx="8">
                  <c:v>3Q16</c:v>
                </c:pt>
                <c:pt idx="9">
                  <c:v>4Q16</c:v>
                </c:pt>
                <c:pt idx="10">
                  <c:v>1Q17</c:v>
                </c:pt>
              </c:strCache>
            </c:strRef>
          </c:cat>
          <c:val>
            <c:numRef>
              <c:f>'1P-Figures'!$AO$75:$AY$75</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val>
          <c:extLst xmlns:c16r2="http://schemas.microsoft.com/office/drawing/2015/06/chart">
            <c:ext xmlns:c16="http://schemas.microsoft.com/office/drawing/2014/chart" uri="{C3380CC4-5D6E-409C-BE32-E72D297353CC}">
              <c16:uniqueId val="{00000004-0BC0-4F86-A39A-1E1263C2C397}"/>
            </c:ext>
          </c:extLst>
        </c:ser>
        <c:dLbls>
          <c:showLegendKey val="0"/>
          <c:showVal val="0"/>
          <c:showCatName val="0"/>
          <c:showSerName val="0"/>
          <c:showPercent val="0"/>
          <c:showBubbleSize val="0"/>
        </c:dLbls>
        <c:gapWidth val="150"/>
        <c:overlap val="100"/>
        <c:axId val="160244840"/>
        <c:axId val="160246408"/>
      </c:barChart>
      <c:catAx>
        <c:axId val="160244840"/>
        <c:scaling>
          <c:orientation val="minMax"/>
        </c:scaling>
        <c:delete val="0"/>
        <c:axPos val="b"/>
        <c:numFmt formatCode="General" sourceLinked="1"/>
        <c:majorTickMark val="out"/>
        <c:minorTickMark val="none"/>
        <c:tickLblPos val="nextTo"/>
        <c:crossAx val="160246408"/>
        <c:crosses val="autoZero"/>
        <c:auto val="1"/>
        <c:lblAlgn val="ctr"/>
        <c:lblOffset val="100"/>
        <c:noMultiLvlLbl val="0"/>
      </c:catAx>
      <c:valAx>
        <c:axId val="160246408"/>
        <c:scaling>
          <c:orientation val="minMax"/>
        </c:scaling>
        <c:delete val="0"/>
        <c:axPos val="l"/>
        <c:numFmt formatCode="[$¥-804]#,##0" sourceLinked="0"/>
        <c:majorTickMark val="out"/>
        <c:minorTickMark val="none"/>
        <c:tickLblPos val="nextTo"/>
        <c:crossAx val="160244840"/>
        <c:crosses val="autoZero"/>
        <c:crossBetween val="between"/>
        <c:dispUnits>
          <c:builtInUnit val="billions"/>
          <c:dispUnitsLbl/>
        </c:dispUnits>
      </c:valAx>
    </c:plotArea>
    <c:legend>
      <c:legendPos val="r"/>
      <c:layout>
        <c:manualLayout>
          <c:xMode val="edge"/>
          <c:yMode val="edge"/>
          <c:x val="0.12816608457047277"/>
          <c:y val="0.8633060706121416"/>
          <c:w val="0.84174145840511982"/>
          <c:h val="0.13412412158157647"/>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221" l="0.70000000000000062" r="0.70000000000000062" t="0.7500000000000122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ltLang="zh-CN"/>
              <a:t>GMV (RMB)</a:t>
            </a:r>
            <a:endParaRPr lang="zh-CN" altLang="en-US"/>
          </a:p>
        </c:rich>
      </c:tx>
      <c:layout/>
      <c:overlay val="0"/>
    </c:title>
    <c:autoTitleDeleted val="0"/>
    <c:plotArea>
      <c:layout>
        <c:manualLayout>
          <c:layoutTarget val="inner"/>
          <c:xMode val="edge"/>
          <c:yMode val="edge"/>
          <c:x val="9.1311495489310071E-2"/>
          <c:y val="7.9178331875182265E-2"/>
          <c:w val="0.61994905398729905"/>
          <c:h val="0.7163907115777195"/>
        </c:manualLayout>
      </c:layout>
      <c:barChart>
        <c:barDir val="col"/>
        <c:grouping val="stacked"/>
        <c:varyColors val="0"/>
        <c:ser>
          <c:idx val="0"/>
          <c:order val="0"/>
          <c:tx>
            <c:strRef>
              <c:f>'[4]1. JD 1P summary -final'!$A$18</c:f>
              <c:strCache>
                <c:ptCount val="1"/>
                <c:pt idx="0">
                  <c:v>Apparel</c:v>
                </c:pt>
              </c:strCache>
            </c:strRef>
          </c:tx>
          <c:spPr>
            <a:solidFill>
              <a:schemeClr val="accent3">
                <a:lumMod val="60000"/>
                <a:lumOff val="40000"/>
              </a:schemeClr>
            </a:solidFill>
          </c:spPr>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-final'!$B$18:$AX$18</c:f>
              <c:numCache>
                <c:formatCode>General</c:formatCode>
                <c:ptCount val="49"/>
                <c:pt idx="0">
                  <c:v>233192908.96994561</c:v>
                </c:pt>
                <c:pt idx="1">
                  <c:v>13402960.897412464</c:v>
                </c:pt>
                <c:pt idx="2">
                  <c:v>15299245.807251446</c:v>
                </c:pt>
                <c:pt idx="3">
                  <c:v>19996842.176783491</c:v>
                </c:pt>
                <c:pt idx="4">
                  <c:v>13688999.039999999</c:v>
                </c:pt>
                <c:pt idx="5">
                  <c:v>15886149.789999999</c:v>
                </c:pt>
                <c:pt idx="6">
                  <c:v>28320030.460000001</c:v>
                </c:pt>
                <c:pt idx="7">
                  <c:v>35835793.130000003</c:v>
                </c:pt>
                <c:pt idx="8">
                  <c:v>48649949.100000001</c:v>
                </c:pt>
                <c:pt idx="9">
                  <c:v>55013532.560000002</c:v>
                </c:pt>
                <c:pt idx="10">
                  <c:v>44355897.869999997</c:v>
                </c:pt>
                <c:pt idx="11">
                  <c:v>44471405.689999998</c:v>
                </c:pt>
                <c:pt idx="12">
                  <c:v>43261647.490000002</c:v>
                </c:pt>
                <c:pt idx="13">
                  <c:v>61371517.289999999</c:v>
                </c:pt>
                <c:pt idx="14">
                  <c:v>81552950.109999999</c:v>
                </c:pt>
                <c:pt idx="15">
                  <c:v>111474128.83</c:v>
                </c:pt>
                <c:pt idx="16">
                  <c:v>76446631.239999995</c:v>
                </c:pt>
                <c:pt idx="17">
                  <c:v>67947629.349999994</c:v>
                </c:pt>
                <c:pt idx="18">
                  <c:v>77207202.069999993</c:v>
                </c:pt>
                <c:pt idx="19">
                  <c:v>102432698.17</c:v>
                </c:pt>
                <c:pt idx="20">
                  <c:v>165215834.50999999</c:v>
                </c:pt>
                <c:pt idx="21">
                  <c:v>120273811.15000001</c:v>
                </c:pt>
                <c:pt idx="22">
                  <c:v>76973059.659999996</c:v>
                </c:pt>
                <c:pt idx="23">
                  <c:v>62282873.539999999</c:v>
                </c:pt>
                <c:pt idx="24">
                  <c:v>60159871.840000004</c:v>
                </c:pt>
                <c:pt idx="25">
                  <c:v>91693977.659999996</c:v>
                </c:pt>
                <c:pt idx="26">
                  <c:v>113467459.56999999</c:v>
                </c:pt>
                <c:pt idx="27">
                  <c:v>134728795.00999999</c:v>
                </c:pt>
                <c:pt idx="28">
                  <c:v>124473101.04000001</c:v>
                </c:pt>
                <c:pt idx="29">
                  <c:v>130642205.84</c:v>
                </c:pt>
                <c:pt idx="30">
                  <c:v>155791141.67648649</c:v>
                </c:pt>
                <c:pt idx="31">
                  <c:v>129965881.12</c:v>
                </c:pt>
                <c:pt idx="32">
                  <c:v>174186149.11000001</c:v>
                </c:pt>
                <c:pt idx="33">
                  <c:v>129448055.64</c:v>
                </c:pt>
                <c:pt idx="34">
                  <c:v>123049690.81639732</c:v>
                </c:pt>
                <c:pt idx="35">
                  <c:v>63960187</c:v>
                </c:pt>
                <c:pt idx="36">
                  <c:v>117372169</c:v>
                </c:pt>
                <c:pt idx="37">
                  <c:v>101924240.55841438</c:v>
                </c:pt>
                <c:pt idx="38">
                  <c:v>126303799.61558965</c:v>
                </c:pt>
                <c:pt idx="39">
                  <c:v>160343077.636473</c:v>
                </c:pt>
                <c:pt idx="40">
                  <c:v>107746548.24782009</c:v>
                </c:pt>
                <c:pt idx="41">
                  <c:v>114638560.95914134</c:v>
                </c:pt>
                <c:pt idx="42">
                  <c:v>139486078.1166172</c:v>
                </c:pt>
                <c:pt idx="43">
                  <c:v>119421346.48303698</c:v>
                </c:pt>
                <c:pt idx="44">
                  <c:v>227139555.74952558</c:v>
                </c:pt>
                <c:pt idx="45">
                  <c:v>186230418.35098764</c:v>
                </c:pt>
                <c:pt idx="46">
                  <c:v>160920173.35301501</c:v>
                </c:pt>
                <c:pt idx="47">
                  <c:v>67128481.458671093</c:v>
                </c:pt>
                <c:pt idx="48">
                  <c:v>146490668.93714085</c:v>
                </c:pt>
              </c:numCache>
            </c:numRef>
          </c:val>
          <c:extLst xmlns:c16r2="http://schemas.microsoft.com/office/drawing/2015/06/chart">
            <c:ext xmlns:c16="http://schemas.microsoft.com/office/drawing/2014/chart" uri="{C3380CC4-5D6E-409C-BE32-E72D297353CC}">
              <c16:uniqueId val="{00000000-A068-46EF-B3F3-015CEDA79034}"/>
            </c:ext>
          </c:extLst>
        </c:ser>
        <c:ser>
          <c:idx val="1"/>
          <c:order val="1"/>
          <c:tx>
            <c:strRef>
              <c:f>'[4]1. JD 1P summary -final'!$A$19</c:f>
              <c:strCache>
                <c:ptCount val="1"/>
                <c:pt idx="0">
                  <c:v>Automobiles and Accessories</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-final'!$B$19:$AX$19</c:f>
              <c:numCache>
                <c:formatCode>General</c:formatCode>
                <c:ptCount val="49"/>
                <c:pt idx="0">
                  <c:v>188004518.27476591</c:v>
                </c:pt>
                <c:pt idx="1">
                  <c:v>213744750.11908254</c:v>
                </c:pt>
                <c:pt idx="2">
                  <c:v>245389802.41290855</c:v>
                </c:pt>
                <c:pt idx="3">
                  <c:v>315986525.85843521</c:v>
                </c:pt>
                <c:pt idx="4">
                  <c:v>222472330.97999999</c:v>
                </c:pt>
                <c:pt idx="5">
                  <c:v>208615366.74000001</c:v>
                </c:pt>
                <c:pt idx="6">
                  <c:v>214758413.06999999</c:v>
                </c:pt>
                <c:pt idx="7">
                  <c:v>292680823.83999997</c:v>
                </c:pt>
                <c:pt idx="8">
                  <c:v>414461809.43000001</c:v>
                </c:pt>
                <c:pt idx="9">
                  <c:v>382876214.31999999</c:v>
                </c:pt>
                <c:pt idx="10">
                  <c:v>342081455.00999999</c:v>
                </c:pt>
                <c:pt idx="11">
                  <c:v>259629592.80000001</c:v>
                </c:pt>
                <c:pt idx="12">
                  <c:v>343222178.60000002</c:v>
                </c:pt>
                <c:pt idx="13">
                  <c:v>367266739</c:v>
                </c:pt>
                <c:pt idx="14">
                  <c:v>373540837.76999998</c:v>
                </c:pt>
                <c:pt idx="15">
                  <c:v>448435281.31</c:v>
                </c:pt>
                <c:pt idx="16">
                  <c:v>252208816.43000001</c:v>
                </c:pt>
                <c:pt idx="17">
                  <c:v>293488743.76999998</c:v>
                </c:pt>
                <c:pt idx="18">
                  <c:v>268873558.81</c:v>
                </c:pt>
                <c:pt idx="19">
                  <c:v>254585129.80000001</c:v>
                </c:pt>
                <c:pt idx="20">
                  <c:v>407271176.63999999</c:v>
                </c:pt>
                <c:pt idx="21">
                  <c:v>344880772.79000002</c:v>
                </c:pt>
                <c:pt idx="22">
                  <c:v>258453245.63999999</c:v>
                </c:pt>
                <c:pt idx="23">
                  <c:v>334723188.80000001</c:v>
                </c:pt>
                <c:pt idx="24">
                  <c:v>348254402.60000002</c:v>
                </c:pt>
                <c:pt idx="25">
                  <c:v>289443457.64999998</c:v>
                </c:pt>
                <c:pt idx="26">
                  <c:v>366843956.02999997</c:v>
                </c:pt>
                <c:pt idx="27">
                  <c:v>413190008.55000001</c:v>
                </c:pt>
                <c:pt idx="28">
                  <c:v>330248342.00999999</c:v>
                </c:pt>
                <c:pt idx="29">
                  <c:v>350924919.37</c:v>
                </c:pt>
                <c:pt idx="30">
                  <c:v>320229799.41131604</c:v>
                </c:pt>
                <c:pt idx="31">
                  <c:v>300752498.91000003</c:v>
                </c:pt>
                <c:pt idx="32">
                  <c:v>506906632.10000002</c:v>
                </c:pt>
                <c:pt idx="33">
                  <c:v>405060861.11000001</c:v>
                </c:pt>
                <c:pt idx="34">
                  <c:v>398214560.76615167</c:v>
                </c:pt>
                <c:pt idx="35">
                  <c:v>302757867</c:v>
                </c:pt>
                <c:pt idx="36">
                  <c:v>352857661</c:v>
                </c:pt>
                <c:pt idx="37">
                  <c:v>338295796.4827022</c:v>
                </c:pt>
                <c:pt idx="38">
                  <c:v>406509936.08026814</c:v>
                </c:pt>
                <c:pt idx="39">
                  <c:v>540897338.47856855</c:v>
                </c:pt>
                <c:pt idx="40">
                  <c:v>299254772.5180282</c:v>
                </c:pt>
                <c:pt idx="41">
                  <c:v>437199338.65729874</c:v>
                </c:pt>
                <c:pt idx="42">
                  <c:v>419324803.75449902</c:v>
                </c:pt>
                <c:pt idx="43">
                  <c:v>370849652.00116116</c:v>
                </c:pt>
                <c:pt idx="44">
                  <c:v>586952087.2038964</c:v>
                </c:pt>
                <c:pt idx="45">
                  <c:v>444357637.05791295</c:v>
                </c:pt>
                <c:pt idx="46">
                  <c:v>437975387.6250205</c:v>
                </c:pt>
                <c:pt idx="47">
                  <c:v>326592794.518206</c:v>
                </c:pt>
                <c:pt idx="48">
                  <c:v>409450847.46717101</c:v>
                </c:pt>
              </c:numCache>
            </c:numRef>
          </c:val>
          <c:extLst xmlns:c16r2="http://schemas.microsoft.com/office/drawing/2015/06/chart">
            <c:ext xmlns:c16="http://schemas.microsoft.com/office/drawing/2014/chart" uri="{C3380CC4-5D6E-409C-BE32-E72D297353CC}">
              <c16:uniqueId val="{00000001-A068-46EF-B3F3-015CEDA79034}"/>
            </c:ext>
          </c:extLst>
        </c:ser>
        <c:ser>
          <c:idx val="2"/>
          <c:order val="2"/>
          <c:tx>
            <c:strRef>
              <c:f>'[4]1. JD 1P summary -final'!$A$20</c:f>
              <c:strCache>
                <c:ptCount val="1"/>
                <c:pt idx="0">
                  <c:v>Mother and Childcare Products and Toys</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-final'!$B$20:$AX$20</c:f>
              <c:numCache>
                <c:formatCode>General</c:formatCode>
                <c:ptCount val="49"/>
                <c:pt idx="0">
                  <c:v>867009130.19605315</c:v>
                </c:pt>
                <c:pt idx="1">
                  <c:v>703824245.02679944</c:v>
                </c:pt>
                <c:pt idx="2">
                  <c:v>792206126.90829313</c:v>
                </c:pt>
                <c:pt idx="3">
                  <c:v>1067956636.9291539</c:v>
                </c:pt>
                <c:pt idx="4">
                  <c:v>684681112.25</c:v>
                </c:pt>
                <c:pt idx="5">
                  <c:v>755290093.30999994</c:v>
                </c:pt>
                <c:pt idx="6">
                  <c:v>861501947.82000005</c:v>
                </c:pt>
                <c:pt idx="7">
                  <c:v>905406458.75999999</c:v>
                </c:pt>
                <c:pt idx="8">
                  <c:v>1656018017.27</c:v>
                </c:pt>
                <c:pt idx="9">
                  <c:v>1086644863.45</c:v>
                </c:pt>
                <c:pt idx="10">
                  <c:v>1007701800.46</c:v>
                </c:pt>
                <c:pt idx="11">
                  <c:v>941909041.99000001</c:v>
                </c:pt>
                <c:pt idx="12">
                  <c:v>1152112371.01</c:v>
                </c:pt>
                <c:pt idx="13">
                  <c:v>1276762543.8599999</c:v>
                </c:pt>
                <c:pt idx="14">
                  <c:v>1271119326.6500001</c:v>
                </c:pt>
                <c:pt idx="15">
                  <c:v>1805276117.47</c:v>
                </c:pt>
                <c:pt idx="16">
                  <c:v>1101318832.45</c:v>
                </c:pt>
                <c:pt idx="17">
                  <c:v>1157566463.3800001</c:v>
                </c:pt>
                <c:pt idx="18">
                  <c:v>1236579588.0599999</c:v>
                </c:pt>
                <c:pt idx="19">
                  <c:v>1454064412.0799999</c:v>
                </c:pt>
                <c:pt idx="20">
                  <c:v>1753783488.8099999</c:v>
                </c:pt>
                <c:pt idx="21">
                  <c:v>1259834056.04</c:v>
                </c:pt>
                <c:pt idx="22">
                  <c:v>1196789279.47</c:v>
                </c:pt>
                <c:pt idx="23">
                  <c:v>1282525263.1300001</c:v>
                </c:pt>
                <c:pt idx="24">
                  <c:v>1441083353.3499999</c:v>
                </c:pt>
                <c:pt idx="25">
                  <c:v>1751710289.27</c:v>
                </c:pt>
                <c:pt idx="26">
                  <c:v>1466142344.45</c:v>
                </c:pt>
                <c:pt idx="27">
                  <c:v>2002002040.1300001</c:v>
                </c:pt>
                <c:pt idx="28">
                  <c:v>1571775936.6500001</c:v>
                </c:pt>
                <c:pt idx="29">
                  <c:v>1773122582.0599999</c:v>
                </c:pt>
                <c:pt idx="30">
                  <c:v>1686781502.4510722</c:v>
                </c:pt>
                <c:pt idx="31">
                  <c:v>1842716713.4100001</c:v>
                </c:pt>
                <c:pt idx="32">
                  <c:v>2162236397.7600002</c:v>
                </c:pt>
                <c:pt idx="33">
                  <c:v>1518212303.03</c:v>
                </c:pt>
                <c:pt idx="34">
                  <c:v>1770303754.9816535</c:v>
                </c:pt>
                <c:pt idx="35">
                  <c:v>1650415390</c:v>
                </c:pt>
                <c:pt idx="36">
                  <c:v>2180461420</c:v>
                </c:pt>
                <c:pt idx="37">
                  <c:v>2282170273.9278703</c:v>
                </c:pt>
                <c:pt idx="38">
                  <c:v>2202992299.7949047</c:v>
                </c:pt>
                <c:pt idx="39">
                  <c:v>3079021170.4271407</c:v>
                </c:pt>
                <c:pt idx="40">
                  <c:v>1967118913.90292</c:v>
                </c:pt>
                <c:pt idx="41">
                  <c:v>2332946745.9906697</c:v>
                </c:pt>
                <c:pt idx="42">
                  <c:v>2369977844.3902545</c:v>
                </c:pt>
                <c:pt idx="43">
                  <c:v>2598410384.9575453</c:v>
                </c:pt>
                <c:pt idx="44">
                  <c:v>2953302054.2479453</c:v>
                </c:pt>
                <c:pt idx="45">
                  <c:v>2138307834.6823344</c:v>
                </c:pt>
                <c:pt idx="46">
                  <c:v>2373197421.7654781</c:v>
                </c:pt>
                <c:pt idx="47">
                  <c:v>1943525839.7056613</c:v>
                </c:pt>
                <c:pt idx="48">
                  <c:v>2670127587.6642737</c:v>
                </c:pt>
              </c:numCache>
            </c:numRef>
          </c:val>
          <c:extLst xmlns:c16r2="http://schemas.microsoft.com/office/drawing/2015/06/chart">
            <c:ext xmlns:c16="http://schemas.microsoft.com/office/drawing/2014/chart" uri="{C3380CC4-5D6E-409C-BE32-E72D297353CC}">
              <c16:uniqueId val="{00000002-A068-46EF-B3F3-015CEDA79034}"/>
            </c:ext>
          </c:extLst>
        </c:ser>
        <c:ser>
          <c:idx val="3"/>
          <c:order val="3"/>
          <c:tx>
            <c:strRef>
              <c:f>'[4]1. JD 1P summary -final'!$A$21</c:f>
              <c:strCache>
                <c:ptCount val="1"/>
                <c:pt idx="0">
                  <c:v>Media Products</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-final'!$B$21:$AX$21</c:f>
              <c:numCache>
                <c:formatCode>General</c:formatCode>
                <c:ptCount val="49"/>
                <c:pt idx="0">
                  <c:v>3870261.9262805711</c:v>
                </c:pt>
                <c:pt idx="1">
                  <c:v>3354929.2057474004</c:v>
                </c:pt>
                <c:pt idx="2">
                  <c:v>6146389.36833621</c:v>
                </c:pt>
                <c:pt idx="3">
                  <c:v>6362856.9354332527</c:v>
                </c:pt>
                <c:pt idx="4">
                  <c:v>5266328.01</c:v>
                </c:pt>
                <c:pt idx="5">
                  <c:v>4848642.66</c:v>
                </c:pt>
                <c:pt idx="6">
                  <c:v>4248040.49</c:v>
                </c:pt>
                <c:pt idx="7">
                  <c:v>6582277.54</c:v>
                </c:pt>
                <c:pt idx="8">
                  <c:v>9204027.4900000002</c:v>
                </c:pt>
                <c:pt idx="9">
                  <c:v>7474722.7300000004</c:v>
                </c:pt>
                <c:pt idx="10">
                  <c:v>6626505.3700000001</c:v>
                </c:pt>
                <c:pt idx="11">
                  <c:v>5963854.8200000003</c:v>
                </c:pt>
                <c:pt idx="12">
                  <c:v>6858433.0599999996</c:v>
                </c:pt>
                <c:pt idx="13">
                  <c:v>8823518.6799999997</c:v>
                </c:pt>
                <c:pt idx="14">
                  <c:v>10147046.5</c:v>
                </c:pt>
                <c:pt idx="15">
                  <c:v>11669103.460000001</c:v>
                </c:pt>
                <c:pt idx="16">
                  <c:v>12140447.470000001</c:v>
                </c:pt>
                <c:pt idx="17">
                  <c:v>13961514.6</c:v>
                </c:pt>
                <c:pt idx="18">
                  <c:v>12610400.279999999</c:v>
                </c:pt>
                <c:pt idx="19">
                  <c:v>13537516.91</c:v>
                </c:pt>
                <c:pt idx="20">
                  <c:v>21167694.489999998</c:v>
                </c:pt>
                <c:pt idx="21">
                  <c:v>16085479.02</c:v>
                </c:pt>
                <c:pt idx="22">
                  <c:v>12053940.42</c:v>
                </c:pt>
                <c:pt idx="23">
                  <c:v>17868979.120000001</c:v>
                </c:pt>
                <c:pt idx="24">
                  <c:v>18302763.559999999</c:v>
                </c:pt>
                <c:pt idx="25">
                  <c:v>19376852.48</c:v>
                </c:pt>
                <c:pt idx="26">
                  <c:v>23371605.600000001</c:v>
                </c:pt>
                <c:pt idx="27">
                  <c:v>26752928.059999999</c:v>
                </c:pt>
                <c:pt idx="28">
                  <c:v>25176014.260000002</c:v>
                </c:pt>
                <c:pt idx="29">
                  <c:v>24574457.57</c:v>
                </c:pt>
                <c:pt idx="30">
                  <c:v>22527440.198683653</c:v>
                </c:pt>
                <c:pt idx="31">
                  <c:v>22468139.5</c:v>
                </c:pt>
                <c:pt idx="32">
                  <c:v>33155918.859999999</c:v>
                </c:pt>
                <c:pt idx="33">
                  <c:v>21332434.199999999</c:v>
                </c:pt>
                <c:pt idx="34">
                  <c:v>23719009.824836947</c:v>
                </c:pt>
                <c:pt idx="35">
                  <c:v>18493990</c:v>
                </c:pt>
                <c:pt idx="36">
                  <c:v>23490140</c:v>
                </c:pt>
                <c:pt idx="37">
                  <c:v>23169990.686010282</c:v>
                </c:pt>
                <c:pt idx="38">
                  <c:v>27219113.428860381</c:v>
                </c:pt>
                <c:pt idx="39">
                  <c:v>33309682.266414098</c:v>
                </c:pt>
                <c:pt idx="40">
                  <c:v>31346289.791328005</c:v>
                </c:pt>
                <c:pt idx="41">
                  <c:v>30597300.291404992</c:v>
                </c:pt>
                <c:pt idx="42">
                  <c:v>33686909.923312254</c:v>
                </c:pt>
                <c:pt idx="43">
                  <c:v>34396965.282978602</c:v>
                </c:pt>
                <c:pt idx="44">
                  <c:v>46435903.132021114</c:v>
                </c:pt>
                <c:pt idx="45">
                  <c:v>38296153.672009133</c:v>
                </c:pt>
                <c:pt idx="46">
                  <c:v>31583220.894842654</c:v>
                </c:pt>
                <c:pt idx="47">
                  <c:v>25103270.3853078</c:v>
                </c:pt>
                <c:pt idx="48">
                  <c:v>27693800.632889017</c:v>
                </c:pt>
              </c:numCache>
            </c:numRef>
          </c:val>
          <c:extLst xmlns:c16r2="http://schemas.microsoft.com/office/drawing/2015/06/chart">
            <c:ext xmlns:c16="http://schemas.microsoft.com/office/drawing/2014/chart" uri="{C3380CC4-5D6E-409C-BE32-E72D297353CC}">
              <c16:uniqueId val="{00000003-A068-46EF-B3F3-015CEDA79034}"/>
            </c:ext>
          </c:extLst>
        </c:ser>
        <c:ser>
          <c:idx val="4"/>
          <c:order val="4"/>
          <c:tx>
            <c:strRef>
              <c:f>'[4]1. JD 1P summary -final'!$A$22</c:f>
              <c:strCache>
                <c:ptCount val="1"/>
                <c:pt idx="0">
                  <c:v>Shoes, Bags, Jewelry and Luxury Goods</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-final'!$B$22:$AX$22</c:f>
              <c:numCache>
                <c:formatCode>General</c:formatCode>
                <c:ptCount val="49"/>
                <c:pt idx="0">
                  <c:v>121394528.16716801</c:v>
                </c:pt>
                <c:pt idx="1">
                  <c:v>107189507.11039916</c:v>
                </c:pt>
                <c:pt idx="2">
                  <c:v>124225987.09572546</c:v>
                </c:pt>
                <c:pt idx="3">
                  <c:v>182350929.18855384</c:v>
                </c:pt>
                <c:pt idx="4">
                  <c:v>130847652.01000001</c:v>
                </c:pt>
                <c:pt idx="5">
                  <c:v>172769474.77000001</c:v>
                </c:pt>
                <c:pt idx="6">
                  <c:v>153470275.93000001</c:v>
                </c:pt>
                <c:pt idx="7">
                  <c:v>213437515.16999999</c:v>
                </c:pt>
                <c:pt idx="8">
                  <c:v>314180847.69999999</c:v>
                </c:pt>
                <c:pt idx="9">
                  <c:v>304051550.33999997</c:v>
                </c:pt>
                <c:pt idx="10">
                  <c:v>262923511.49000001</c:v>
                </c:pt>
                <c:pt idx="11">
                  <c:v>289745490.99000001</c:v>
                </c:pt>
                <c:pt idx="12">
                  <c:v>286846655.42000002</c:v>
                </c:pt>
                <c:pt idx="13">
                  <c:v>311357759.13999999</c:v>
                </c:pt>
                <c:pt idx="14">
                  <c:v>344180904.06999999</c:v>
                </c:pt>
                <c:pt idx="15">
                  <c:v>453673402.58999997</c:v>
                </c:pt>
                <c:pt idx="16">
                  <c:v>300900025.48000002</c:v>
                </c:pt>
                <c:pt idx="17">
                  <c:v>436825008.49000001</c:v>
                </c:pt>
                <c:pt idx="18">
                  <c:v>419340645.81</c:v>
                </c:pt>
                <c:pt idx="19">
                  <c:v>547232748.91999996</c:v>
                </c:pt>
                <c:pt idx="20">
                  <c:v>928702695.20000005</c:v>
                </c:pt>
                <c:pt idx="21">
                  <c:v>650526861.16999996</c:v>
                </c:pt>
                <c:pt idx="22">
                  <c:v>434860200.41000003</c:v>
                </c:pt>
                <c:pt idx="23">
                  <c:v>325553245.29000002</c:v>
                </c:pt>
                <c:pt idx="24">
                  <c:v>328769530.70999998</c:v>
                </c:pt>
                <c:pt idx="25">
                  <c:v>617614580.80999994</c:v>
                </c:pt>
                <c:pt idx="26">
                  <c:v>734198200.91999996</c:v>
                </c:pt>
                <c:pt idx="27">
                  <c:v>876438868.53999996</c:v>
                </c:pt>
                <c:pt idx="28">
                  <c:v>772519046.88</c:v>
                </c:pt>
                <c:pt idx="29">
                  <c:v>777606601.71000004</c:v>
                </c:pt>
                <c:pt idx="30">
                  <c:v>938696326.77213359</c:v>
                </c:pt>
                <c:pt idx="31">
                  <c:v>751770758.75999999</c:v>
                </c:pt>
                <c:pt idx="32">
                  <c:v>1054495881.4400001</c:v>
                </c:pt>
                <c:pt idx="33">
                  <c:v>803695291.75999999</c:v>
                </c:pt>
                <c:pt idx="34">
                  <c:v>706682017.6558708</c:v>
                </c:pt>
                <c:pt idx="35">
                  <c:v>509576664</c:v>
                </c:pt>
                <c:pt idx="36">
                  <c:v>811222634</c:v>
                </c:pt>
                <c:pt idx="37">
                  <c:v>699574959.36449909</c:v>
                </c:pt>
                <c:pt idx="38">
                  <c:v>857025639.66893792</c:v>
                </c:pt>
                <c:pt idx="39">
                  <c:v>1006761345.897849</c:v>
                </c:pt>
                <c:pt idx="40">
                  <c:v>780888803.69786191</c:v>
                </c:pt>
                <c:pt idx="41">
                  <c:v>606084092.18996</c:v>
                </c:pt>
                <c:pt idx="42">
                  <c:v>799391122.24613094</c:v>
                </c:pt>
                <c:pt idx="43">
                  <c:v>651185061.33082509</c:v>
                </c:pt>
                <c:pt idx="44">
                  <c:v>1101287827.7115123</c:v>
                </c:pt>
                <c:pt idx="45">
                  <c:v>882167389.00138915</c:v>
                </c:pt>
                <c:pt idx="46">
                  <c:v>810296495.88604605</c:v>
                </c:pt>
                <c:pt idx="47">
                  <c:v>607316021.28164399</c:v>
                </c:pt>
                <c:pt idx="48">
                  <c:v>1090695114.8252263</c:v>
                </c:pt>
              </c:numCache>
            </c:numRef>
          </c:val>
          <c:extLst xmlns:c16r2="http://schemas.microsoft.com/office/drawing/2015/06/chart">
            <c:ext xmlns:c16="http://schemas.microsoft.com/office/drawing/2014/chart" uri="{C3380CC4-5D6E-409C-BE32-E72D297353CC}">
              <c16:uniqueId val="{00000004-A068-46EF-B3F3-015CEDA79034}"/>
            </c:ext>
          </c:extLst>
        </c:ser>
        <c:ser>
          <c:idx val="5"/>
          <c:order val="5"/>
          <c:tx>
            <c:strRef>
              <c:f>'[4]1. JD 1P summary -final'!$A$23</c:f>
              <c:strCache>
                <c:ptCount val="1"/>
                <c:pt idx="0">
                  <c:v>Computers</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-final'!$B$23:$AX$23</c:f>
              <c:numCache>
                <c:formatCode>General</c:formatCode>
                <c:ptCount val="49"/>
                <c:pt idx="0">
                  <c:v>4830191132.0412827</c:v>
                </c:pt>
                <c:pt idx="1">
                  <c:v>5186125726.2397404</c:v>
                </c:pt>
                <c:pt idx="2">
                  <c:v>5297555383.1257744</c:v>
                </c:pt>
                <c:pt idx="3">
                  <c:v>6757149563.6408796</c:v>
                </c:pt>
                <c:pt idx="4">
                  <c:v>5143659206.9200001</c:v>
                </c:pt>
                <c:pt idx="5">
                  <c:v>5871724534</c:v>
                </c:pt>
                <c:pt idx="6">
                  <c:v>6002618130.4300003</c:v>
                </c:pt>
                <c:pt idx="7">
                  <c:v>5447119869.7299995</c:v>
                </c:pt>
                <c:pt idx="8">
                  <c:v>7056648566.3299999</c:v>
                </c:pt>
                <c:pt idx="9">
                  <c:v>4981762634.3400002</c:v>
                </c:pt>
                <c:pt idx="10">
                  <c:v>4504416576.3699999</c:v>
                </c:pt>
                <c:pt idx="11">
                  <c:v>5060154183.7700005</c:v>
                </c:pt>
                <c:pt idx="12">
                  <c:v>7135351300.79</c:v>
                </c:pt>
                <c:pt idx="13">
                  <c:v>5130133965.1400003</c:v>
                </c:pt>
                <c:pt idx="14">
                  <c:v>4942400220.3900003</c:v>
                </c:pt>
                <c:pt idx="15">
                  <c:v>7618374050.8199997</c:v>
                </c:pt>
                <c:pt idx="16">
                  <c:v>5606459865.1300001</c:v>
                </c:pt>
                <c:pt idx="17">
                  <c:v>6503035264</c:v>
                </c:pt>
                <c:pt idx="18">
                  <c:v>6183068904.5</c:v>
                </c:pt>
                <c:pt idx="19">
                  <c:v>6247503270.1400003</c:v>
                </c:pt>
                <c:pt idx="20">
                  <c:v>9718759294.8799992</c:v>
                </c:pt>
                <c:pt idx="21">
                  <c:v>6398959827.8299999</c:v>
                </c:pt>
                <c:pt idx="22">
                  <c:v>5912162989.4499998</c:v>
                </c:pt>
                <c:pt idx="23">
                  <c:v>8130646807.8100004</c:v>
                </c:pt>
                <c:pt idx="24">
                  <c:v>7661333595.7799997</c:v>
                </c:pt>
                <c:pt idx="25">
                  <c:v>6456367434.2399998</c:v>
                </c:pt>
                <c:pt idx="26">
                  <c:v>6167216040.54</c:v>
                </c:pt>
                <c:pt idx="27">
                  <c:v>9203405756.7399998</c:v>
                </c:pt>
                <c:pt idx="28">
                  <c:v>6143400542.9613581</c:v>
                </c:pt>
                <c:pt idx="29">
                  <c:v>8224083008.8770437</c:v>
                </c:pt>
                <c:pt idx="30">
                  <c:v>8593330760.3947372</c:v>
                </c:pt>
                <c:pt idx="31">
                  <c:v>8745528718.8600006</c:v>
                </c:pt>
                <c:pt idx="32">
                  <c:v>14266319900.34</c:v>
                </c:pt>
                <c:pt idx="33">
                  <c:v>8824007747.4099998</c:v>
                </c:pt>
                <c:pt idx="34">
                  <c:v>9305668321.1038074</c:v>
                </c:pt>
                <c:pt idx="35">
                  <c:v>7020848397</c:v>
                </c:pt>
                <c:pt idx="36">
                  <c:v>11427007942</c:v>
                </c:pt>
                <c:pt idx="37">
                  <c:v>7932887441.6296558</c:v>
                </c:pt>
                <c:pt idx="38">
                  <c:v>8422139875.1613989</c:v>
                </c:pt>
                <c:pt idx="39">
                  <c:v>14253766478.528412</c:v>
                </c:pt>
                <c:pt idx="40">
                  <c:v>8095823056.5136757</c:v>
                </c:pt>
                <c:pt idx="41">
                  <c:v>10656717685.492622</c:v>
                </c:pt>
                <c:pt idx="42">
                  <c:v>10750853174.480484</c:v>
                </c:pt>
                <c:pt idx="43">
                  <c:v>10497967776.461052</c:v>
                </c:pt>
                <c:pt idx="44">
                  <c:v>16643344223.995874</c:v>
                </c:pt>
                <c:pt idx="45">
                  <c:v>10981630525.467367</c:v>
                </c:pt>
                <c:pt idx="46">
                  <c:v>10945940299.38879</c:v>
                </c:pt>
                <c:pt idx="47">
                  <c:v>9095840138.8625317</c:v>
                </c:pt>
                <c:pt idx="48">
                  <c:v>11870887658.958324</c:v>
                </c:pt>
              </c:numCache>
            </c:numRef>
          </c:val>
          <c:extLst xmlns:c16r2="http://schemas.microsoft.com/office/drawing/2015/06/chart">
            <c:ext xmlns:c16="http://schemas.microsoft.com/office/drawing/2014/chart" uri="{C3380CC4-5D6E-409C-BE32-E72D297353CC}">
              <c16:uniqueId val="{00000005-A068-46EF-B3F3-015CEDA79034}"/>
            </c:ext>
          </c:extLst>
        </c:ser>
        <c:ser>
          <c:idx val="6"/>
          <c:order val="6"/>
          <c:tx>
            <c:strRef>
              <c:f>'[4]1. JD 1P summary -final'!$A$24</c:f>
              <c:strCache>
                <c:ptCount val="1"/>
                <c:pt idx="0">
                  <c:v>Furniture and Household Goods</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-final'!$B$24:$AX$24</c:f>
              <c:numCache>
                <c:formatCode>General</c:formatCode>
                <c:ptCount val="49"/>
                <c:pt idx="0">
                  <c:v>389298569.44877017</c:v>
                </c:pt>
                <c:pt idx="1">
                  <c:v>349487631.46757907</c:v>
                </c:pt>
                <c:pt idx="2">
                  <c:v>428429257.4513548</c:v>
                </c:pt>
                <c:pt idx="3">
                  <c:v>705564528.80758524</c:v>
                </c:pt>
                <c:pt idx="4">
                  <c:v>442947685.12</c:v>
                </c:pt>
                <c:pt idx="5">
                  <c:v>431442440.18000001</c:v>
                </c:pt>
                <c:pt idx="6">
                  <c:v>494006938.13999999</c:v>
                </c:pt>
                <c:pt idx="7">
                  <c:v>641930885.67999995</c:v>
                </c:pt>
                <c:pt idx="8">
                  <c:v>999356848.47000003</c:v>
                </c:pt>
                <c:pt idx="9">
                  <c:v>755130868.92999995</c:v>
                </c:pt>
                <c:pt idx="10">
                  <c:v>665573831.27999997</c:v>
                </c:pt>
                <c:pt idx="11">
                  <c:v>594385390.44000006</c:v>
                </c:pt>
                <c:pt idx="12">
                  <c:v>786901841.61000001</c:v>
                </c:pt>
                <c:pt idx="13">
                  <c:v>829810860.63</c:v>
                </c:pt>
                <c:pt idx="14">
                  <c:v>909331835.11000001</c:v>
                </c:pt>
                <c:pt idx="15">
                  <c:v>1254362408.3</c:v>
                </c:pt>
                <c:pt idx="16">
                  <c:v>748716614.33000004</c:v>
                </c:pt>
                <c:pt idx="17">
                  <c:v>778395229.77999997</c:v>
                </c:pt>
                <c:pt idx="18">
                  <c:v>845130277.38999999</c:v>
                </c:pt>
                <c:pt idx="19">
                  <c:v>905067791.84000003</c:v>
                </c:pt>
                <c:pt idx="20">
                  <c:v>2203371734.1199999</c:v>
                </c:pt>
                <c:pt idx="21">
                  <c:v>869623499.04999995</c:v>
                </c:pt>
                <c:pt idx="22">
                  <c:v>579656294.60000002</c:v>
                </c:pt>
                <c:pt idx="23">
                  <c:v>558460846.46000004</c:v>
                </c:pt>
                <c:pt idx="24">
                  <c:v>1240066208.8900001</c:v>
                </c:pt>
                <c:pt idx="25">
                  <c:v>1361904230.75</c:v>
                </c:pt>
                <c:pt idx="26">
                  <c:v>1499780770.46</c:v>
                </c:pt>
                <c:pt idx="27">
                  <c:v>1710902493.0799999</c:v>
                </c:pt>
                <c:pt idx="28">
                  <c:v>1595210041.76</c:v>
                </c:pt>
                <c:pt idx="29">
                  <c:v>1736142483.7</c:v>
                </c:pt>
                <c:pt idx="30">
                  <c:v>1672958760.5699246</c:v>
                </c:pt>
                <c:pt idx="31">
                  <c:v>1625407980.55</c:v>
                </c:pt>
                <c:pt idx="32">
                  <c:v>2639293090.1300001</c:v>
                </c:pt>
                <c:pt idx="33">
                  <c:v>1515660681.5899999</c:v>
                </c:pt>
                <c:pt idx="34">
                  <c:v>1539739699.206465</c:v>
                </c:pt>
                <c:pt idx="35">
                  <c:v>632295147</c:v>
                </c:pt>
                <c:pt idx="36">
                  <c:v>1359899516</c:v>
                </c:pt>
                <c:pt idx="37">
                  <c:v>1510033444.5520568</c:v>
                </c:pt>
                <c:pt idx="38">
                  <c:v>1720243686.0748892</c:v>
                </c:pt>
                <c:pt idx="39">
                  <c:v>2323536910.3610458</c:v>
                </c:pt>
                <c:pt idx="40">
                  <c:v>1939893393.0818512</c:v>
                </c:pt>
                <c:pt idx="41">
                  <c:v>2150640731.3398461</c:v>
                </c:pt>
                <c:pt idx="42">
                  <c:v>2154768204.2009029</c:v>
                </c:pt>
                <c:pt idx="43">
                  <c:v>2169469684.2053084</c:v>
                </c:pt>
                <c:pt idx="44">
                  <c:v>3157356852.0825357</c:v>
                </c:pt>
                <c:pt idx="45">
                  <c:v>1952328661.7349281</c:v>
                </c:pt>
                <c:pt idx="46">
                  <c:v>2050708366.9822154</c:v>
                </c:pt>
                <c:pt idx="47">
                  <c:v>1041978027.4895248</c:v>
                </c:pt>
                <c:pt idx="48">
                  <c:v>1961529074.5976446</c:v>
                </c:pt>
              </c:numCache>
            </c:numRef>
          </c:val>
          <c:extLst xmlns:c16r2="http://schemas.microsoft.com/office/drawing/2015/06/chart">
            <c:ext xmlns:c16="http://schemas.microsoft.com/office/drawing/2014/chart" uri="{C3380CC4-5D6E-409C-BE32-E72D297353CC}">
              <c16:uniqueId val="{00000006-A068-46EF-B3F3-015CEDA79034}"/>
            </c:ext>
          </c:extLst>
        </c:ser>
        <c:ser>
          <c:idx val="7"/>
          <c:order val="7"/>
          <c:tx>
            <c:strRef>
              <c:f>'[4]1. JD 1P summary -final'!$A$25</c:f>
              <c:strCache>
                <c:ptCount val="1"/>
                <c:pt idx="0">
                  <c:v>Cosmetics and Pets</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-final'!$B$25:$AX$25</c:f>
              <c:numCache>
                <c:formatCode>General</c:formatCode>
                <c:ptCount val="49"/>
                <c:pt idx="0">
                  <c:v>582854372.56503916</c:v>
                </c:pt>
                <c:pt idx="1">
                  <c:v>399351880.84094083</c:v>
                </c:pt>
                <c:pt idx="2">
                  <c:v>457511146.31571782</c:v>
                </c:pt>
                <c:pt idx="3">
                  <c:v>982182261.67734659</c:v>
                </c:pt>
                <c:pt idx="4">
                  <c:v>495567473.23000002</c:v>
                </c:pt>
                <c:pt idx="5">
                  <c:v>521412710.58999997</c:v>
                </c:pt>
                <c:pt idx="6">
                  <c:v>624158225.65999997</c:v>
                </c:pt>
                <c:pt idx="7">
                  <c:v>750618557.61000001</c:v>
                </c:pt>
                <c:pt idx="8">
                  <c:v>1456568548.01</c:v>
                </c:pt>
                <c:pt idx="9">
                  <c:v>846267429.05999994</c:v>
                </c:pt>
                <c:pt idx="10">
                  <c:v>808291555.76999998</c:v>
                </c:pt>
                <c:pt idx="11">
                  <c:v>802027696.09000003</c:v>
                </c:pt>
                <c:pt idx="12">
                  <c:v>1513868440.4400001</c:v>
                </c:pt>
                <c:pt idx="13">
                  <c:v>1248648425.26</c:v>
                </c:pt>
                <c:pt idx="14">
                  <c:v>1124847312.0699999</c:v>
                </c:pt>
                <c:pt idx="15">
                  <c:v>1550632481.6600001</c:v>
                </c:pt>
                <c:pt idx="16">
                  <c:v>950884469.49000001</c:v>
                </c:pt>
                <c:pt idx="17">
                  <c:v>1116022517.46</c:v>
                </c:pt>
                <c:pt idx="18">
                  <c:v>1241721525.52</c:v>
                </c:pt>
                <c:pt idx="19">
                  <c:v>1128788293.22</c:v>
                </c:pt>
                <c:pt idx="20">
                  <c:v>2034081267.8399999</c:v>
                </c:pt>
                <c:pt idx="21">
                  <c:v>1234073490.1300001</c:v>
                </c:pt>
                <c:pt idx="22">
                  <c:v>979597041.91999996</c:v>
                </c:pt>
                <c:pt idx="23">
                  <c:v>1225360346.26</c:v>
                </c:pt>
                <c:pt idx="24">
                  <c:v>1365163767.72</c:v>
                </c:pt>
                <c:pt idx="25">
                  <c:v>1233752774.75</c:v>
                </c:pt>
                <c:pt idx="26">
                  <c:v>1322195199.8299999</c:v>
                </c:pt>
                <c:pt idx="27">
                  <c:v>2241274785.3099999</c:v>
                </c:pt>
                <c:pt idx="28">
                  <c:v>1666326467.27</c:v>
                </c:pt>
                <c:pt idx="29">
                  <c:v>2064226268</c:v>
                </c:pt>
                <c:pt idx="30">
                  <c:v>2174421177.8144274</c:v>
                </c:pt>
                <c:pt idx="31">
                  <c:v>1863955818.73</c:v>
                </c:pt>
                <c:pt idx="32">
                  <c:v>3341186945.5999999</c:v>
                </c:pt>
                <c:pt idx="33">
                  <c:v>1977598506.4300001</c:v>
                </c:pt>
                <c:pt idx="34">
                  <c:v>2083716941.1049373</c:v>
                </c:pt>
                <c:pt idx="35">
                  <c:v>1660133484</c:v>
                </c:pt>
                <c:pt idx="36">
                  <c:v>2634954809</c:v>
                </c:pt>
                <c:pt idx="37">
                  <c:v>1796507130.9452469</c:v>
                </c:pt>
                <c:pt idx="38">
                  <c:v>2102540235.6935296</c:v>
                </c:pt>
                <c:pt idx="39">
                  <c:v>3117995100.0171003</c:v>
                </c:pt>
                <c:pt idx="40">
                  <c:v>2496886197.0307422</c:v>
                </c:pt>
                <c:pt idx="41">
                  <c:v>3646619893.4912591</c:v>
                </c:pt>
                <c:pt idx="42">
                  <c:v>3707672530.8394985</c:v>
                </c:pt>
                <c:pt idx="43">
                  <c:v>3224050911.5859675</c:v>
                </c:pt>
                <c:pt idx="44">
                  <c:v>5523411163.5582199</c:v>
                </c:pt>
                <c:pt idx="45">
                  <c:v>3513618924.4039583</c:v>
                </c:pt>
                <c:pt idx="46">
                  <c:v>3276234035.6240354</c:v>
                </c:pt>
                <c:pt idx="47">
                  <c:v>2935452889.1344147</c:v>
                </c:pt>
                <c:pt idx="48">
                  <c:v>4311021643.9505453</c:v>
                </c:pt>
              </c:numCache>
            </c:numRef>
          </c:val>
          <c:extLst xmlns:c16r2="http://schemas.microsoft.com/office/drawing/2015/06/chart">
            <c:ext xmlns:c16="http://schemas.microsoft.com/office/drawing/2014/chart" uri="{C3380CC4-5D6E-409C-BE32-E72D297353CC}">
              <c16:uniqueId val="{00000007-A068-46EF-B3F3-015CEDA79034}"/>
            </c:ext>
          </c:extLst>
        </c:ser>
        <c:ser>
          <c:idx val="8"/>
          <c:order val="8"/>
          <c:tx>
            <c:strRef>
              <c:f>'[4]1. JD 1P summary -final'!$A$26</c:f>
              <c:strCache>
                <c:ptCount val="1"/>
                <c:pt idx="0">
                  <c:v>Mobile Handsets and Other Digital Products</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-final'!$B$26:$AX$26</c:f>
              <c:numCache>
                <c:formatCode>General</c:formatCode>
                <c:ptCount val="49"/>
                <c:pt idx="0">
                  <c:v>6286646113.0231228</c:v>
                </c:pt>
                <c:pt idx="1">
                  <c:v>5152193947.2160196</c:v>
                </c:pt>
                <c:pt idx="2">
                  <c:v>5459216241.4569216</c:v>
                </c:pt>
                <c:pt idx="3">
                  <c:v>8682849235.6890507</c:v>
                </c:pt>
                <c:pt idx="4">
                  <c:v>6242905549.7600002</c:v>
                </c:pt>
                <c:pt idx="5">
                  <c:v>6769201426.29</c:v>
                </c:pt>
                <c:pt idx="6">
                  <c:v>7199609795.79</c:v>
                </c:pt>
                <c:pt idx="7">
                  <c:v>6428760520.0900002</c:v>
                </c:pt>
                <c:pt idx="8">
                  <c:v>10449096968.450001</c:v>
                </c:pt>
                <c:pt idx="9">
                  <c:v>8339425908.5600004</c:v>
                </c:pt>
                <c:pt idx="10">
                  <c:v>8670664384.8700008</c:v>
                </c:pt>
                <c:pt idx="11">
                  <c:v>7055919718.6700001</c:v>
                </c:pt>
                <c:pt idx="12">
                  <c:v>7813489218.6800003</c:v>
                </c:pt>
                <c:pt idx="13">
                  <c:v>7694433202.1700001</c:v>
                </c:pt>
                <c:pt idx="14">
                  <c:v>7741046893.6300001</c:v>
                </c:pt>
                <c:pt idx="15">
                  <c:v>12743743522.049999</c:v>
                </c:pt>
                <c:pt idx="16">
                  <c:v>8296045626.21</c:v>
                </c:pt>
                <c:pt idx="17">
                  <c:v>8994101052.2700005</c:v>
                </c:pt>
                <c:pt idx="18">
                  <c:v>8832598822.1900005</c:v>
                </c:pt>
                <c:pt idx="19">
                  <c:v>8444032938.6300001</c:v>
                </c:pt>
                <c:pt idx="20">
                  <c:v>12417064514.09</c:v>
                </c:pt>
                <c:pt idx="21">
                  <c:v>10272897880.440001</c:v>
                </c:pt>
                <c:pt idx="22">
                  <c:v>11832612573.969999</c:v>
                </c:pt>
                <c:pt idx="23">
                  <c:v>9737089286.8299999</c:v>
                </c:pt>
                <c:pt idx="24">
                  <c:v>11106929853.110001</c:v>
                </c:pt>
                <c:pt idx="25">
                  <c:v>10561862411.34</c:v>
                </c:pt>
                <c:pt idx="26">
                  <c:v>11197813883.75</c:v>
                </c:pt>
                <c:pt idx="27">
                  <c:v>18321041639.869999</c:v>
                </c:pt>
                <c:pt idx="28">
                  <c:v>9812554569.4928303</c:v>
                </c:pt>
                <c:pt idx="29">
                  <c:v>10173241916.579418</c:v>
                </c:pt>
                <c:pt idx="30">
                  <c:v>11484449703.755329</c:v>
                </c:pt>
                <c:pt idx="31">
                  <c:v>10575595744.950001</c:v>
                </c:pt>
                <c:pt idx="32">
                  <c:v>19666609363.16</c:v>
                </c:pt>
                <c:pt idx="33">
                  <c:v>14818849074.1</c:v>
                </c:pt>
                <c:pt idx="34">
                  <c:v>16496711468.368111</c:v>
                </c:pt>
                <c:pt idx="35">
                  <c:v>12448937593</c:v>
                </c:pt>
                <c:pt idx="36">
                  <c:v>13415291089</c:v>
                </c:pt>
                <c:pt idx="37">
                  <c:v>12959607885.830256</c:v>
                </c:pt>
                <c:pt idx="38">
                  <c:v>12701096124.97193</c:v>
                </c:pt>
                <c:pt idx="39">
                  <c:v>22884986524.900883</c:v>
                </c:pt>
                <c:pt idx="40">
                  <c:v>13060004608.224604</c:v>
                </c:pt>
                <c:pt idx="41">
                  <c:v>13358140048.121014</c:v>
                </c:pt>
                <c:pt idx="42">
                  <c:v>15490889838.157688</c:v>
                </c:pt>
                <c:pt idx="43">
                  <c:v>13835171486.533911</c:v>
                </c:pt>
                <c:pt idx="44">
                  <c:v>21125485730.801285</c:v>
                </c:pt>
                <c:pt idx="45">
                  <c:v>17730742849.946102</c:v>
                </c:pt>
                <c:pt idx="46">
                  <c:v>19612973759.25452</c:v>
                </c:pt>
                <c:pt idx="47">
                  <c:v>13091101093.195801</c:v>
                </c:pt>
                <c:pt idx="48">
                  <c:v>16195305264.432884</c:v>
                </c:pt>
              </c:numCache>
            </c:numRef>
          </c:val>
          <c:extLst xmlns:c16r2="http://schemas.microsoft.com/office/drawing/2015/06/chart">
            <c:ext xmlns:c16="http://schemas.microsoft.com/office/drawing/2014/chart" uri="{C3380CC4-5D6E-409C-BE32-E72D297353CC}">
              <c16:uniqueId val="{00000008-A068-46EF-B3F3-015CEDA79034}"/>
            </c:ext>
          </c:extLst>
        </c:ser>
        <c:ser>
          <c:idx val="9"/>
          <c:order val="9"/>
          <c:tx>
            <c:strRef>
              <c:f>'[4]1. JD 1P summary -final'!$A$27</c:f>
              <c:strCache>
                <c:ptCount val="1"/>
                <c:pt idx="0">
                  <c:v>Food, Beverage and Fresh Produce</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-final'!$B$27:$AX$27</c:f>
              <c:numCache>
                <c:formatCode>General</c:formatCode>
                <c:ptCount val="49"/>
                <c:pt idx="0">
                  <c:v>421641143.38447452</c:v>
                </c:pt>
                <c:pt idx="1">
                  <c:v>472609651.84118378</c:v>
                </c:pt>
                <c:pt idx="2">
                  <c:v>541911041.57786155</c:v>
                </c:pt>
                <c:pt idx="3">
                  <c:v>788000139.79487276</c:v>
                </c:pt>
                <c:pt idx="4">
                  <c:v>640609859.25999999</c:v>
                </c:pt>
                <c:pt idx="5">
                  <c:v>724897694.99000001</c:v>
                </c:pt>
                <c:pt idx="6">
                  <c:v>869333703.21000004</c:v>
                </c:pt>
                <c:pt idx="7">
                  <c:v>1121431495.5899999</c:v>
                </c:pt>
                <c:pt idx="8">
                  <c:v>1697679780.9200001</c:v>
                </c:pt>
                <c:pt idx="9">
                  <c:v>1204559135.0699999</c:v>
                </c:pt>
                <c:pt idx="10">
                  <c:v>1980444007.26</c:v>
                </c:pt>
                <c:pt idx="11">
                  <c:v>1797333200.9100001</c:v>
                </c:pt>
                <c:pt idx="12">
                  <c:v>1223767455.02</c:v>
                </c:pt>
                <c:pt idx="13">
                  <c:v>1443287262.76</c:v>
                </c:pt>
                <c:pt idx="14">
                  <c:v>1645149676.45</c:v>
                </c:pt>
                <c:pt idx="15">
                  <c:v>2479053303.3699999</c:v>
                </c:pt>
                <c:pt idx="16">
                  <c:v>1604115303.03</c:v>
                </c:pt>
                <c:pt idx="17">
                  <c:v>1771707850.8599999</c:v>
                </c:pt>
                <c:pt idx="18">
                  <c:v>2271671174.6799998</c:v>
                </c:pt>
                <c:pt idx="19">
                  <c:v>1727110628.97</c:v>
                </c:pt>
                <c:pt idx="20">
                  <c:v>2961900222.04</c:v>
                </c:pt>
                <c:pt idx="21">
                  <c:v>2714238341.79</c:v>
                </c:pt>
                <c:pt idx="22">
                  <c:v>4837493350.4300003</c:v>
                </c:pt>
                <c:pt idx="23">
                  <c:v>2542614886.4299998</c:v>
                </c:pt>
                <c:pt idx="24">
                  <c:v>2950431733.0100002</c:v>
                </c:pt>
                <c:pt idx="25">
                  <c:v>2693122206.5799999</c:v>
                </c:pt>
                <c:pt idx="26">
                  <c:v>2211108869.0300002</c:v>
                </c:pt>
                <c:pt idx="27">
                  <c:v>3892672421.4699998</c:v>
                </c:pt>
                <c:pt idx="28">
                  <c:v>2605966986.9072223</c:v>
                </c:pt>
                <c:pt idx="29">
                  <c:v>3379251917.4189382</c:v>
                </c:pt>
                <c:pt idx="30">
                  <c:v>4134771136.9738412</c:v>
                </c:pt>
                <c:pt idx="31">
                  <c:v>3006676634.27</c:v>
                </c:pt>
                <c:pt idx="32">
                  <c:v>4876057075.2299995</c:v>
                </c:pt>
                <c:pt idx="33">
                  <c:v>3741845218.5300002</c:v>
                </c:pt>
                <c:pt idx="34">
                  <c:v>6121358781.5224695</c:v>
                </c:pt>
                <c:pt idx="35">
                  <c:v>4576606982</c:v>
                </c:pt>
                <c:pt idx="36">
                  <c:v>3273503259</c:v>
                </c:pt>
                <c:pt idx="37">
                  <c:v>3548856145.7786241</c:v>
                </c:pt>
                <c:pt idx="38">
                  <c:v>3765227942.3826542</c:v>
                </c:pt>
                <c:pt idx="39">
                  <c:v>4950297447.2026834</c:v>
                </c:pt>
                <c:pt idx="40">
                  <c:v>4176771459.8093266</c:v>
                </c:pt>
                <c:pt idx="41">
                  <c:v>6226450759.7810411</c:v>
                </c:pt>
                <c:pt idx="42">
                  <c:v>7319731217.9838181</c:v>
                </c:pt>
                <c:pt idx="43">
                  <c:v>4997216452.5989885</c:v>
                </c:pt>
                <c:pt idx="44">
                  <c:v>6546591277.1868296</c:v>
                </c:pt>
                <c:pt idx="45">
                  <c:v>5699645788.6045723</c:v>
                </c:pt>
                <c:pt idx="46">
                  <c:v>10751337834.602495</c:v>
                </c:pt>
                <c:pt idx="47">
                  <c:v>4394372321.141017</c:v>
                </c:pt>
                <c:pt idx="48">
                  <c:v>5588646121.5507002</c:v>
                </c:pt>
              </c:numCache>
            </c:numRef>
          </c:val>
          <c:extLst xmlns:c16r2="http://schemas.microsoft.com/office/drawing/2015/06/chart">
            <c:ext xmlns:c16="http://schemas.microsoft.com/office/drawing/2014/chart" uri="{C3380CC4-5D6E-409C-BE32-E72D297353CC}">
              <c16:uniqueId val="{00000009-A068-46EF-B3F3-015CEDA79034}"/>
            </c:ext>
          </c:extLst>
        </c:ser>
        <c:ser>
          <c:idx val="10"/>
          <c:order val="10"/>
          <c:tx>
            <c:strRef>
              <c:f>'[4]1. JD 1P summary -final'!$A$28</c:f>
              <c:strCache>
                <c:ptCount val="1"/>
                <c:pt idx="0">
                  <c:v>Home Appliances</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-final'!$B$28:$AX$28</c:f>
              <c:numCache>
                <c:formatCode>General</c:formatCode>
                <c:ptCount val="49"/>
                <c:pt idx="0">
                  <c:v>4156911043.2636895</c:v>
                </c:pt>
                <c:pt idx="1">
                  <c:v>5100525457.5650492</c:v>
                </c:pt>
                <c:pt idx="2">
                  <c:v>4730675388.9247513</c:v>
                </c:pt>
                <c:pt idx="3">
                  <c:v>8208709056.1418152</c:v>
                </c:pt>
                <c:pt idx="4">
                  <c:v>5234567840.5699997</c:v>
                </c:pt>
                <c:pt idx="5">
                  <c:v>4595155166.5799999</c:v>
                </c:pt>
                <c:pt idx="6">
                  <c:v>4344558349.6599998</c:v>
                </c:pt>
                <c:pt idx="7">
                  <c:v>4650379594.6099997</c:v>
                </c:pt>
                <c:pt idx="8">
                  <c:v>7747930262.7700005</c:v>
                </c:pt>
                <c:pt idx="9">
                  <c:v>6236375675.1199999</c:v>
                </c:pt>
                <c:pt idx="10">
                  <c:v>6578411033.3699999</c:v>
                </c:pt>
                <c:pt idx="11">
                  <c:v>5590658942.6499996</c:v>
                </c:pt>
                <c:pt idx="12">
                  <c:v>6653434640.8299999</c:v>
                </c:pt>
                <c:pt idx="13">
                  <c:v>6254220064.0200005</c:v>
                </c:pt>
                <c:pt idx="14">
                  <c:v>7450330867.8800001</c:v>
                </c:pt>
                <c:pt idx="15">
                  <c:v>13137817213.9</c:v>
                </c:pt>
                <c:pt idx="16">
                  <c:v>8848733949.9799995</c:v>
                </c:pt>
                <c:pt idx="17">
                  <c:v>7595239100.4200001</c:v>
                </c:pt>
                <c:pt idx="18">
                  <c:v>6778217415.2799997</c:v>
                </c:pt>
                <c:pt idx="19">
                  <c:v>7544847071.6999998</c:v>
                </c:pt>
                <c:pt idx="20">
                  <c:v>14552577217.530001</c:v>
                </c:pt>
                <c:pt idx="21">
                  <c:v>10173083120.459999</c:v>
                </c:pt>
                <c:pt idx="22">
                  <c:v>9484029303.2399998</c:v>
                </c:pt>
                <c:pt idx="23">
                  <c:v>6600808405.2799997</c:v>
                </c:pt>
                <c:pt idx="24">
                  <c:v>10596113826.98</c:v>
                </c:pt>
                <c:pt idx="25">
                  <c:v>9356602553.4799995</c:v>
                </c:pt>
                <c:pt idx="26">
                  <c:v>10936982481.139999</c:v>
                </c:pt>
                <c:pt idx="27">
                  <c:v>20185436399.709999</c:v>
                </c:pt>
                <c:pt idx="28">
                  <c:v>13297668522.682678</c:v>
                </c:pt>
                <c:pt idx="29">
                  <c:v>10450181177.7274</c:v>
                </c:pt>
                <c:pt idx="30">
                  <c:v>8805980017.6341724</c:v>
                </c:pt>
                <c:pt idx="31">
                  <c:v>9431318294.3400002</c:v>
                </c:pt>
                <c:pt idx="32">
                  <c:v>19710153281.310001</c:v>
                </c:pt>
                <c:pt idx="33">
                  <c:v>11361377937.5</c:v>
                </c:pt>
                <c:pt idx="34">
                  <c:v>12910130357.303215</c:v>
                </c:pt>
                <c:pt idx="35">
                  <c:v>8913209511</c:v>
                </c:pt>
                <c:pt idx="36">
                  <c:v>13183541111</c:v>
                </c:pt>
                <c:pt idx="37">
                  <c:v>11381726698.328993</c:v>
                </c:pt>
                <c:pt idx="38">
                  <c:v>14172102215.698982</c:v>
                </c:pt>
                <c:pt idx="39">
                  <c:v>26422513973.444553</c:v>
                </c:pt>
                <c:pt idx="40">
                  <c:v>14497822061.304054</c:v>
                </c:pt>
                <c:pt idx="41">
                  <c:v>12272803288.626829</c:v>
                </c:pt>
                <c:pt idx="42">
                  <c:v>10671328022.011002</c:v>
                </c:pt>
                <c:pt idx="43">
                  <c:v>10546247349.204983</c:v>
                </c:pt>
                <c:pt idx="44">
                  <c:v>24676128229.279224</c:v>
                </c:pt>
                <c:pt idx="45">
                  <c:v>14492200866.627518</c:v>
                </c:pt>
                <c:pt idx="46">
                  <c:v>14514111642.005285</c:v>
                </c:pt>
                <c:pt idx="47">
                  <c:v>9492229403.3142414</c:v>
                </c:pt>
                <c:pt idx="48">
                  <c:v>15315832420.0811</c:v>
                </c:pt>
              </c:numCache>
            </c:numRef>
          </c:val>
          <c:extLst xmlns:c16r2="http://schemas.microsoft.com/office/drawing/2015/06/chart">
            <c:ext xmlns:c16="http://schemas.microsoft.com/office/drawing/2014/chart" uri="{C3380CC4-5D6E-409C-BE32-E72D297353CC}">
              <c16:uniqueId val="{0000000A-A068-46EF-B3F3-015CEDA79034}"/>
            </c:ext>
          </c:extLst>
        </c:ser>
        <c:ser>
          <c:idx val="11"/>
          <c:order val="11"/>
          <c:tx>
            <c:strRef>
              <c:f>'[4]1. JD 1P summary -final'!$A$29</c:f>
              <c:strCache>
                <c:ptCount val="1"/>
                <c:pt idx="0">
                  <c:v>Nutritional Supplements</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-final'!$B$29:$AX$29</c:f>
              <c:numCache>
                <c:formatCode>General</c:formatCode>
                <c:ptCount val="49"/>
                <c:pt idx="0">
                  <c:v>383461465.41703677</c:v>
                </c:pt>
                <c:pt idx="1">
                  <c:v>104932546.38519046</c:v>
                </c:pt>
                <c:pt idx="2">
                  <c:v>113592464.56468339</c:v>
                </c:pt>
                <c:pt idx="3">
                  <c:v>143856169.3793917</c:v>
                </c:pt>
                <c:pt idx="4">
                  <c:v>108170813.79000001</c:v>
                </c:pt>
                <c:pt idx="5">
                  <c:v>120714245.13</c:v>
                </c:pt>
                <c:pt idx="6">
                  <c:v>103779235.79000001</c:v>
                </c:pt>
                <c:pt idx="7">
                  <c:v>167164328.44</c:v>
                </c:pt>
                <c:pt idx="8">
                  <c:v>239896003.91999999</c:v>
                </c:pt>
                <c:pt idx="9">
                  <c:v>319652068.55000001</c:v>
                </c:pt>
                <c:pt idx="10">
                  <c:v>206435930.74000001</c:v>
                </c:pt>
                <c:pt idx="11">
                  <c:v>207545108.63</c:v>
                </c:pt>
                <c:pt idx="12">
                  <c:v>254193675.71000001</c:v>
                </c:pt>
                <c:pt idx="13">
                  <c:v>255040566.06</c:v>
                </c:pt>
                <c:pt idx="14">
                  <c:v>239915138.81</c:v>
                </c:pt>
                <c:pt idx="15">
                  <c:v>291981559.91000003</c:v>
                </c:pt>
                <c:pt idx="16">
                  <c:v>179131658.37</c:v>
                </c:pt>
                <c:pt idx="17">
                  <c:v>201826248.5</c:v>
                </c:pt>
                <c:pt idx="18">
                  <c:v>213963585.24000001</c:v>
                </c:pt>
                <c:pt idx="19">
                  <c:v>254170931.03</c:v>
                </c:pt>
                <c:pt idx="20">
                  <c:v>280565721.72000003</c:v>
                </c:pt>
                <c:pt idx="21">
                  <c:v>193284536.69</c:v>
                </c:pt>
                <c:pt idx="22">
                  <c:v>183160905.11000001</c:v>
                </c:pt>
                <c:pt idx="23">
                  <c:v>195708194.65000001</c:v>
                </c:pt>
                <c:pt idx="24">
                  <c:v>219210061.28999999</c:v>
                </c:pt>
                <c:pt idx="25">
                  <c:v>263392285.61000001</c:v>
                </c:pt>
                <c:pt idx="26">
                  <c:v>199493756.49000001</c:v>
                </c:pt>
                <c:pt idx="27">
                  <c:v>288893600.63</c:v>
                </c:pt>
                <c:pt idx="28">
                  <c:v>227081085.13</c:v>
                </c:pt>
                <c:pt idx="29">
                  <c:v>266444928.90000001</c:v>
                </c:pt>
                <c:pt idx="30">
                  <c:v>257137647.02584839</c:v>
                </c:pt>
                <c:pt idx="31">
                  <c:v>318632460.56</c:v>
                </c:pt>
                <c:pt idx="32">
                  <c:v>309177401.20999998</c:v>
                </c:pt>
                <c:pt idx="33">
                  <c:v>262844697.03</c:v>
                </c:pt>
                <c:pt idx="34">
                  <c:v>312921454.53932083</c:v>
                </c:pt>
                <c:pt idx="35">
                  <c:v>297160932</c:v>
                </c:pt>
                <c:pt idx="36">
                  <c:v>391870041</c:v>
                </c:pt>
                <c:pt idx="37">
                  <c:v>356827647.62949032</c:v>
                </c:pt>
                <c:pt idx="38">
                  <c:v>341486862.28470939</c:v>
                </c:pt>
                <c:pt idx="39">
                  <c:v>477162738.84861964</c:v>
                </c:pt>
                <c:pt idx="40">
                  <c:v>359273601.28368872</c:v>
                </c:pt>
                <c:pt idx="41">
                  <c:v>411047384.92163509</c:v>
                </c:pt>
                <c:pt idx="42">
                  <c:v>413214481.86137122</c:v>
                </c:pt>
                <c:pt idx="43">
                  <c:v>495688537.95792896</c:v>
                </c:pt>
                <c:pt idx="44">
                  <c:v>496189556.56439763</c:v>
                </c:pt>
                <c:pt idx="45">
                  <c:v>432870840.41926301</c:v>
                </c:pt>
                <c:pt idx="46">
                  <c:v>453759817.71983725</c:v>
                </c:pt>
                <c:pt idx="47">
                  <c:v>323421258.56600261</c:v>
                </c:pt>
                <c:pt idx="48">
                  <c:v>449654306.69233114</c:v>
                </c:pt>
              </c:numCache>
            </c:numRef>
          </c:val>
          <c:extLst xmlns:c16r2="http://schemas.microsoft.com/office/drawing/2015/06/chart">
            <c:ext xmlns:c16="http://schemas.microsoft.com/office/drawing/2014/chart" uri="{C3380CC4-5D6E-409C-BE32-E72D297353CC}">
              <c16:uniqueId val="{0000000B-A068-46EF-B3F3-015CEDA79034}"/>
            </c:ext>
          </c:extLst>
        </c:ser>
        <c:ser>
          <c:idx val="12"/>
          <c:order val="12"/>
          <c:tx>
            <c:strRef>
              <c:f>'[4]1. JD 1P summary -final'!$A$30</c:f>
              <c:strCache>
                <c:ptCount val="1"/>
                <c:pt idx="0">
                  <c:v>Sports and Watches</c:v>
                </c:pt>
              </c:strCache>
            </c:strRef>
          </c:tx>
          <c:invertIfNegative val="0"/>
          <c:cat>
            <c:strRef>
              <c:f>'[4]1. JD 1P summary -final'!$B$17:$AX$17</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'[4]1. JD 1P summary -final'!$B$30:$AX$30</c:f>
              <c:numCache>
                <c:formatCode>General</c:formatCode>
                <c:ptCount val="49"/>
                <c:pt idx="0">
                  <c:v>186524451.01566377</c:v>
                </c:pt>
                <c:pt idx="1">
                  <c:v>216934333.43635827</c:v>
                </c:pt>
                <c:pt idx="2">
                  <c:v>257833474.03811616</c:v>
                </c:pt>
                <c:pt idx="3">
                  <c:v>345365737.38150907</c:v>
                </c:pt>
                <c:pt idx="4">
                  <c:v>260515012.13</c:v>
                </c:pt>
                <c:pt idx="5">
                  <c:v>300967241.04000002</c:v>
                </c:pt>
                <c:pt idx="6">
                  <c:v>280811864.41000003</c:v>
                </c:pt>
                <c:pt idx="7">
                  <c:v>389207716.38</c:v>
                </c:pt>
                <c:pt idx="8">
                  <c:v>598800075.13999999</c:v>
                </c:pt>
                <c:pt idx="9">
                  <c:v>441717855.41000003</c:v>
                </c:pt>
                <c:pt idx="10">
                  <c:v>383459156.11000001</c:v>
                </c:pt>
                <c:pt idx="11">
                  <c:v>406927698.51999998</c:v>
                </c:pt>
                <c:pt idx="12">
                  <c:v>468635169.42000002</c:v>
                </c:pt>
                <c:pt idx="13">
                  <c:v>509455986.76999998</c:v>
                </c:pt>
                <c:pt idx="14">
                  <c:v>541322590.50999999</c:v>
                </c:pt>
                <c:pt idx="15">
                  <c:v>728009415.58000004</c:v>
                </c:pt>
                <c:pt idx="16">
                  <c:v>500943786.70999998</c:v>
                </c:pt>
                <c:pt idx="17">
                  <c:v>513337422.92000002</c:v>
                </c:pt>
                <c:pt idx="18">
                  <c:v>497516828.04000002</c:v>
                </c:pt>
                <c:pt idx="19">
                  <c:v>505483757.49000001</c:v>
                </c:pt>
                <c:pt idx="20">
                  <c:v>858773698.63999999</c:v>
                </c:pt>
                <c:pt idx="21">
                  <c:v>577805840.96000004</c:v>
                </c:pt>
                <c:pt idx="22">
                  <c:v>632922760.94000006</c:v>
                </c:pt>
                <c:pt idx="23">
                  <c:v>565287878.71000004</c:v>
                </c:pt>
                <c:pt idx="24">
                  <c:v>577959531.38999999</c:v>
                </c:pt>
                <c:pt idx="25">
                  <c:v>584399294.48000002</c:v>
                </c:pt>
                <c:pt idx="26">
                  <c:v>675174244.94000006</c:v>
                </c:pt>
                <c:pt idx="27">
                  <c:v>875355193.16999996</c:v>
                </c:pt>
                <c:pt idx="28">
                  <c:v>756903610.69000006</c:v>
                </c:pt>
                <c:pt idx="29">
                  <c:v>675407375.24000001</c:v>
                </c:pt>
                <c:pt idx="30">
                  <c:v>680994274.58244634</c:v>
                </c:pt>
                <c:pt idx="31">
                  <c:v>673452900.71000004</c:v>
                </c:pt>
                <c:pt idx="32">
                  <c:v>996916923.39999998</c:v>
                </c:pt>
                <c:pt idx="33">
                  <c:v>724335725.34000003</c:v>
                </c:pt>
                <c:pt idx="34">
                  <c:v>808475624.48386931</c:v>
                </c:pt>
                <c:pt idx="35">
                  <c:v>549750702</c:v>
                </c:pt>
                <c:pt idx="36">
                  <c:v>1051021888</c:v>
                </c:pt>
                <c:pt idx="37">
                  <c:v>761238886.3301878</c:v>
                </c:pt>
                <c:pt idx="38">
                  <c:v>881574212.32015586</c:v>
                </c:pt>
                <c:pt idx="39">
                  <c:v>1234023826.1247227</c:v>
                </c:pt>
                <c:pt idx="40">
                  <c:v>796212000.15360391</c:v>
                </c:pt>
                <c:pt idx="41">
                  <c:v>712859369.70282376</c:v>
                </c:pt>
                <c:pt idx="42">
                  <c:v>734821627.20164657</c:v>
                </c:pt>
                <c:pt idx="43">
                  <c:v>774250759.73285508</c:v>
                </c:pt>
                <c:pt idx="44">
                  <c:v>1108745532.6495299</c:v>
                </c:pt>
                <c:pt idx="45">
                  <c:v>853280415.77908194</c:v>
                </c:pt>
                <c:pt idx="46">
                  <c:v>889548369.32404411</c:v>
                </c:pt>
                <c:pt idx="47">
                  <c:v>665807782.49915838</c:v>
                </c:pt>
                <c:pt idx="48">
                  <c:v>1260448012.8326647</c:v>
                </c:pt>
              </c:numCache>
            </c:numRef>
          </c:val>
          <c:extLst xmlns:c16r2="http://schemas.microsoft.com/office/drawing/2015/06/chart">
            <c:ext xmlns:c16="http://schemas.microsoft.com/office/drawing/2014/chart" uri="{C3380CC4-5D6E-409C-BE32-E72D297353CC}">
              <c16:uniqueId val="{0000000C-A068-46EF-B3F3-015CEDA79034}"/>
            </c:ext>
          </c:extLst>
        </c:ser>
        <c:dLbls>
          <c:showLegendKey val="0"/>
          <c:showVal val="0"/>
          <c:showCatName val="0"/>
          <c:showSerName val="0"/>
          <c:showPercent val="0"/>
          <c:showBubbleSize val="0"/>
        </c:dLbls>
        <c:gapWidth val="150"/>
        <c:overlap val="100"/>
        <c:axId val="160245232"/>
        <c:axId val="160251896"/>
      </c:barChart>
      <c:catAx>
        <c:axId val="160245232"/>
        <c:scaling>
          <c:orientation val="minMax"/>
        </c:scaling>
        <c:delete val="0"/>
        <c:axPos val="b"/>
        <c:numFmt formatCode="General" sourceLinked="1"/>
        <c:majorTickMark val="out"/>
        <c:minorTickMark val="none"/>
        <c:tickLblPos val="nextTo"/>
        <c:crossAx val="160251896"/>
        <c:crosses val="autoZero"/>
        <c:auto val="1"/>
        <c:lblAlgn val="ctr"/>
        <c:lblOffset val="100"/>
        <c:noMultiLvlLbl val="0"/>
      </c:catAx>
      <c:valAx>
        <c:axId val="160251896"/>
        <c:scaling>
          <c:orientation val="minMax"/>
        </c:scaling>
        <c:delete val="0"/>
        <c:axPos val="l"/>
        <c:numFmt formatCode="General" sourceLinked="1"/>
        <c:majorTickMark val="out"/>
        <c:minorTickMark val="none"/>
        <c:tickLblPos val="nextTo"/>
        <c:crossAx val="160245232"/>
        <c:crosses val="autoZero"/>
        <c:crossBetween val="between"/>
        <c:dispUnits>
          <c:builtInUnit val="billions"/>
          <c:dispUnitsLbl>
            <c:layout/>
          </c:dispUnitsLbl>
        </c:dispUnits>
      </c:valAx>
    </c:plotArea>
    <c:legend>
      <c:legendPos val="tr"/>
      <c:layout>
        <c:manualLayout>
          <c:xMode val="edge"/>
          <c:yMode val="edge"/>
          <c:x val="0.7233795079783425"/>
          <c:y val="5.9017111638607608E-2"/>
          <c:w val="0.27463971765434081"/>
          <c:h val="0.80079618338268288"/>
        </c:manualLayout>
      </c:layout>
      <c:overlay val="0"/>
    </c:legend>
    <c:plotVisOnly val="1"/>
    <c:dispBlanksAs val="gap"/>
    <c:showDLblsOverMax val="0"/>
  </c:chart>
  <c:spPr>
    <a:ln>
      <a:noFill/>
    </a:ln>
  </c:spPr>
  <c:txPr>
    <a:bodyPr/>
    <a:lstStyle/>
    <a:p>
      <a:pPr>
        <a:defRPr sz="800">
          <a:latin typeface="Trebuchet MS" panose="020B0603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9155227278006177E-2"/>
          <c:y val="0.12084499854184894"/>
          <c:w val="0.62821903899180742"/>
          <c:h val="0.7163907115777195"/>
        </c:manualLayout>
      </c:layout>
      <c:barChart>
        <c:barDir val="col"/>
        <c:grouping val="stacked"/>
        <c:varyColors val="0"/>
        <c:ser>
          <c:idx val="0"/>
          <c:order val="0"/>
          <c:tx>
            <c:strRef>
              <c:f>'[4]2. JD 3P summary -final'!$A$20</c:f>
              <c:strCache>
                <c:ptCount val="1"/>
                <c:pt idx="0">
                  <c:v>Apparel</c:v>
                </c:pt>
              </c:strCache>
            </c:strRef>
          </c:tx>
          <c:spPr>
            <a:solidFill>
              <a:schemeClr val="accent3">
                <a:lumMod val="60000"/>
                <a:lumOff val="40000"/>
              </a:schemeClr>
            </a:solidFill>
          </c:spPr>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-final'!$B$20:$AX$20</c:f>
              <c:numCache>
                <c:formatCode>General</c:formatCode>
                <c:ptCount val="49"/>
                <c:pt idx="0">
                  <c:v>1810559050.81809</c:v>
                </c:pt>
                <c:pt idx="1">
                  <c:v>2184050042.8071222</c:v>
                </c:pt>
                <c:pt idx="2">
                  <c:v>2150451764.5639596</c:v>
                </c:pt>
                <c:pt idx="3">
                  <c:v>1829638535.280009</c:v>
                </c:pt>
                <c:pt idx="4">
                  <c:v>1725641515.1300001</c:v>
                </c:pt>
                <c:pt idx="5">
                  <c:v>1567381280.0999999</c:v>
                </c:pt>
                <c:pt idx="6">
                  <c:v>2660659775.8800001</c:v>
                </c:pt>
                <c:pt idx="7">
                  <c:v>3261782593.73</c:v>
                </c:pt>
                <c:pt idx="8">
                  <c:v>4397654092.1099997</c:v>
                </c:pt>
                <c:pt idx="9">
                  <c:v>4611783141.7299995</c:v>
                </c:pt>
                <c:pt idx="10">
                  <c:v>4196655224.8000002</c:v>
                </c:pt>
                <c:pt idx="11">
                  <c:v>3682760354.0900002</c:v>
                </c:pt>
                <c:pt idx="12">
                  <c:v>4025431272.6399999</c:v>
                </c:pt>
                <c:pt idx="13">
                  <c:v>4278482396.8899999</c:v>
                </c:pt>
                <c:pt idx="14">
                  <c:v>4747014851.6400003</c:v>
                </c:pt>
                <c:pt idx="15">
                  <c:v>5579668207.6899996</c:v>
                </c:pt>
                <c:pt idx="16">
                  <c:v>4539129062.3699999</c:v>
                </c:pt>
                <c:pt idx="17">
                  <c:v>4966510072.9899998</c:v>
                </c:pt>
                <c:pt idx="18">
                  <c:v>6446353132.8999996</c:v>
                </c:pt>
                <c:pt idx="19">
                  <c:v>9232028372.4799995</c:v>
                </c:pt>
                <c:pt idx="20">
                  <c:v>10911176978.27</c:v>
                </c:pt>
                <c:pt idx="21">
                  <c:v>8571531849.0299997</c:v>
                </c:pt>
                <c:pt idx="22">
                  <c:v>7744253523.3999996</c:v>
                </c:pt>
                <c:pt idx="23">
                  <c:v>5902708885.8299999</c:v>
                </c:pt>
                <c:pt idx="24">
                  <c:v>5705796487.4300003</c:v>
                </c:pt>
                <c:pt idx="25">
                  <c:v>8136511575.6999998</c:v>
                </c:pt>
                <c:pt idx="26">
                  <c:v>7473445342.5</c:v>
                </c:pt>
                <c:pt idx="27">
                  <c:v>8896115634.7299995</c:v>
                </c:pt>
                <c:pt idx="28">
                  <c:v>7773765724.8900003</c:v>
                </c:pt>
                <c:pt idx="29">
                  <c:v>8105369221.6000004</c:v>
                </c:pt>
                <c:pt idx="30">
                  <c:v>10675176809.405754</c:v>
                </c:pt>
                <c:pt idx="31">
                  <c:v>9744449552.3999996</c:v>
                </c:pt>
                <c:pt idx="32">
                  <c:v>11411976223.360001</c:v>
                </c:pt>
                <c:pt idx="33">
                  <c:v>8845617250.5200005</c:v>
                </c:pt>
                <c:pt idx="34">
                  <c:v>8800979326</c:v>
                </c:pt>
                <c:pt idx="35">
                  <c:v>4203550253</c:v>
                </c:pt>
                <c:pt idx="36">
                  <c:v>7135574854</c:v>
                </c:pt>
                <c:pt idx="37">
                  <c:v>7611710590.6956873</c:v>
                </c:pt>
                <c:pt idx="38">
                  <c:v>8926163876.6888046</c:v>
                </c:pt>
                <c:pt idx="39">
                  <c:v>9912889765.5566769</c:v>
                </c:pt>
                <c:pt idx="40">
                  <c:v>8246261101.5190964</c:v>
                </c:pt>
                <c:pt idx="41">
                  <c:v>8700363489.4225006</c:v>
                </c:pt>
                <c:pt idx="42">
                  <c:v>11821446329.717052</c:v>
                </c:pt>
                <c:pt idx="43">
                  <c:v>11114670912.833008</c:v>
                </c:pt>
                <c:pt idx="44">
                  <c:v>17099108943.793446</c:v>
                </c:pt>
                <c:pt idx="45">
                  <c:v>14126702316.280966</c:v>
                </c:pt>
                <c:pt idx="46">
                  <c:v>12173374405.303415</c:v>
                </c:pt>
                <c:pt idx="47">
                  <c:v>4499819952.0135889</c:v>
                </c:pt>
                <c:pt idx="48">
                  <c:v>9669994783.5910397</c:v>
                </c:pt>
              </c:numCache>
            </c:numRef>
          </c:val>
          <c:extLst xmlns:c16r2="http://schemas.microsoft.com/office/drawing/2015/06/chart">
            <c:ext xmlns:c16="http://schemas.microsoft.com/office/drawing/2014/chart" uri="{C3380CC4-5D6E-409C-BE32-E72D297353CC}">
              <c16:uniqueId val="{00000000-1018-487F-8008-B468F55221E4}"/>
            </c:ext>
          </c:extLst>
        </c:ser>
        <c:ser>
          <c:idx val="1"/>
          <c:order val="1"/>
          <c:tx>
            <c:strRef>
              <c:f>'[4]2. JD 3P summary -final'!$A$21</c:f>
              <c:strCache>
                <c:ptCount val="1"/>
                <c:pt idx="0">
                  <c:v>Automobiles and Accessories</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-final'!$B$21:$AX$21</c:f>
              <c:numCache>
                <c:formatCode>General</c:formatCode>
                <c:ptCount val="49"/>
                <c:pt idx="0">
                  <c:v>414614470.42805684</c:v>
                </c:pt>
                <c:pt idx="1">
                  <c:v>412176544.13422126</c:v>
                </c:pt>
                <c:pt idx="2">
                  <c:v>506614940.89841503</c:v>
                </c:pt>
                <c:pt idx="3">
                  <c:v>552865071.79291272</c:v>
                </c:pt>
                <c:pt idx="4">
                  <c:v>610654906.91999996</c:v>
                </c:pt>
                <c:pt idx="5">
                  <c:v>560122000.11000001</c:v>
                </c:pt>
                <c:pt idx="6">
                  <c:v>538800849.73000002</c:v>
                </c:pt>
                <c:pt idx="7">
                  <c:v>606323652.74000001</c:v>
                </c:pt>
                <c:pt idx="8">
                  <c:v>777787255.24000001</c:v>
                </c:pt>
                <c:pt idx="9">
                  <c:v>757993811.53999996</c:v>
                </c:pt>
                <c:pt idx="10">
                  <c:v>710289331.59000003</c:v>
                </c:pt>
                <c:pt idx="11">
                  <c:v>488870654.36000001</c:v>
                </c:pt>
                <c:pt idx="12">
                  <c:v>666897336.86000001</c:v>
                </c:pt>
                <c:pt idx="13">
                  <c:v>780110202.92999995</c:v>
                </c:pt>
                <c:pt idx="14">
                  <c:v>684171275.42999995</c:v>
                </c:pt>
                <c:pt idx="15">
                  <c:v>779582497.91999996</c:v>
                </c:pt>
                <c:pt idx="16">
                  <c:v>697769374.85000002</c:v>
                </c:pt>
                <c:pt idx="17">
                  <c:v>673906740.36000001</c:v>
                </c:pt>
                <c:pt idx="18">
                  <c:v>632162863.72000003</c:v>
                </c:pt>
                <c:pt idx="19">
                  <c:v>723757204.42999995</c:v>
                </c:pt>
                <c:pt idx="20">
                  <c:v>782421704.50999999</c:v>
                </c:pt>
                <c:pt idx="21">
                  <c:v>743741315.70000005</c:v>
                </c:pt>
                <c:pt idx="22">
                  <c:v>556190932.79999995</c:v>
                </c:pt>
                <c:pt idx="23">
                  <c:v>722088957.85000002</c:v>
                </c:pt>
                <c:pt idx="24">
                  <c:v>773186544.86000001</c:v>
                </c:pt>
                <c:pt idx="25">
                  <c:v>632494016.53999996</c:v>
                </c:pt>
                <c:pt idx="26">
                  <c:v>628556745.09000003</c:v>
                </c:pt>
                <c:pt idx="27">
                  <c:v>679390403.74000001</c:v>
                </c:pt>
                <c:pt idx="28">
                  <c:v>575482589.36000001</c:v>
                </c:pt>
                <c:pt idx="29">
                  <c:v>540829383.47000003</c:v>
                </c:pt>
                <c:pt idx="30">
                  <c:v>464195796.16212296</c:v>
                </c:pt>
                <c:pt idx="31">
                  <c:v>755003855.23000002</c:v>
                </c:pt>
                <c:pt idx="32">
                  <c:v>1018472890.75</c:v>
                </c:pt>
                <c:pt idx="33">
                  <c:v>792263830.19000006</c:v>
                </c:pt>
                <c:pt idx="34">
                  <c:v>738998465</c:v>
                </c:pt>
                <c:pt idx="35">
                  <c:v>607988829</c:v>
                </c:pt>
                <c:pt idx="36">
                  <c:v>796484515</c:v>
                </c:pt>
                <c:pt idx="37">
                  <c:v>704644002.78491867</c:v>
                </c:pt>
                <c:pt idx="38">
                  <c:v>728870752.10316706</c:v>
                </c:pt>
                <c:pt idx="39">
                  <c:v>954965919.38765883</c:v>
                </c:pt>
                <c:pt idx="40">
                  <c:v>512988507.16305631</c:v>
                </c:pt>
                <c:pt idx="41">
                  <c:v>647365942.07324958</c:v>
                </c:pt>
                <c:pt idx="42">
                  <c:v>565456592.27742207</c:v>
                </c:pt>
                <c:pt idx="43">
                  <c:v>886716432.06819808</c:v>
                </c:pt>
                <c:pt idx="44">
                  <c:v>1150094232.8802781</c:v>
                </c:pt>
                <c:pt idx="45">
                  <c:v>869487314.95022953</c:v>
                </c:pt>
                <c:pt idx="46">
                  <c:v>851451634.25135005</c:v>
                </c:pt>
                <c:pt idx="47">
                  <c:v>736985089.4660387</c:v>
                </c:pt>
                <c:pt idx="48">
                  <c:v>906660687.4925611</c:v>
                </c:pt>
              </c:numCache>
            </c:numRef>
          </c:val>
          <c:extLst xmlns:c16r2="http://schemas.microsoft.com/office/drawing/2015/06/chart">
            <c:ext xmlns:c16="http://schemas.microsoft.com/office/drawing/2014/chart" uri="{C3380CC4-5D6E-409C-BE32-E72D297353CC}">
              <c16:uniqueId val="{00000001-1018-487F-8008-B468F55221E4}"/>
            </c:ext>
          </c:extLst>
        </c:ser>
        <c:ser>
          <c:idx val="2"/>
          <c:order val="2"/>
          <c:tx>
            <c:strRef>
              <c:f>'[4]2. JD 3P summary -final'!$A$22</c:f>
              <c:strCache>
                <c:ptCount val="1"/>
                <c:pt idx="0">
                  <c:v>Mother and Childcare Products and Toys</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-final'!$B$22:$AX$22</c:f>
              <c:numCache>
                <c:formatCode>General</c:formatCode>
                <c:ptCount val="49"/>
                <c:pt idx="0">
                  <c:v>674561620.8367542</c:v>
                </c:pt>
                <c:pt idx="1">
                  <c:v>629546726.03579211</c:v>
                </c:pt>
                <c:pt idx="2">
                  <c:v>822735991.08311152</c:v>
                </c:pt>
                <c:pt idx="3">
                  <c:v>815275223.01044774</c:v>
                </c:pt>
                <c:pt idx="4">
                  <c:v>918688278.75</c:v>
                </c:pt>
                <c:pt idx="5">
                  <c:v>977809151.86000001</c:v>
                </c:pt>
                <c:pt idx="6">
                  <c:v>1033063770.86</c:v>
                </c:pt>
                <c:pt idx="7">
                  <c:v>1205148207.3800001</c:v>
                </c:pt>
                <c:pt idx="8">
                  <c:v>1551706250.74</c:v>
                </c:pt>
                <c:pt idx="9">
                  <c:v>1401590079.3299999</c:v>
                </c:pt>
                <c:pt idx="10">
                  <c:v>1176292673.26</c:v>
                </c:pt>
                <c:pt idx="11">
                  <c:v>963909682.65999997</c:v>
                </c:pt>
                <c:pt idx="12">
                  <c:v>1139825017.28</c:v>
                </c:pt>
                <c:pt idx="13">
                  <c:v>1254330386.77</c:v>
                </c:pt>
                <c:pt idx="14">
                  <c:v>1244274117.28</c:v>
                </c:pt>
                <c:pt idx="15">
                  <c:v>1471221738.5599999</c:v>
                </c:pt>
                <c:pt idx="16">
                  <c:v>1267713156.4400001</c:v>
                </c:pt>
                <c:pt idx="17">
                  <c:v>1331222856.9100001</c:v>
                </c:pt>
                <c:pt idx="18">
                  <c:v>1328332084.8900001</c:v>
                </c:pt>
                <c:pt idx="19">
                  <c:v>1687568293.47</c:v>
                </c:pt>
                <c:pt idx="20">
                  <c:v>1999851415.77</c:v>
                </c:pt>
                <c:pt idx="21">
                  <c:v>1600806194.6600001</c:v>
                </c:pt>
                <c:pt idx="22">
                  <c:v>1406578812.02</c:v>
                </c:pt>
                <c:pt idx="23">
                  <c:v>1521430821.6400001</c:v>
                </c:pt>
                <c:pt idx="24">
                  <c:v>1747539016.02</c:v>
                </c:pt>
                <c:pt idx="25">
                  <c:v>1717337712.8699999</c:v>
                </c:pt>
                <c:pt idx="26">
                  <c:v>1755915721</c:v>
                </c:pt>
                <c:pt idx="27">
                  <c:v>2052180096.5699999</c:v>
                </c:pt>
                <c:pt idx="28">
                  <c:v>1639009588.54</c:v>
                </c:pt>
                <c:pt idx="29">
                  <c:v>1718858605.6600001</c:v>
                </c:pt>
                <c:pt idx="30">
                  <c:v>1603775367.2924702</c:v>
                </c:pt>
                <c:pt idx="31">
                  <c:v>1774758593.3900001</c:v>
                </c:pt>
                <c:pt idx="32">
                  <c:v>2174312370.0900002</c:v>
                </c:pt>
                <c:pt idx="33">
                  <c:v>1942299141.1700001</c:v>
                </c:pt>
                <c:pt idx="34">
                  <c:v>2102057890</c:v>
                </c:pt>
                <c:pt idx="35">
                  <c:v>1816396218</c:v>
                </c:pt>
                <c:pt idx="36">
                  <c:v>2266699471</c:v>
                </c:pt>
                <c:pt idx="37">
                  <c:v>1915253269.8894539</c:v>
                </c:pt>
                <c:pt idx="38">
                  <c:v>2039335722.8720374</c:v>
                </c:pt>
                <c:pt idx="39">
                  <c:v>2710610582.2594843</c:v>
                </c:pt>
                <c:pt idx="40">
                  <c:v>1711192889.2561257</c:v>
                </c:pt>
                <c:pt idx="41">
                  <c:v>1829649743.4314125</c:v>
                </c:pt>
                <c:pt idx="42">
                  <c:v>1886455400.1373143</c:v>
                </c:pt>
                <c:pt idx="43">
                  <c:v>2095106012.0219231</c:v>
                </c:pt>
                <c:pt idx="44">
                  <c:v>2481709511.8265376</c:v>
                </c:pt>
                <c:pt idx="45">
                  <c:v>2226836836.3025851</c:v>
                </c:pt>
                <c:pt idx="46">
                  <c:v>2546245068.0543876</c:v>
                </c:pt>
                <c:pt idx="47">
                  <c:v>1911637218.8810027</c:v>
                </c:pt>
                <c:pt idx="48">
                  <c:v>2673122818.6500282</c:v>
                </c:pt>
              </c:numCache>
            </c:numRef>
          </c:val>
          <c:extLst xmlns:c16r2="http://schemas.microsoft.com/office/drawing/2015/06/chart">
            <c:ext xmlns:c16="http://schemas.microsoft.com/office/drawing/2014/chart" uri="{C3380CC4-5D6E-409C-BE32-E72D297353CC}">
              <c16:uniqueId val="{00000002-1018-487F-8008-B468F55221E4}"/>
            </c:ext>
          </c:extLst>
        </c:ser>
        <c:ser>
          <c:idx val="3"/>
          <c:order val="3"/>
          <c:tx>
            <c:strRef>
              <c:f>'[4]2. JD 3P summary -final'!$A$23</c:f>
              <c:strCache>
                <c:ptCount val="1"/>
                <c:pt idx="0">
                  <c:v>Media Products</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-final'!$B$23:$AX$23</c:f>
              <c:numCache>
                <c:formatCode>General</c:formatCode>
                <c:ptCount val="49"/>
                <c:pt idx="0">
                  <c:v>752964.91652459383</c:v>
                </c:pt>
                <c:pt idx="1">
                  <c:v>858658.44270620076</c:v>
                </c:pt>
                <c:pt idx="2">
                  <c:v>1107571.9314215495</c:v>
                </c:pt>
                <c:pt idx="3">
                  <c:v>1899772.1523363714</c:v>
                </c:pt>
                <c:pt idx="4">
                  <c:v>2054125.81</c:v>
                </c:pt>
                <c:pt idx="5">
                  <c:v>1640975.98</c:v>
                </c:pt>
                <c:pt idx="6">
                  <c:v>2490320.2000000002</c:v>
                </c:pt>
                <c:pt idx="7">
                  <c:v>3085178.23</c:v>
                </c:pt>
                <c:pt idx="8">
                  <c:v>0</c:v>
                </c:pt>
                <c:pt idx="9">
                  <c:v>0</c:v>
                </c:pt>
                <c:pt idx="10">
                  <c:v>5038738.8499999996</c:v>
                </c:pt>
                <c:pt idx="11">
                  <c:v>3021884.54</c:v>
                </c:pt>
                <c:pt idx="12">
                  <c:v>4217712.05</c:v>
                </c:pt>
                <c:pt idx="13">
                  <c:v>4285995.88</c:v>
                </c:pt>
                <c:pt idx="14">
                  <c:v>3466941.09</c:v>
                </c:pt>
                <c:pt idx="15">
                  <c:v>3564736.58</c:v>
                </c:pt>
                <c:pt idx="16">
                  <c:v>3826910.33</c:v>
                </c:pt>
                <c:pt idx="17">
                  <c:v>3901640.6</c:v>
                </c:pt>
                <c:pt idx="18">
                  <c:v>4027499.97</c:v>
                </c:pt>
                <c:pt idx="19">
                  <c:v>4461758.29</c:v>
                </c:pt>
                <c:pt idx="20">
                  <c:v>6408296.8899999997</c:v>
                </c:pt>
                <c:pt idx="21">
                  <c:v>6693589.6900000004</c:v>
                </c:pt>
                <c:pt idx="22">
                  <c:v>4085259.64</c:v>
                </c:pt>
                <c:pt idx="23">
                  <c:v>4782715.12</c:v>
                </c:pt>
                <c:pt idx="24">
                  <c:v>4996928.1500000004</c:v>
                </c:pt>
                <c:pt idx="25">
                  <c:v>4294808.24</c:v>
                </c:pt>
                <c:pt idx="26">
                  <c:v>4256427.7</c:v>
                </c:pt>
                <c:pt idx="27">
                  <c:v>4511108.66</c:v>
                </c:pt>
                <c:pt idx="28">
                  <c:v>4634970.25</c:v>
                </c:pt>
                <c:pt idx="29">
                  <c:v>4464059.55</c:v>
                </c:pt>
                <c:pt idx="30">
                  <c:v>4021461.8018586054</c:v>
                </c:pt>
                <c:pt idx="31">
                  <c:v>5291491.79</c:v>
                </c:pt>
                <c:pt idx="32">
                  <c:v>6878939.3200000003</c:v>
                </c:pt>
                <c:pt idx="33">
                  <c:v>6038658.5599999996</c:v>
                </c:pt>
                <c:pt idx="34">
                  <c:v>6473721</c:v>
                </c:pt>
                <c:pt idx="35">
                  <c:v>5011710</c:v>
                </c:pt>
                <c:pt idx="36">
                  <c:v>6165655</c:v>
                </c:pt>
                <c:pt idx="37">
                  <c:v>6128826.0931677064</c:v>
                </c:pt>
                <c:pt idx="38">
                  <c:v>5903511.1744568227</c:v>
                </c:pt>
                <c:pt idx="39">
                  <c:v>7297578.2667151606</c:v>
                </c:pt>
                <c:pt idx="40">
                  <c:v>5999874</c:v>
                </c:pt>
                <c:pt idx="41">
                  <c:v>5611478</c:v>
                </c:pt>
                <c:pt idx="42">
                  <c:v>6025845</c:v>
                </c:pt>
                <c:pt idx="43">
                  <c:v>6593544</c:v>
                </c:pt>
                <c:pt idx="44">
                  <c:v>8563299.3345599994</c:v>
                </c:pt>
                <c:pt idx="45">
                  <c:v>6672899.6266598729</c:v>
                </c:pt>
                <c:pt idx="46">
                  <c:v>7221968.0509402025</c:v>
                </c:pt>
                <c:pt idx="47">
                  <c:v>6295591.765110001</c:v>
                </c:pt>
                <c:pt idx="48">
                  <c:v>6860054.5227697631</c:v>
                </c:pt>
              </c:numCache>
            </c:numRef>
          </c:val>
          <c:extLst xmlns:c16r2="http://schemas.microsoft.com/office/drawing/2015/06/chart">
            <c:ext xmlns:c16="http://schemas.microsoft.com/office/drawing/2014/chart" uri="{C3380CC4-5D6E-409C-BE32-E72D297353CC}">
              <c16:uniqueId val="{00000003-1018-487F-8008-B468F55221E4}"/>
            </c:ext>
          </c:extLst>
        </c:ser>
        <c:ser>
          <c:idx val="4"/>
          <c:order val="4"/>
          <c:tx>
            <c:strRef>
              <c:f>'[4]2. JD 3P summary -final'!$A$24</c:f>
              <c:strCache>
                <c:ptCount val="1"/>
                <c:pt idx="0">
                  <c:v>Shoes, Bags, Jewelry and Luxury Goods</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-final'!$B$24:$AX$24</c:f>
              <c:numCache>
                <c:formatCode>General</c:formatCode>
                <c:ptCount val="49"/>
                <c:pt idx="0">
                  <c:v>1315654196.5284393</c:v>
                </c:pt>
                <c:pt idx="1">
                  <c:v>1509410683.0296435</c:v>
                </c:pt>
                <c:pt idx="2">
                  <c:v>1336853957.8239813</c:v>
                </c:pt>
                <c:pt idx="3">
                  <c:v>1909662245.8898695</c:v>
                </c:pt>
                <c:pt idx="4">
                  <c:v>2027492204.3900001</c:v>
                </c:pt>
                <c:pt idx="5">
                  <c:v>2389441293.25</c:v>
                </c:pt>
                <c:pt idx="6">
                  <c:v>1997932124.8499999</c:v>
                </c:pt>
                <c:pt idx="7">
                  <c:v>1931566271.45</c:v>
                </c:pt>
                <c:pt idx="8">
                  <c:v>2612301485.3099999</c:v>
                </c:pt>
                <c:pt idx="9">
                  <c:v>2366471949.9099998</c:v>
                </c:pt>
                <c:pt idx="10">
                  <c:v>2108623874.0699999</c:v>
                </c:pt>
                <c:pt idx="11">
                  <c:v>1666766685.48</c:v>
                </c:pt>
                <c:pt idx="12">
                  <c:v>1676697710.5699999</c:v>
                </c:pt>
                <c:pt idx="13">
                  <c:v>1811037251.5699999</c:v>
                </c:pt>
                <c:pt idx="14">
                  <c:v>1943709759.1800001</c:v>
                </c:pt>
                <c:pt idx="15">
                  <c:v>2280238288.5500002</c:v>
                </c:pt>
                <c:pt idx="16">
                  <c:v>2026056997.51</c:v>
                </c:pt>
                <c:pt idx="17">
                  <c:v>2364848430.73</c:v>
                </c:pt>
                <c:pt idx="18">
                  <c:v>2675994286.1300001</c:v>
                </c:pt>
                <c:pt idx="19">
                  <c:v>3932665469.54</c:v>
                </c:pt>
                <c:pt idx="20">
                  <c:v>4921875762.25</c:v>
                </c:pt>
                <c:pt idx="21">
                  <c:v>4177669626.5700002</c:v>
                </c:pt>
                <c:pt idx="22">
                  <c:v>2874365651.29</c:v>
                </c:pt>
                <c:pt idx="23">
                  <c:v>2639104053.4000001</c:v>
                </c:pt>
                <c:pt idx="24">
                  <c:v>2649964745.2199998</c:v>
                </c:pt>
                <c:pt idx="25">
                  <c:v>4038792580.3299999</c:v>
                </c:pt>
                <c:pt idx="26">
                  <c:v>4189117871.8400002</c:v>
                </c:pt>
                <c:pt idx="27">
                  <c:v>4140157738.73</c:v>
                </c:pt>
                <c:pt idx="28">
                  <c:v>3680957677.9400001</c:v>
                </c:pt>
                <c:pt idx="29">
                  <c:v>3408578412.73</c:v>
                </c:pt>
                <c:pt idx="30">
                  <c:v>4373718586.5284214</c:v>
                </c:pt>
                <c:pt idx="31">
                  <c:v>4017666126.1399999</c:v>
                </c:pt>
                <c:pt idx="32">
                  <c:v>5356660638.7200003</c:v>
                </c:pt>
                <c:pt idx="33">
                  <c:v>4807739577.3400002</c:v>
                </c:pt>
                <c:pt idx="34">
                  <c:v>3684078729</c:v>
                </c:pt>
                <c:pt idx="35">
                  <c:v>2356193405</c:v>
                </c:pt>
                <c:pt idx="36">
                  <c:v>3954998670</c:v>
                </c:pt>
                <c:pt idx="37">
                  <c:v>4191528562.8490858</c:v>
                </c:pt>
                <c:pt idx="38">
                  <c:v>5019640739.905674</c:v>
                </c:pt>
                <c:pt idx="39">
                  <c:v>5602969687.7206287</c:v>
                </c:pt>
                <c:pt idx="40">
                  <c:v>4586737963.0672235</c:v>
                </c:pt>
                <c:pt idx="41">
                  <c:v>5010954336.2260447</c:v>
                </c:pt>
                <c:pt idx="42">
                  <c:v>5461344982.7523298</c:v>
                </c:pt>
                <c:pt idx="43">
                  <c:v>4824876367.4545307</c:v>
                </c:pt>
                <c:pt idx="44">
                  <c:v>5960985148.3631954</c:v>
                </c:pt>
                <c:pt idx="45">
                  <c:v>5616949465.3812704</c:v>
                </c:pt>
                <c:pt idx="46">
                  <c:v>5083254503.2909336</c:v>
                </c:pt>
                <c:pt idx="47">
                  <c:v>2821456416.8840961</c:v>
                </c:pt>
                <c:pt idx="48">
                  <c:v>4950387367.8488245</c:v>
                </c:pt>
              </c:numCache>
            </c:numRef>
          </c:val>
          <c:extLst xmlns:c16r2="http://schemas.microsoft.com/office/drawing/2015/06/chart">
            <c:ext xmlns:c16="http://schemas.microsoft.com/office/drawing/2014/chart" uri="{C3380CC4-5D6E-409C-BE32-E72D297353CC}">
              <c16:uniqueId val="{00000004-1018-487F-8008-B468F55221E4}"/>
            </c:ext>
          </c:extLst>
        </c:ser>
        <c:ser>
          <c:idx val="5"/>
          <c:order val="5"/>
          <c:tx>
            <c:strRef>
              <c:f>'[4]2. JD 3P summary -final'!$A$25</c:f>
              <c:strCache>
                <c:ptCount val="1"/>
                <c:pt idx="0">
                  <c:v>Computers</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-final'!$B$25:$AX$25</c:f>
              <c:numCache>
                <c:formatCode>General</c:formatCode>
                <c:ptCount val="49"/>
                <c:pt idx="0">
                  <c:v>277544380.72682893</c:v>
                </c:pt>
                <c:pt idx="1">
                  <c:v>299239291.01795375</c:v>
                </c:pt>
                <c:pt idx="2">
                  <c:v>356890145.89836746</c:v>
                </c:pt>
                <c:pt idx="3">
                  <c:v>553247547.93992317</c:v>
                </c:pt>
                <c:pt idx="4">
                  <c:v>520645810.26999998</c:v>
                </c:pt>
                <c:pt idx="5">
                  <c:v>555207049.63</c:v>
                </c:pt>
                <c:pt idx="6">
                  <c:v>552397968.97000003</c:v>
                </c:pt>
                <c:pt idx="7">
                  <c:v>721081760.86000001</c:v>
                </c:pt>
                <c:pt idx="8">
                  <c:v>1044441741.35</c:v>
                </c:pt>
                <c:pt idx="9">
                  <c:v>912934721.82000005</c:v>
                </c:pt>
                <c:pt idx="10">
                  <c:v>749591086.40999997</c:v>
                </c:pt>
                <c:pt idx="11">
                  <c:v>720221120.00999999</c:v>
                </c:pt>
                <c:pt idx="12">
                  <c:v>1040437637.35</c:v>
                </c:pt>
                <c:pt idx="13">
                  <c:v>1001093029.0599999</c:v>
                </c:pt>
                <c:pt idx="14">
                  <c:v>867572957.22000003</c:v>
                </c:pt>
                <c:pt idx="15">
                  <c:v>1032237537.4</c:v>
                </c:pt>
                <c:pt idx="16">
                  <c:v>961118369.78999996</c:v>
                </c:pt>
                <c:pt idx="17">
                  <c:v>900817454.41999996</c:v>
                </c:pt>
                <c:pt idx="18">
                  <c:v>852748339.80999994</c:v>
                </c:pt>
                <c:pt idx="19">
                  <c:v>865943088.21000004</c:v>
                </c:pt>
                <c:pt idx="20">
                  <c:v>1228471322.1400001</c:v>
                </c:pt>
                <c:pt idx="21">
                  <c:v>985240667.95000005</c:v>
                </c:pt>
                <c:pt idx="22">
                  <c:v>1199233591.9100001</c:v>
                </c:pt>
                <c:pt idx="23">
                  <c:v>1533934853.98</c:v>
                </c:pt>
                <c:pt idx="24">
                  <c:v>1400407759.1099999</c:v>
                </c:pt>
                <c:pt idx="25">
                  <c:v>1223964705.0999999</c:v>
                </c:pt>
                <c:pt idx="26">
                  <c:v>1427615837.6099999</c:v>
                </c:pt>
                <c:pt idx="27">
                  <c:v>1827726448.51</c:v>
                </c:pt>
                <c:pt idx="28">
                  <c:v>1481286171.3699999</c:v>
                </c:pt>
                <c:pt idx="29">
                  <c:v>1558512938.8699999</c:v>
                </c:pt>
                <c:pt idx="30">
                  <c:v>1402536550.0871856</c:v>
                </c:pt>
                <c:pt idx="31">
                  <c:v>1508591432.04</c:v>
                </c:pt>
                <c:pt idx="32">
                  <c:v>1843922209.54</c:v>
                </c:pt>
                <c:pt idx="33">
                  <c:v>1281974614.8599999</c:v>
                </c:pt>
                <c:pt idx="34">
                  <c:v>1405094441</c:v>
                </c:pt>
                <c:pt idx="35">
                  <c:v>998715794</c:v>
                </c:pt>
                <c:pt idx="36">
                  <c:v>1511707613</c:v>
                </c:pt>
                <c:pt idx="37">
                  <c:v>1406926760.4100232</c:v>
                </c:pt>
                <c:pt idx="38">
                  <c:v>1600045007.9497924</c:v>
                </c:pt>
                <c:pt idx="39">
                  <c:v>2038519612.5512984</c:v>
                </c:pt>
                <c:pt idx="40">
                  <c:v>1897220589.797991</c:v>
                </c:pt>
                <c:pt idx="41">
                  <c:v>1951969396.8952081</c:v>
                </c:pt>
                <c:pt idx="42">
                  <c:v>1697007377.7632005</c:v>
                </c:pt>
                <c:pt idx="43">
                  <c:v>1750671461.8087513</c:v>
                </c:pt>
                <c:pt idx="44">
                  <c:v>2079833093.2545259</c:v>
                </c:pt>
                <c:pt idx="45">
                  <c:v>1486779811.0467749</c:v>
                </c:pt>
                <c:pt idx="46">
                  <c:v>1680708056.9743905</c:v>
                </c:pt>
                <c:pt idx="47">
                  <c:v>1279370068.5478334</c:v>
                </c:pt>
                <c:pt idx="48">
                  <c:v>1700651952.0745721</c:v>
                </c:pt>
              </c:numCache>
            </c:numRef>
          </c:val>
          <c:extLst xmlns:c16r2="http://schemas.microsoft.com/office/drawing/2015/06/chart">
            <c:ext xmlns:c16="http://schemas.microsoft.com/office/drawing/2014/chart" uri="{C3380CC4-5D6E-409C-BE32-E72D297353CC}">
              <c16:uniqueId val="{00000005-1018-487F-8008-B468F55221E4}"/>
            </c:ext>
          </c:extLst>
        </c:ser>
        <c:ser>
          <c:idx val="6"/>
          <c:order val="6"/>
          <c:tx>
            <c:strRef>
              <c:f>'[4]2. JD 3P summary -final'!$A$26</c:f>
              <c:strCache>
                <c:ptCount val="1"/>
                <c:pt idx="0">
                  <c:v>Furniture and Household Goods</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-final'!$B$26:$AX$26</c:f>
              <c:numCache>
                <c:formatCode>General</c:formatCode>
                <c:ptCount val="49"/>
                <c:pt idx="0">
                  <c:v>1219788139.6090918</c:v>
                </c:pt>
                <c:pt idx="1">
                  <c:v>1309569175.8625002</c:v>
                </c:pt>
                <c:pt idx="2">
                  <c:v>1486170645.2867265</c:v>
                </c:pt>
                <c:pt idx="3">
                  <c:v>1697004299.2620449</c:v>
                </c:pt>
                <c:pt idx="4">
                  <c:v>2112347103.47</c:v>
                </c:pt>
                <c:pt idx="5">
                  <c:v>2214320049.27</c:v>
                </c:pt>
                <c:pt idx="6">
                  <c:v>2259324844.7600002</c:v>
                </c:pt>
                <c:pt idx="7">
                  <c:v>2507087855.1999998</c:v>
                </c:pt>
                <c:pt idx="8">
                  <c:v>3046942703.6999998</c:v>
                </c:pt>
                <c:pt idx="9">
                  <c:v>2814854641.3200002</c:v>
                </c:pt>
                <c:pt idx="10">
                  <c:v>2360559333.4299998</c:v>
                </c:pt>
                <c:pt idx="11">
                  <c:v>1935329507.46</c:v>
                </c:pt>
                <c:pt idx="12">
                  <c:v>2365651998.1100001</c:v>
                </c:pt>
                <c:pt idx="13">
                  <c:v>2976726303.1700001</c:v>
                </c:pt>
                <c:pt idx="14">
                  <c:v>3280811748.0900002</c:v>
                </c:pt>
                <c:pt idx="15">
                  <c:v>3448477299.3899999</c:v>
                </c:pt>
                <c:pt idx="16">
                  <c:v>2170943627.9000001</c:v>
                </c:pt>
                <c:pt idx="17">
                  <c:v>2849420258.1799998</c:v>
                </c:pt>
                <c:pt idx="18">
                  <c:v>4515978287.3400002</c:v>
                </c:pt>
                <c:pt idx="19">
                  <c:v>5325617188.0900002</c:v>
                </c:pt>
                <c:pt idx="20">
                  <c:v>5001382794.1099997</c:v>
                </c:pt>
                <c:pt idx="21">
                  <c:v>3993221117.6900001</c:v>
                </c:pt>
                <c:pt idx="22">
                  <c:v>2258308383.3499999</c:v>
                </c:pt>
                <c:pt idx="23">
                  <c:v>1485851335.7</c:v>
                </c:pt>
                <c:pt idx="24">
                  <c:v>3647600226.0599999</c:v>
                </c:pt>
                <c:pt idx="25">
                  <c:v>3708925748.52</c:v>
                </c:pt>
                <c:pt idx="26">
                  <c:v>3977640784.1700001</c:v>
                </c:pt>
                <c:pt idx="27">
                  <c:v>4782928821.9200001</c:v>
                </c:pt>
                <c:pt idx="28">
                  <c:v>4685313017.9899998</c:v>
                </c:pt>
                <c:pt idx="29">
                  <c:v>5860663296.3100004</c:v>
                </c:pt>
                <c:pt idx="30">
                  <c:v>6031158497.4564877</c:v>
                </c:pt>
                <c:pt idx="31">
                  <c:v>6266642512.8500004</c:v>
                </c:pt>
                <c:pt idx="32">
                  <c:v>7590813119.25</c:v>
                </c:pt>
                <c:pt idx="33">
                  <c:v>7895139900.1000004</c:v>
                </c:pt>
                <c:pt idx="34">
                  <c:v>6288262934</c:v>
                </c:pt>
                <c:pt idx="35">
                  <c:v>2427401350</c:v>
                </c:pt>
                <c:pt idx="36">
                  <c:v>5605535937</c:v>
                </c:pt>
                <c:pt idx="37">
                  <c:v>5347257139.0904369</c:v>
                </c:pt>
                <c:pt idx="38">
                  <c:v>5305905317.9309273</c:v>
                </c:pt>
                <c:pt idx="39">
                  <c:v>6734215216.1283131</c:v>
                </c:pt>
                <c:pt idx="40">
                  <c:v>6671166913.956563</c:v>
                </c:pt>
                <c:pt idx="41">
                  <c:v>8289639258.1348772</c:v>
                </c:pt>
                <c:pt idx="42">
                  <c:v>9083512003.7237873</c:v>
                </c:pt>
                <c:pt idx="43">
                  <c:v>9904143971.138588</c:v>
                </c:pt>
                <c:pt idx="44">
                  <c:v>11010071432.251057</c:v>
                </c:pt>
                <c:pt idx="45">
                  <c:v>10041719608.359947</c:v>
                </c:pt>
                <c:pt idx="46">
                  <c:v>8239486668.9495993</c:v>
                </c:pt>
                <c:pt idx="47">
                  <c:v>4183466048.2510481</c:v>
                </c:pt>
                <c:pt idx="48">
                  <c:v>7737500617.7855549</c:v>
                </c:pt>
              </c:numCache>
            </c:numRef>
          </c:val>
          <c:extLst xmlns:c16r2="http://schemas.microsoft.com/office/drawing/2015/06/chart">
            <c:ext xmlns:c16="http://schemas.microsoft.com/office/drawing/2014/chart" uri="{C3380CC4-5D6E-409C-BE32-E72D297353CC}">
              <c16:uniqueId val="{00000006-1018-487F-8008-B468F55221E4}"/>
            </c:ext>
          </c:extLst>
        </c:ser>
        <c:ser>
          <c:idx val="7"/>
          <c:order val="7"/>
          <c:tx>
            <c:strRef>
              <c:f>'[4]2. JD 3P summary -final'!$A$27</c:f>
              <c:strCache>
                <c:ptCount val="1"/>
                <c:pt idx="0">
                  <c:v>Cosmetics and Pets</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-final'!$B$27:$AX$27</c:f>
              <c:numCache>
                <c:formatCode>General</c:formatCode>
                <c:ptCount val="49"/>
                <c:pt idx="0">
                  <c:v>490419692.23000848</c:v>
                </c:pt>
                <c:pt idx="1">
                  <c:v>488954637.73339915</c:v>
                </c:pt>
                <c:pt idx="2">
                  <c:v>378278850.1676687</c:v>
                </c:pt>
                <c:pt idx="3">
                  <c:v>534768000.81023097</c:v>
                </c:pt>
                <c:pt idx="4">
                  <c:v>456148455.05000001</c:v>
                </c:pt>
                <c:pt idx="5">
                  <c:v>455158497.75999999</c:v>
                </c:pt>
                <c:pt idx="6">
                  <c:v>537544170.88</c:v>
                </c:pt>
                <c:pt idx="7">
                  <c:v>573572737.95000005</c:v>
                </c:pt>
                <c:pt idx="8">
                  <c:v>618031837.73000002</c:v>
                </c:pt>
                <c:pt idx="9">
                  <c:v>606583173.63</c:v>
                </c:pt>
                <c:pt idx="10">
                  <c:v>514607012.64999998</c:v>
                </c:pt>
                <c:pt idx="11">
                  <c:v>338021796.01999998</c:v>
                </c:pt>
                <c:pt idx="12">
                  <c:v>550257911.05999994</c:v>
                </c:pt>
                <c:pt idx="13">
                  <c:v>583405851.51999998</c:v>
                </c:pt>
                <c:pt idx="14">
                  <c:v>498104756.13</c:v>
                </c:pt>
                <c:pt idx="15">
                  <c:v>520012378.08999997</c:v>
                </c:pt>
                <c:pt idx="16">
                  <c:v>542990791.11000001</c:v>
                </c:pt>
                <c:pt idx="17">
                  <c:v>642776339.34000003</c:v>
                </c:pt>
                <c:pt idx="18">
                  <c:v>566851702.12</c:v>
                </c:pt>
                <c:pt idx="19">
                  <c:v>562561195.25</c:v>
                </c:pt>
                <c:pt idx="20">
                  <c:v>687203081.37</c:v>
                </c:pt>
                <c:pt idx="21">
                  <c:v>542817977.22000003</c:v>
                </c:pt>
                <c:pt idx="22">
                  <c:v>410736302.67000002</c:v>
                </c:pt>
                <c:pt idx="23">
                  <c:v>534503908.11000001</c:v>
                </c:pt>
                <c:pt idx="24">
                  <c:v>636750827.05999994</c:v>
                </c:pt>
                <c:pt idx="25">
                  <c:v>520115744.27999997</c:v>
                </c:pt>
                <c:pt idx="26">
                  <c:v>512261302.02999997</c:v>
                </c:pt>
                <c:pt idx="27">
                  <c:v>706854007.97000003</c:v>
                </c:pt>
                <c:pt idx="28">
                  <c:v>517529142.37</c:v>
                </c:pt>
                <c:pt idx="29">
                  <c:v>570733213.62</c:v>
                </c:pt>
                <c:pt idx="30">
                  <c:v>616133404.22565699</c:v>
                </c:pt>
                <c:pt idx="31">
                  <c:v>671614929.09000003</c:v>
                </c:pt>
                <c:pt idx="32">
                  <c:v>805837249.62</c:v>
                </c:pt>
                <c:pt idx="33">
                  <c:v>601720959.28999996</c:v>
                </c:pt>
                <c:pt idx="34">
                  <c:v>632756297</c:v>
                </c:pt>
                <c:pt idx="35">
                  <c:v>495342637</c:v>
                </c:pt>
                <c:pt idx="36">
                  <c:v>775180806</c:v>
                </c:pt>
                <c:pt idx="37">
                  <c:v>565773289.49204767</c:v>
                </c:pt>
                <c:pt idx="38">
                  <c:v>592377571.07705724</c:v>
                </c:pt>
                <c:pt idx="39">
                  <c:v>835511737.55879426</c:v>
                </c:pt>
                <c:pt idx="40">
                  <c:v>711459426.80532098</c:v>
                </c:pt>
                <c:pt idx="41">
                  <c:v>825841474.54503727</c:v>
                </c:pt>
                <c:pt idx="42">
                  <c:v>881012289.90660191</c:v>
                </c:pt>
                <c:pt idx="43">
                  <c:v>1000936089.9274364</c:v>
                </c:pt>
                <c:pt idx="44">
                  <c:v>1147819678.6568847</c:v>
                </c:pt>
                <c:pt idx="45">
                  <c:v>899146702.61956429</c:v>
                </c:pt>
                <c:pt idx="46">
                  <c:v>897286771.03142762</c:v>
                </c:pt>
                <c:pt idx="47">
                  <c:v>784314558.29102397</c:v>
                </c:pt>
                <c:pt idx="48">
                  <c:v>1163875011.0716002</c:v>
                </c:pt>
              </c:numCache>
            </c:numRef>
          </c:val>
          <c:extLst xmlns:c16r2="http://schemas.microsoft.com/office/drawing/2015/06/chart">
            <c:ext xmlns:c16="http://schemas.microsoft.com/office/drawing/2014/chart" uri="{C3380CC4-5D6E-409C-BE32-E72D297353CC}">
              <c16:uniqueId val="{00000007-1018-487F-8008-B468F55221E4}"/>
            </c:ext>
          </c:extLst>
        </c:ser>
        <c:ser>
          <c:idx val="8"/>
          <c:order val="8"/>
          <c:tx>
            <c:strRef>
              <c:f>'[4]2. JD 3P summary -final'!$A$28</c:f>
              <c:strCache>
                <c:ptCount val="1"/>
                <c:pt idx="0">
                  <c:v>Mobile Handsets and Other Digital Products</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-final'!$B$28:$AX$28</c:f>
              <c:numCache>
                <c:formatCode>General</c:formatCode>
                <c:ptCount val="49"/>
                <c:pt idx="0">
                  <c:v>530510972.08145201</c:v>
                </c:pt>
                <c:pt idx="1">
                  <c:v>475714476.24693394</c:v>
                </c:pt>
                <c:pt idx="2">
                  <c:v>493877068.27772081</c:v>
                </c:pt>
                <c:pt idx="3">
                  <c:v>638467083.80153537</c:v>
                </c:pt>
                <c:pt idx="4">
                  <c:v>607985116.16999996</c:v>
                </c:pt>
                <c:pt idx="5">
                  <c:v>641001257.83000004</c:v>
                </c:pt>
                <c:pt idx="6">
                  <c:v>692436041.26999998</c:v>
                </c:pt>
                <c:pt idx="7">
                  <c:v>836873713.51999998</c:v>
                </c:pt>
                <c:pt idx="8">
                  <c:v>985054389.49000001</c:v>
                </c:pt>
                <c:pt idx="9">
                  <c:v>759152772.85000002</c:v>
                </c:pt>
                <c:pt idx="10">
                  <c:v>702016047.22000003</c:v>
                </c:pt>
                <c:pt idx="11">
                  <c:v>646060827.32000005</c:v>
                </c:pt>
                <c:pt idx="12">
                  <c:v>770433989.05999994</c:v>
                </c:pt>
                <c:pt idx="13">
                  <c:v>763824394.46000004</c:v>
                </c:pt>
                <c:pt idx="14">
                  <c:v>647401671.34000003</c:v>
                </c:pt>
                <c:pt idx="15">
                  <c:v>819274533.61000001</c:v>
                </c:pt>
                <c:pt idx="16">
                  <c:v>749748212.37</c:v>
                </c:pt>
                <c:pt idx="17">
                  <c:v>704609371.67999995</c:v>
                </c:pt>
                <c:pt idx="18">
                  <c:v>674190037.22000003</c:v>
                </c:pt>
                <c:pt idx="19">
                  <c:v>645040637.13999999</c:v>
                </c:pt>
                <c:pt idx="20">
                  <c:v>826543325.74000001</c:v>
                </c:pt>
                <c:pt idx="21">
                  <c:v>639028086.62</c:v>
                </c:pt>
                <c:pt idx="22">
                  <c:v>1009043559.27</c:v>
                </c:pt>
                <c:pt idx="23">
                  <c:v>737256386.64999998</c:v>
                </c:pt>
                <c:pt idx="24">
                  <c:v>824870837.28999996</c:v>
                </c:pt>
                <c:pt idx="25">
                  <c:v>810207085.26999998</c:v>
                </c:pt>
                <c:pt idx="26">
                  <c:v>988270534.37</c:v>
                </c:pt>
                <c:pt idx="27">
                  <c:v>1141639171.3399999</c:v>
                </c:pt>
                <c:pt idx="28">
                  <c:v>909085208.12</c:v>
                </c:pt>
                <c:pt idx="29">
                  <c:v>1051782171.77</c:v>
                </c:pt>
                <c:pt idx="30">
                  <c:v>894999085.51963127</c:v>
                </c:pt>
                <c:pt idx="31">
                  <c:v>922270159.80999994</c:v>
                </c:pt>
                <c:pt idx="32">
                  <c:v>1161109045.1800001</c:v>
                </c:pt>
                <c:pt idx="33">
                  <c:v>783959120.63</c:v>
                </c:pt>
                <c:pt idx="34">
                  <c:v>1056297215</c:v>
                </c:pt>
                <c:pt idx="35">
                  <c:v>820806121</c:v>
                </c:pt>
                <c:pt idx="36">
                  <c:v>862638592</c:v>
                </c:pt>
                <c:pt idx="37">
                  <c:v>905507461.25975382</c:v>
                </c:pt>
                <c:pt idx="38">
                  <c:v>1152261395.3774986</c:v>
                </c:pt>
                <c:pt idx="39">
                  <c:v>1582310030.1730728</c:v>
                </c:pt>
                <c:pt idx="40">
                  <c:v>1391122354.0326068</c:v>
                </c:pt>
                <c:pt idx="41">
                  <c:v>1564211378.4585052</c:v>
                </c:pt>
                <c:pt idx="42">
                  <c:v>1350669162.7907224</c:v>
                </c:pt>
                <c:pt idx="43">
                  <c:v>1340500507.002619</c:v>
                </c:pt>
                <c:pt idx="44">
                  <c:v>1366541790.8188367</c:v>
                </c:pt>
                <c:pt idx="45">
                  <c:v>998444948.20121551</c:v>
                </c:pt>
                <c:pt idx="46">
                  <c:v>1240680960.1143899</c:v>
                </c:pt>
                <c:pt idx="47">
                  <c:v>890839679.65557003</c:v>
                </c:pt>
                <c:pt idx="48">
                  <c:v>1128861646.5551107</c:v>
                </c:pt>
              </c:numCache>
            </c:numRef>
          </c:val>
          <c:extLst xmlns:c16r2="http://schemas.microsoft.com/office/drawing/2015/06/chart">
            <c:ext xmlns:c16="http://schemas.microsoft.com/office/drawing/2014/chart" uri="{C3380CC4-5D6E-409C-BE32-E72D297353CC}">
              <c16:uniqueId val="{00000008-1018-487F-8008-B468F55221E4}"/>
            </c:ext>
          </c:extLst>
        </c:ser>
        <c:ser>
          <c:idx val="9"/>
          <c:order val="9"/>
          <c:tx>
            <c:strRef>
              <c:f>'[4]2. JD 3P summary -final'!$A$29</c:f>
              <c:strCache>
                <c:ptCount val="1"/>
                <c:pt idx="0">
                  <c:v>Food, Beverage and Fresh Produce</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-final'!$B$29:$AX$29</c:f>
              <c:numCache>
                <c:formatCode>General</c:formatCode>
                <c:ptCount val="49"/>
                <c:pt idx="0">
                  <c:v>519921270.0595538</c:v>
                </c:pt>
                <c:pt idx="1">
                  <c:v>580090155.53867078</c:v>
                </c:pt>
                <c:pt idx="2">
                  <c:v>657518434.37703228</c:v>
                </c:pt>
                <c:pt idx="3">
                  <c:v>803229784.70427775</c:v>
                </c:pt>
                <c:pt idx="4">
                  <c:v>744783548.13</c:v>
                </c:pt>
                <c:pt idx="5">
                  <c:v>983699241.76999998</c:v>
                </c:pt>
                <c:pt idx="6">
                  <c:v>1305225148.3699999</c:v>
                </c:pt>
                <c:pt idx="7">
                  <c:v>1004295811.12</c:v>
                </c:pt>
                <c:pt idx="8">
                  <c:v>1138783622.76</c:v>
                </c:pt>
                <c:pt idx="9">
                  <c:v>968217636.22000003</c:v>
                </c:pt>
                <c:pt idx="10">
                  <c:v>1110369694.23</c:v>
                </c:pt>
                <c:pt idx="11">
                  <c:v>936908167.37</c:v>
                </c:pt>
                <c:pt idx="12">
                  <c:v>729495183.34000003</c:v>
                </c:pt>
                <c:pt idx="13">
                  <c:v>864448852.00999999</c:v>
                </c:pt>
                <c:pt idx="14">
                  <c:v>907293806.77999997</c:v>
                </c:pt>
                <c:pt idx="15">
                  <c:v>1192210432.75</c:v>
                </c:pt>
                <c:pt idx="16">
                  <c:v>1013158176.88</c:v>
                </c:pt>
                <c:pt idx="17">
                  <c:v>993938752.61000001</c:v>
                </c:pt>
                <c:pt idx="18">
                  <c:v>1215972374.3199999</c:v>
                </c:pt>
                <c:pt idx="19">
                  <c:v>1020197322.8200001</c:v>
                </c:pt>
                <c:pt idx="20">
                  <c:v>1409147921.3499999</c:v>
                </c:pt>
                <c:pt idx="21">
                  <c:v>1331865705.0799999</c:v>
                </c:pt>
                <c:pt idx="22">
                  <c:v>2396107173.0999999</c:v>
                </c:pt>
                <c:pt idx="23">
                  <c:v>811009407.57000005</c:v>
                </c:pt>
                <c:pt idx="24">
                  <c:v>914496394.09000003</c:v>
                </c:pt>
                <c:pt idx="25">
                  <c:v>874229822.48000002</c:v>
                </c:pt>
                <c:pt idx="26">
                  <c:v>981818591.66999996</c:v>
                </c:pt>
                <c:pt idx="27">
                  <c:v>1230514729.4100001</c:v>
                </c:pt>
                <c:pt idx="28">
                  <c:v>1090539724.51</c:v>
                </c:pt>
                <c:pt idx="29">
                  <c:v>1672226252.9200001</c:v>
                </c:pt>
                <c:pt idx="30">
                  <c:v>2095775807.7893555</c:v>
                </c:pt>
                <c:pt idx="31">
                  <c:v>1627388665.98</c:v>
                </c:pt>
                <c:pt idx="32">
                  <c:v>2128291966.3699999</c:v>
                </c:pt>
                <c:pt idx="33">
                  <c:v>1702395362.6400001</c:v>
                </c:pt>
                <c:pt idx="34">
                  <c:v>2645908244</c:v>
                </c:pt>
                <c:pt idx="35">
                  <c:v>2095025473</c:v>
                </c:pt>
                <c:pt idx="36">
                  <c:v>1609655140</c:v>
                </c:pt>
                <c:pt idx="37">
                  <c:v>1441528164.7768009</c:v>
                </c:pt>
                <c:pt idx="38">
                  <c:v>1609558812.2705138</c:v>
                </c:pt>
                <c:pt idx="39">
                  <c:v>2013384471.9685907</c:v>
                </c:pt>
                <c:pt idx="40">
                  <c:v>1701369675.6191862</c:v>
                </c:pt>
                <c:pt idx="41">
                  <c:v>2745816779.6019092</c:v>
                </c:pt>
                <c:pt idx="42">
                  <c:v>3312299831.7741923</c:v>
                </c:pt>
                <c:pt idx="43">
                  <c:v>2507805301.8941255</c:v>
                </c:pt>
                <c:pt idx="44">
                  <c:v>2692937094.1791911</c:v>
                </c:pt>
                <c:pt idx="45">
                  <c:v>2548906698.6302047</c:v>
                </c:pt>
                <c:pt idx="46">
                  <c:v>4030027480.121654</c:v>
                </c:pt>
                <c:pt idx="47">
                  <c:v>2236224797.2762489</c:v>
                </c:pt>
                <c:pt idx="48">
                  <c:v>2908479084.407968</c:v>
                </c:pt>
              </c:numCache>
            </c:numRef>
          </c:val>
          <c:extLst xmlns:c16r2="http://schemas.microsoft.com/office/drawing/2015/06/chart">
            <c:ext xmlns:c16="http://schemas.microsoft.com/office/drawing/2014/chart" uri="{C3380CC4-5D6E-409C-BE32-E72D297353CC}">
              <c16:uniqueId val="{00000009-1018-487F-8008-B468F55221E4}"/>
            </c:ext>
          </c:extLst>
        </c:ser>
        <c:ser>
          <c:idx val="10"/>
          <c:order val="10"/>
          <c:tx>
            <c:strRef>
              <c:f>'[4]2. JD 3P summary -final'!$A$30</c:f>
              <c:strCache>
                <c:ptCount val="1"/>
                <c:pt idx="0">
                  <c:v>Home Appliances</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-final'!$B$30:$AX$30</c:f>
              <c:numCache>
                <c:formatCode>General</c:formatCode>
                <c:ptCount val="49"/>
                <c:pt idx="0">
                  <c:v>323619179.87983596</c:v>
                </c:pt>
                <c:pt idx="1">
                  <c:v>416389166.39311063</c:v>
                </c:pt>
                <c:pt idx="2">
                  <c:v>434986536.57085723</c:v>
                </c:pt>
                <c:pt idx="3">
                  <c:v>756188683.85359764</c:v>
                </c:pt>
                <c:pt idx="4">
                  <c:v>551064592.87</c:v>
                </c:pt>
                <c:pt idx="5">
                  <c:v>640639857.67999995</c:v>
                </c:pt>
                <c:pt idx="6">
                  <c:v>634622305.30999994</c:v>
                </c:pt>
                <c:pt idx="7">
                  <c:v>817008214.26999998</c:v>
                </c:pt>
                <c:pt idx="8">
                  <c:v>1384980636.1500001</c:v>
                </c:pt>
                <c:pt idx="9">
                  <c:v>1300972049.7</c:v>
                </c:pt>
                <c:pt idx="10">
                  <c:v>1230522538.78</c:v>
                </c:pt>
                <c:pt idx="11">
                  <c:v>1214814761.24</c:v>
                </c:pt>
                <c:pt idx="12">
                  <c:v>1363401992.5899999</c:v>
                </c:pt>
                <c:pt idx="13">
                  <c:v>1467883223.53</c:v>
                </c:pt>
                <c:pt idx="14">
                  <c:v>1710538655.45</c:v>
                </c:pt>
                <c:pt idx="15">
                  <c:v>2077673997.9400001</c:v>
                </c:pt>
                <c:pt idx="16">
                  <c:v>1795312609.9400001</c:v>
                </c:pt>
                <c:pt idx="17">
                  <c:v>1710354900.23</c:v>
                </c:pt>
                <c:pt idx="18">
                  <c:v>1313600704.5599999</c:v>
                </c:pt>
                <c:pt idx="19">
                  <c:v>1453398486.22</c:v>
                </c:pt>
                <c:pt idx="20">
                  <c:v>1727543116.51</c:v>
                </c:pt>
                <c:pt idx="21">
                  <c:v>1427968868.26</c:v>
                </c:pt>
                <c:pt idx="22">
                  <c:v>1678407813.73</c:v>
                </c:pt>
                <c:pt idx="23">
                  <c:v>1130071826.05</c:v>
                </c:pt>
                <c:pt idx="24">
                  <c:v>1485489160.3900001</c:v>
                </c:pt>
                <c:pt idx="25">
                  <c:v>1613342828.25</c:v>
                </c:pt>
                <c:pt idx="26">
                  <c:v>1793682573.9200001</c:v>
                </c:pt>
                <c:pt idx="27">
                  <c:v>2799649256.0700002</c:v>
                </c:pt>
                <c:pt idx="28">
                  <c:v>2344054054.0900002</c:v>
                </c:pt>
                <c:pt idx="29">
                  <c:v>2248585332.2399998</c:v>
                </c:pt>
                <c:pt idx="30">
                  <c:v>1880764438.5645905</c:v>
                </c:pt>
                <c:pt idx="31">
                  <c:v>1958319707.52</c:v>
                </c:pt>
                <c:pt idx="32">
                  <c:v>2937896951.2399998</c:v>
                </c:pt>
                <c:pt idx="33">
                  <c:v>1584504988.5899999</c:v>
                </c:pt>
                <c:pt idx="34">
                  <c:v>2230120805</c:v>
                </c:pt>
                <c:pt idx="35">
                  <c:v>1555184630</c:v>
                </c:pt>
                <c:pt idx="36">
                  <c:v>2300275840</c:v>
                </c:pt>
                <c:pt idx="37">
                  <c:v>1999920222.443927</c:v>
                </c:pt>
                <c:pt idx="38">
                  <c:v>2172086308.1154785</c:v>
                </c:pt>
                <c:pt idx="39">
                  <c:v>3801901875.990984</c:v>
                </c:pt>
                <c:pt idx="40">
                  <c:v>3108955043.4699311</c:v>
                </c:pt>
                <c:pt idx="41">
                  <c:v>3231869836.8528471</c:v>
                </c:pt>
                <c:pt idx="42">
                  <c:v>2804369127.8040476</c:v>
                </c:pt>
                <c:pt idx="43">
                  <c:v>2813552472.705102</c:v>
                </c:pt>
                <c:pt idx="44">
                  <c:v>4317632515.5917196</c:v>
                </c:pt>
                <c:pt idx="45">
                  <c:v>2249146739.0443802</c:v>
                </c:pt>
                <c:pt idx="46">
                  <c:v>2787608735.7349701</c:v>
                </c:pt>
                <c:pt idx="47">
                  <c:v>1864934002.3482001</c:v>
                </c:pt>
                <c:pt idx="48">
                  <c:v>3038887659.9946461</c:v>
                </c:pt>
              </c:numCache>
            </c:numRef>
          </c:val>
          <c:extLst xmlns:c16r2="http://schemas.microsoft.com/office/drawing/2015/06/chart">
            <c:ext xmlns:c16="http://schemas.microsoft.com/office/drawing/2014/chart" uri="{C3380CC4-5D6E-409C-BE32-E72D297353CC}">
              <c16:uniqueId val="{0000000A-1018-487F-8008-B468F55221E4}"/>
            </c:ext>
          </c:extLst>
        </c:ser>
        <c:ser>
          <c:idx val="11"/>
          <c:order val="11"/>
          <c:tx>
            <c:strRef>
              <c:f>'[4]2. JD 3P summary -final'!$A$31</c:f>
              <c:strCache>
                <c:ptCount val="1"/>
                <c:pt idx="0">
                  <c:v>Nutritional Supplements</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-final'!$B$31:$AX$31</c:f>
              <c:numCache>
                <c:formatCode>General</c:formatCode>
                <c:ptCount val="49"/>
                <c:pt idx="0">
                  <c:v>275595597.73338747</c:v>
                </c:pt>
                <c:pt idx="1">
                  <c:v>499599562.2437169</c:v>
                </c:pt>
                <c:pt idx="2">
                  <c:v>525083952.8508966</c:v>
                </c:pt>
                <c:pt idx="3">
                  <c:v>534406220.55883163</c:v>
                </c:pt>
                <c:pt idx="4">
                  <c:v>599220995.17999995</c:v>
                </c:pt>
                <c:pt idx="5">
                  <c:v>429365188.24000001</c:v>
                </c:pt>
                <c:pt idx="6">
                  <c:v>591329300.34000003</c:v>
                </c:pt>
                <c:pt idx="7">
                  <c:v>688498799.33000004</c:v>
                </c:pt>
                <c:pt idx="8">
                  <c:v>826003892.01999998</c:v>
                </c:pt>
                <c:pt idx="9">
                  <c:v>675771087.60000002</c:v>
                </c:pt>
                <c:pt idx="10">
                  <c:v>628794566.10000002</c:v>
                </c:pt>
                <c:pt idx="11">
                  <c:v>554718012.13999999</c:v>
                </c:pt>
                <c:pt idx="12">
                  <c:v>660977716.50999999</c:v>
                </c:pt>
                <c:pt idx="13">
                  <c:v>725081218.01999998</c:v>
                </c:pt>
                <c:pt idx="14">
                  <c:v>659730411.50999999</c:v>
                </c:pt>
                <c:pt idx="15">
                  <c:v>730343756.33000004</c:v>
                </c:pt>
                <c:pt idx="16">
                  <c:v>662958489.67999995</c:v>
                </c:pt>
                <c:pt idx="17">
                  <c:v>659064843.04999995</c:v>
                </c:pt>
                <c:pt idx="18">
                  <c:v>693206534.80999994</c:v>
                </c:pt>
                <c:pt idx="19">
                  <c:v>879142930.11000001</c:v>
                </c:pt>
                <c:pt idx="20">
                  <c:v>914130718.32000005</c:v>
                </c:pt>
                <c:pt idx="21">
                  <c:v>804392351.57000005</c:v>
                </c:pt>
                <c:pt idx="22">
                  <c:v>843055046.73000002</c:v>
                </c:pt>
                <c:pt idx="23">
                  <c:v>778370212.72000003</c:v>
                </c:pt>
                <c:pt idx="24">
                  <c:v>849322695.19000006</c:v>
                </c:pt>
                <c:pt idx="25">
                  <c:v>884242279.95000005</c:v>
                </c:pt>
                <c:pt idx="26">
                  <c:v>900496320.20000005</c:v>
                </c:pt>
                <c:pt idx="27">
                  <c:v>1036226758.9299999</c:v>
                </c:pt>
                <c:pt idx="28">
                  <c:v>973837383.70000005</c:v>
                </c:pt>
                <c:pt idx="29">
                  <c:v>1121308105.29</c:v>
                </c:pt>
                <c:pt idx="30">
                  <c:v>1132193108.2433813</c:v>
                </c:pt>
                <c:pt idx="31">
                  <c:v>1193662074.9400001</c:v>
                </c:pt>
                <c:pt idx="32">
                  <c:v>1449997017.6099999</c:v>
                </c:pt>
                <c:pt idx="33">
                  <c:v>1225664570.6600001</c:v>
                </c:pt>
                <c:pt idx="34">
                  <c:v>1318173450</c:v>
                </c:pt>
                <c:pt idx="35">
                  <c:v>1183610412</c:v>
                </c:pt>
                <c:pt idx="36">
                  <c:v>1623276372</c:v>
                </c:pt>
                <c:pt idx="37">
                  <c:v>1214196690.0872707</c:v>
                </c:pt>
                <c:pt idx="38">
                  <c:v>1248253343.9281769</c:v>
                </c:pt>
                <c:pt idx="39">
                  <c:v>1641596139.1503475</c:v>
                </c:pt>
                <c:pt idx="40">
                  <c:v>1418791115.2132914</c:v>
                </c:pt>
                <c:pt idx="41">
                  <c:v>1609937749.311213</c:v>
                </c:pt>
                <c:pt idx="42">
                  <c:v>1749005553.1096301</c:v>
                </c:pt>
                <c:pt idx="43">
                  <c:v>1715952947.8386126</c:v>
                </c:pt>
                <c:pt idx="44">
                  <c:v>2170238600.1465974</c:v>
                </c:pt>
                <c:pt idx="45">
                  <c:v>1827045625.7198155</c:v>
                </c:pt>
                <c:pt idx="46">
                  <c:v>1938119018.9500241</c:v>
                </c:pt>
                <c:pt idx="47">
                  <c:v>1617788344.4799953</c:v>
                </c:pt>
                <c:pt idx="48">
                  <c:v>2284041198.0650339</c:v>
                </c:pt>
              </c:numCache>
            </c:numRef>
          </c:val>
          <c:extLst xmlns:c16r2="http://schemas.microsoft.com/office/drawing/2015/06/chart">
            <c:ext xmlns:c16="http://schemas.microsoft.com/office/drawing/2014/chart" uri="{C3380CC4-5D6E-409C-BE32-E72D297353CC}">
              <c16:uniqueId val="{0000000B-1018-487F-8008-B468F55221E4}"/>
            </c:ext>
          </c:extLst>
        </c:ser>
        <c:ser>
          <c:idx val="12"/>
          <c:order val="12"/>
          <c:tx>
            <c:strRef>
              <c:f>'[4]2. JD 3P summary -final'!$A$32</c:f>
              <c:strCache>
                <c:ptCount val="1"/>
                <c:pt idx="0">
                  <c:v>Sports and Watches</c:v>
                </c:pt>
              </c:strCache>
            </c:strRef>
          </c:tx>
          <c:invertIfNegative val="0"/>
          <c:cat>
            <c:strRef>
              <c:f>'[4]2. JD 3P summary -final'!$B$19:$AX$19</c:f>
              <c:strCache>
                <c:ptCount val="49"/>
                <c:pt idx="0">
                  <c:v>2015-03</c:v>
                </c:pt>
                <c:pt idx="1">
                  <c:v>2015-04</c:v>
                </c:pt>
                <c:pt idx="2">
                  <c:v>2015-05</c:v>
                </c:pt>
                <c:pt idx="3">
                  <c:v>2015-06</c:v>
                </c:pt>
                <c:pt idx="4">
                  <c:v>2015-07</c:v>
                </c:pt>
                <c:pt idx="5">
                  <c:v>2015-08</c:v>
                </c:pt>
                <c:pt idx="6">
                  <c:v>2015-09</c:v>
                </c:pt>
                <c:pt idx="7">
                  <c:v>2015-10</c:v>
                </c:pt>
                <c:pt idx="8">
                  <c:v>2015-11</c:v>
                </c:pt>
                <c:pt idx="9">
                  <c:v>2015-12</c:v>
                </c:pt>
                <c:pt idx="10">
                  <c:v>2016-01</c:v>
                </c:pt>
                <c:pt idx="11">
                  <c:v>2016-02</c:v>
                </c:pt>
                <c:pt idx="12">
                  <c:v>2016-03</c:v>
                </c:pt>
                <c:pt idx="13">
                  <c:v>2016-04</c:v>
                </c:pt>
                <c:pt idx="14">
                  <c:v>2016-05</c:v>
                </c:pt>
                <c:pt idx="15">
                  <c:v>2016-06</c:v>
                </c:pt>
                <c:pt idx="16">
                  <c:v>2016-07</c:v>
                </c:pt>
                <c:pt idx="17">
                  <c:v>2016-08</c:v>
                </c:pt>
                <c:pt idx="18">
                  <c:v>2016-09</c:v>
                </c:pt>
                <c:pt idx="19">
                  <c:v>2016-10</c:v>
                </c:pt>
                <c:pt idx="20">
                  <c:v>2016-11</c:v>
                </c:pt>
                <c:pt idx="21">
                  <c:v>2016-12</c:v>
                </c:pt>
                <c:pt idx="22">
                  <c:v>2017-01</c:v>
                </c:pt>
                <c:pt idx="23">
                  <c:v>2017-02</c:v>
                </c:pt>
                <c:pt idx="24">
                  <c:v>2017-03</c:v>
                </c:pt>
                <c:pt idx="25">
                  <c:v>2017-04</c:v>
                </c:pt>
                <c:pt idx="26">
                  <c:v>2017-05</c:v>
                </c:pt>
                <c:pt idx="27">
                  <c:v>2017-06</c:v>
                </c:pt>
                <c:pt idx="28">
                  <c:v>2017-07</c:v>
                </c:pt>
                <c:pt idx="29">
                  <c:v>2017-08</c:v>
                </c:pt>
                <c:pt idx="30">
                  <c:v>2017-09</c:v>
                </c:pt>
                <c:pt idx="31">
                  <c:v>2017-10</c:v>
                </c:pt>
                <c:pt idx="32">
                  <c:v>2017-11</c:v>
                </c:pt>
                <c:pt idx="33">
                  <c:v>2017-12</c:v>
                </c:pt>
                <c:pt idx="34">
                  <c:v>2018-01</c:v>
                </c:pt>
                <c:pt idx="35">
                  <c:v>2018-02</c:v>
                </c:pt>
                <c:pt idx="36">
                  <c:v>2018-03</c:v>
                </c:pt>
                <c:pt idx="37">
                  <c:v>2018-04</c:v>
                </c:pt>
                <c:pt idx="38">
                  <c:v>2018-05</c:v>
                </c:pt>
                <c:pt idx="39">
                  <c:v>2018-06</c:v>
                </c:pt>
                <c:pt idx="40">
                  <c:v>2018-07</c:v>
                </c:pt>
                <c:pt idx="41">
                  <c:v>2018-08</c:v>
                </c:pt>
                <c:pt idx="42">
                  <c:v>2018-09</c:v>
                </c:pt>
                <c:pt idx="43">
                  <c:v>2018-10</c:v>
                </c:pt>
                <c:pt idx="44">
                  <c:v>2018-11</c:v>
                </c:pt>
                <c:pt idx="45">
                  <c:v>2018-12</c:v>
                </c:pt>
                <c:pt idx="46">
                  <c:v>2019-01</c:v>
                </c:pt>
                <c:pt idx="47">
                  <c:v>2019-02</c:v>
                </c:pt>
                <c:pt idx="48">
                  <c:v>2019-03</c:v>
                </c:pt>
              </c:strCache>
            </c:strRef>
          </c:cat>
          <c:val>
            <c:numRef>
              <c:f>'[4]2. JD 3P summary -final'!$B$32:$AX$32</c:f>
              <c:numCache>
                <c:formatCode>General</c:formatCode>
                <c:ptCount val="49"/>
                <c:pt idx="0">
                  <c:v>1268529928.8244777</c:v>
                </c:pt>
                <c:pt idx="1">
                  <c:v>1230059309.292064</c:v>
                </c:pt>
                <c:pt idx="2">
                  <c:v>1187598187.6369631</c:v>
                </c:pt>
                <c:pt idx="3">
                  <c:v>1508159563.1799788</c:v>
                </c:pt>
                <c:pt idx="4">
                  <c:v>1624023231.780549</c:v>
                </c:pt>
                <c:pt idx="5">
                  <c:v>1535875346.2548602</c:v>
                </c:pt>
                <c:pt idx="6">
                  <c:v>1554043574.5790219</c:v>
                </c:pt>
                <c:pt idx="7">
                  <c:v>1835244822.1505699</c:v>
                </c:pt>
                <c:pt idx="8">
                  <c:v>2172311252.5696311</c:v>
                </c:pt>
                <c:pt idx="9">
                  <c:v>2074929057.8598678</c:v>
                </c:pt>
                <c:pt idx="10">
                  <c:v>1840299037.6550002</c:v>
                </c:pt>
                <c:pt idx="11">
                  <c:v>1656054620.9739037</c:v>
                </c:pt>
                <c:pt idx="12">
                  <c:v>1964251569.1990452</c:v>
                </c:pt>
                <c:pt idx="13">
                  <c:v>2453713895.9893799</c:v>
                </c:pt>
                <c:pt idx="14">
                  <c:v>2597991745.700429</c:v>
                </c:pt>
                <c:pt idx="15">
                  <c:v>3006742176.1352091</c:v>
                </c:pt>
                <c:pt idx="16">
                  <c:v>2943193755.8177805</c:v>
                </c:pt>
                <c:pt idx="17">
                  <c:v>2963422056.9927015</c:v>
                </c:pt>
                <c:pt idx="18">
                  <c:v>3159044650.3774037</c:v>
                </c:pt>
                <c:pt idx="19">
                  <c:v>3511601203.6687288</c:v>
                </c:pt>
                <c:pt idx="20">
                  <c:v>4192267701.1509962</c:v>
                </c:pt>
                <c:pt idx="21">
                  <c:v>3378183616.7731752</c:v>
                </c:pt>
                <c:pt idx="22">
                  <c:v>4256483891.1788859</c:v>
                </c:pt>
                <c:pt idx="23">
                  <c:v>3336614676.1083326</c:v>
                </c:pt>
                <c:pt idx="24">
                  <c:v>3559102126.2943435</c:v>
                </c:pt>
                <c:pt idx="25">
                  <c:v>3485665860.9067931</c:v>
                </c:pt>
                <c:pt idx="26">
                  <c:v>3599987106.6277838</c:v>
                </c:pt>
                <c:pt idx="27">
                  <c:v>4342116675.2910213</c:v>
                </c:pt>
                <c:pt idx="28">
                  <c:v>3629260884.3059587</c:v>
                </c:pt>
                <c:pt idx="29">
                  <c:v>3691341606.9651899</c:v>
                </c:pt>
                <c:pt idx="30">
                  <c:v>4551085085.2817059</c:v>
                </c:pt>
                <c:pt idx="31">
                  <c:v>4260575282.9902382</c:v>
                </c:pt>
                <c:pt idx="32">
                  <c:v>5233546406.0476208</c:v>
                </c:pt>
                <c:pt idx="33">
                  <c:v>4179381603.1870718</c:v>
                </c:pt>
                <c:pt idx="34">
                  <c:v>4648186171</c:v>
                </c:pt>
                <c:pt idx="35">
                  <c:v>2981904355</c:v>
                </c:pt>
                <c:pt idx="36">
                  <c:v>6054824074</c:v>
                </c:pt>
                <c:pt idx="37">
                  <c:v>4757725476.0076342</c:v>
                </c:pt>
                <c:pt idx="38">
                  <c:v>5298783877.2308903</c:v>
                </c:pt>
                <c:pt idx="39">
                  <c:v>7474214321.9465885</c:v>
                </c:pt>
                <c:pt idx="40">
                  <c:v>4644585752.5088348</c:v>
                </c:pt>
                <c:pt idx="41">
                  <c:v>4809792715.2170086</c:v>
                </c:pt>
                <c:pt idx="42">
                  <c:v>5877877750.2966948</c:v>
                </c:pt>
                <c:pt idx="43">
                  <c:v>5758911990.86061</c:v>
                </c:pt>
                <c:pt idx="44">
                  <c:v>6806328001.3696671</c:v>
                </c:pt>
                <c:pt idx="45">
                  <c:v>5500760884.5384808</c:v>
                </c:pt>
                <c:pt idx="46">
                  <c:v>6077310294.4469261</c:v>
                </c:pt>
                <c:pt idx="47">
                  <c:v>3570308772.5771637</c:v>
                </c:pt>
                <c:pt idx="48">
                  <c:v>6697501469.1102381</c:v>
                </c:pt>
              </c:numCache>
            </c:numRef>
          </c:val>
          <c:extLst xmlns:c16r2="http://schemas.microsoft.com/office/drawing/2015/06/chart">
            <c:ext xmlns:c16="http://schemas.microsoft.com/office/drawing/2014/chart" uri="{C3380CC4-5D6E-409C-BE32-E72D297353CC}">
              <c16:uniqueId val="{0000000C-1018-487F-8008-B468F55221E4}"/>
            </c:ext>
          </c:extLst>
        </c:ser>
        <c:dLbls>
          <c:showLegendKey val="0"/>
          <c:showVal val="0"/>
          <c:showCatName val="0"/>
          <c:showSerName val="0"/>
          <c:showPercent val="0"/>
          <c:showBubbleSize val="0"/>
        </c:dLbls>
        <c:gapWidth val="150"/>
        <c:overlap val="100"/>
        <c:axId val="160249152"/>
        <c:axId val="160249936"/>
      </c:barChart>
      <c:catAx>
        <c:axId val="160249152"/>
        <c:scaling>
          <c:orientation val="minMax"/>
        </c:scaling>
        <c:delete val="0"/>
        <c:axPos val="b"/>
        <c:numFmt formatCode="General" sourceLinked="1"/>
        <c:majorTickMark val="out"/>
        <c:minorTickMark val="none"/>
        <c:tickLblPos val="nextTo"/>
        <c:crossAx val="160249936"/>
        <c:crosses val="autoZero"/>
        <c:auto val="1"/>
        <c:lblAlgn val="ctr"/>
        <c:lblOffset val="100"/>
        <c:noMultiLvlLbl val="0"/>
      </c:catAx>
      <c:valAx>
        <c:axId val="160249936"/>
        <c:scaling>
          <c:orientation val="minMax"/>
        </c:scaling>
        <c:delete val="0"/>
        <c:axPos val="l"/>
        <c:numFmt formatCode="General" sourceLinked="1"/>
        <c:majorTickMark val="out"/>
        <c:minorTickMark val="none"/>
        <c:tickLblPos val="nextTo"/>
        <c:crossAx val="160249152"/>
        <c:crosses val="autoZero"/>
        <c:crossBetween val="between"/>
        <c:dispUnits>
          <c:builtInUnit val="billions"/>
          <c:dispUnitsLbl/>
        </c:dispUnits>
      </c:valAx>
    </c:plotArea>
    <c:legend>
      <c:legendPos val="tr"/>
      <c:layout>
        <c:manualLayout>
          <c:xMode val="edge"/>
          <c:yMode val="edge"/>
          <c:x val="0.70588649870093667"/>
          <c:y val="3.2407407407407406E-2"/>
          <c:w val="0.28353146122221445"/>
          <c:h val="0.8568735945043906"/>
        </c:manualLayout>
      </c:layout>
      <c:overlay val="0"/>
    </c:legend>
    <c:plotVisOnly val="1"/>
    <c:dispBlanksAs val="gap"/>
    <c:showDLblsOverMax val="0"/>
  </c:chart>
  <c:spPr>
    <a:ln>
      <a:noFill/>
    </a:ln>
  </c:spPr>
  <c:txPr>
    <a:bodyPr/>
    <a:lstStyle/>
    <a:p>
      <a:pPr>
        <a:defRPr sz="800">
          <a:latin typeface="Trebuchet MS" panose="020B0603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9.1311495489310071E-2"/>
          <c:y val="7.9178331875182334E-2"/>
          <c:w val="0.74690609249352169"/>
          <c:h val="0.71639071157771961"/>
        </c:manualLayout>
      </c:layout>
      <c:barChart>
        <c:barDir val="col"/>
        <c:grouping val="stacked"/>
        <c:varyColors val="0"/>
        <c:ser>
          <c:idx val="0"/>
          <c:order val="0"/>
          <c:tx>
            <c:strRef>
              <c:f>'2.1 JD crowdfunding'!$C$20</c:f>
              <c:strCache>
                <c:ptCount val="1"/>
                <c:pt idx="0">
                  <c:v>Added Raised Amount</c:v>
                </c:pt>
              </c:strCache>
            </c:strRef>
          </c:tx>
          <c:spPr>
            <a:solidFill>
              <a:srgbClr val="C0504D">
                <a:lumMod val="40000"/>
                <a:lumOff val="60000"/>
              </a:srgbClr>
            </a:solidFill>
            <a:ln>
              <a:solidFill>
                <a:srgbClr val="C0504D">
                  <a:lumMod val="40000"/>
                  <a:lumOff val="60000"/>
                </a:srgbClr>
              </a:solidFill>
            </a:ln>
          </c:spPr>
          <c:invertIfNegative val="0"/>
          <c:cat>
            <c:strRef>
              <c:f>'2.1 JD crowdfunding'!$B$21:$B$44</c:f>
              <c:strCache>
                <c:ptCount val="24"/>
                <c:pt idx="0">
                  <c:v>2016-01</c:v>
                </c:pt>
                <c:pt idx="1">
                  <c:v>2016-02</c:v>
                </c:pt>
                <c:pt idx="2">
                  <c:v>2016-03</c:v>
                </c:pt>
                <c:pt idx="3">
                  <c:v>2016-04</c:v>
                </c:pt>
                <c:pt idx="4">
                  <c:v>2016-05</c:v>
                </c:pt>
                <c:pt idx="5">
                  <c:v>2016-06</c:v>
                </c:pt>
                <c:pt idx="6">
                  <c:v>2016-07</c:v>
                </c:pt>
                <c:pt idx="7">
                  <c:v>2016-08</c:v>
                </c:pt>
                <c:pt idx="8">
                  <c:v>2016-09</c:v>
                </c:pt>
                <c:pt idx="9">
                  <c:v>2016-10</c:v>
                </c:pt>
                <c:pt idx="10">
                  <c:v>2016-11</c:v>
                </c:pt>
                <c:pt idx="11">
                  <c:v>2016-12</c:v>
                </c:pt>
                <c:pt idx="12">
                  <c:v>2017-01</c:v>
                </c:pt>
                <c:pt idx="13">
                  <c:v>2017-02</c:v>
                </c:pt>
                <c:pt idx="14">
                  <c:v>2017-03</c:v>
                </c:pt>
                <c:pt idx="15">
                  <c:v>2017-04</c:v>
                </c:pt>
                <c:pt idx="16">
                  <c:v>2017-05</c:v>
                </c:pt>
                <c:pt idx="17">
                  <c:v>2017-06</c:v>
                </c:pt>
                <c:pt idx="18">
                  <c:v>2017-07</c:v>
                </c:pt>
                <c:pt idx="19">
                  <c:v>2017-08</c:v>
                </c:pt>
                <c:pt idx="20">
                  <c:v>2017-09</c:v>
                </c:pt>
                <c:pt idx="21">
                  <c:v>2017-10</c:v>
                </c:pt>
                <c:pt idx="22">
                  <c:v>2017-11</c:v>
                </c:pt>
                <c:pt idx="23">
                  <c:v>2017-12</c:v>
                </c:pt>
              </c:strCache>
            </c:strRef>
          </c:cat>
          <c:val>
            <c:numRef>
              <c:f>'2.1 JD crowdfunding'!$C$21:$C$44</c:f>
              <c:numCache>
                <c:formatCode>_(* #,##0_);_(* \(#,##0\);_(* "-"??_);_(@_)</c:formatCode>
                <c:ptCount val="24"/>
                <c:pt idx="0">
                  <c:v>56778035</c:v>
                </c:pt>
                <c:pt idx="1">
                  <c:v>32764349</c:v>
                </c:pt>
                <c:pt idx="2">
                  <c:v>104440483</c:v>
                </c:pt>
                <c:pt idx="3">
                  <c:v>112509122</c:v>
                </c:pt>
                <c:pt idx="4">
                  <c:v>301821867</c:v>
                </c:pt>
                <c:pt idx="5">
                  <c:v>275029911</c:v>
                </c:pt>
                <c:pt idx="6">
                  <c:v>184161912</c:v>
                </c:pt>
                <c:pt idx="7">
                  <c:v>129401733</c:v>
                </c:pt>
                <c:pt idx="8">
                  <c:v>41448444</c:v>
                </c:pt>
                <c:pt idx="9">
                  <c:v>413910766</c:v>
                </c:pt>
                <c:pt idx="10">
                  <c:v>383803250</c:v>
                </c:pt>
                <c:pt idx="11">
                  <c:v>197483267</c:v>
                </c:pt>
                <c:pt idx="12">
                  <c:v>100129111</c:v>
                </c:pt>
                <c:pt idx="13">
                  <c:v>82806125</c:v>
                </c:pt>
                <c:pt idx="14">
                  <c:v>149693489</c:v>
                </c:pt>
                <c:pt idx="15">
                  <c:v>248269550</c:v>
                </c:pt>
                <c:pt idx="16">
                  <c:v>138190257</c:v>
                </c:pt>
                <c:pt idx="17">
                  <c:v>161748397</c:v>
                </c:pt>
                <c:pt idx="18">
                  <c:v>195679825</c:v>
                </c:pt>
                <c:pt idx="19">
                  <c:v>117069263</c:v>
                </c:pt>
                <c:pt idx="20">
                  <c:v>182101623</c:v>
                </c:pt>
                <c:pt idx="21">
                  <c:v>157935040</c:v>
                </c:pt>
                <c:pt idx="22">
                  <c:v>140622361</c:v>
                </c:pt>
                <c:pt idx="23">
                  <c:v>174232242</c:v>
                </c:pt>
              </c:numCache>
            </c:numRef>
          </c:val>
          <c:extLst xmlns:c16r2="http://schemas.microsoft.com/office/drawing/2015/06/chart">
            <c:ext xmlns:c16="http://schemas.microsoft.com/office/drawing/2014/chart" uri="{C3380CC4-5D6E-409C-BE32-E72D297353CC}">
              <c16:uniqueId val="{00000000-0444-4A4A-8320-7B4D92C326E7}"/>
            </c:ext>
          </c:extLst>
        </c:ser>
        <c:dLbls>
          <c:showLegendKey val="0"/>
          <c:showVal val="0"/>
          <c:showCatName val="0"/>
          <c:showSerName val="0"/>
          <c:showPercent val="0"/>
          <c:showBubbleSize val="0"/>
        </c:dLbls>
        <c:gapWidth val="150"/>
        <c:overlap val="100"/>
        <c:axId val="161034264"/>
        <c:axId val="161029560"/>
      </c:barChart>
      <c:catAx>
        <c:axId val="161034264"/>
        <c:scaling>
          <c:orientation val="minMax"/>
        </c:scaling>
        <c:delete val="0"/>
        <c:axPos val="b"/>
        <c:numFmt formatCode="General" sourceLinked="1"/>
        <c:majorTickMark val="out"/>
        <c:minorTickMark val="none"/>
        <c:tickLblPos val="nextTo"/>
        <c:crossAx val="161029560"/>
        <c:crosses val="autoZero"/>
        <c:auto val="1"/>
        <c:lblAlgn val="ctr"/>
        <c:lblOffset val="100"/>
        <c:noMultiLvlLbl val="0"/>
      </c:catAx>
      <c:valAx>
        <c:axId val="161029560"/>
        <c:scaling>
          <c:orientation val="minMax"/>
        </c:scaling>
        <c:delete val="0"/>
        <c:axPos val="l"/>
        <c:numFmt formatCode="_(* #,##0_);_(* \(#,##0\);_(* &quot;-&quot;??_);_(@_)" sourceLinked="1"/>
        <c:majorTickMark val="out"/>
        <c:minorTickMark val="none"/>
        <c:tickLblPos val="nextTo"/>
        <c:crossAx val="161034264"/>
        <c:crosses val="autoZero"/>
        <c:crossBetween val="between"/>
        <c:dispUnits>
          <c:builtInUnit val="millions"/>
          <c:dispUnitsLbl/>
        </c:dispUnits>
      </c:valAx>
    </c:plotArea>
    <c:legend>
      <c:legendPos val="t"/>
      <c:overlay val="0"/>
    </c:legend>
    <c:plotVisOnly val="1"/>
    <c:dispBlanksAs val="gap"/>
    <c:showDLblsOverMax val="0"/>
  </c:chart>
  <c:spPr>
    <a:ln>
      <a:noFill/>
    </a:ln>
  </c:spPr>
  <c:txPr>
    <a:bodyPr/>
    <a:lstStyle/>
    <a:p>
      <a:pPr>
        <a:defRPr sz="800">
          <a:latin typeface="Trebuchet MS" panose="020B0603020202020204" pitchFamily="34" charset="0"/>
        </a:defRPr>
      </a:pPr>
      <a:endParaRPr lang="en-US"/>
    </a:p>
  </c:txPr>
  <c:printSettings>
    <c:headerFooter/>
    <c:pageMargins b="0.75000000000000289" l="0.70000000000000062" r="0.70000000000000062" t="0.75000000000000289"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390926861396668E-2"/>
          <c:y val="5.149947346733208E-2"/>
          <c:w val="0.79648055555555552"/>
          <c:h val="0.54603396429750917"/>
        </c:manualLayout>
      </c:layout>
      <c:lineChart>
        <c:grouping val="standard"/>
        <c:varyColors val="0"/>
        <c:ser>
          <c:idx val="0"/>
          <c:order val="0"/>
          <c:tx>
            <c:strRef>
              <c:f>'3. iOS ranking'!$N$26</c:f>
              <c:strCache>
                <c:ptCount val="1"/>
                <c:pt idx="0">
                  <c:v>iPhone ranking in all categories</c:v>
                </c:pt>
              </c:strCache>
            </c:strRef>
          </c:tx>
          <c:spPr>
            <a:ln w="15875">
              <a:solidFill>
                <a:schemeClr val="tx2"/>
              </a:solidFill>
            </a:ln>
          </c:spPr>
          <c:marker>
            <c:symbol val="none"/>
          </c:marker>
          <c:cat>
            <c:numRef>
              <c:f>'3. iOS ranking'!$A$1767:$A$2589</c:f>
              <c:numCache>
                <c:formatCode>m/d/yyyy</c:formatCode>
                <c:ptCount val="823"/>
                <c:pt idx="0">
                  <c:v>42315</c:v>
                </c:pt>
                <c:pt idx="1">
                  <c:v>42316</c:v>
                </c:pt>
                <c:pt idx="2">
                  <c:v>42317</c:v>
                </c:pt>
                <c:pt idx="3">
                  <c:v>42318</c:v>
                </c:pt>
                <c:pt idx="4">
                  <c:v>42319</c:v>
                </c:pt>
                <c:pt idx="5">
                  <c:v>42320</c:v>
                </c:pt>
                <c:pt idx="6">
                  <c:v>42321</c:v>
                </c:pt>
                <c:pt idx="7">
                  <c:v>42322</c:v>
                </c:pt>
                <c:pt idx="8">
                  <c:v>42323</c:v>
                </c:pt>
                <c:pt idx="9">
                  <c:v>42324</c:v>
                </c:pt>
                <c:pt idx="10">
                  <c:v>42325</c:v>
                </c:pt>
                <c:pt idx="11">
                  <c:v>42326</c:v>
                </c:pt>
                <c:pt idx="12">
                  <c:v>42327</c:v>
                </c:pt>
                <c:pt idx="13">
                  <c:v>42328</c:v>
                </c:pt>
                <c:pt idx="14">
                  <c:v>42329</c:v>
                </c:pt>
                <c:pt idx="15">
                  <c:v>42330</c:v>
                </c:pt>
                <c:pt idx="16">
                  <c:v>42331</c:v>
                </c:pt>
                <c:pt idx="17">
                  <c:v>42332</c:v>
                </c:pt>
                <c:pt idx="18">
                  <c:v>42333</c:v>
                </c:pt>
                <c:pt idx="19">
                  <c:v>42334</c:v>
                </c:pt>
                <c:pt idx="20">
                  <c:v>42335</c:v>
                </c:pt>
                <c:pt idx="21">
                  <c:v>42336</c:v>
                </c:pt>
                <c:pt idx="22">
                  <c:v>42337</c:v>
                </c:pt>
                <c:pt idx="23">
                  <c:v>42338</c:v>
                </c:pt>
                <c:pt idx="24">
                  <c:v>42339</c:v>
                </c:pt>
                <c:pt idx="25">
                  <c:v>42340</c:v>
                </c:pt>
                <c:pt idx="26">
                  <c:v>42341</c:v>
                </c:pt>
                <c:pt idx="27">
                  <c:v>42342</c:v>
                </c:pt>
                <c:pt idx="28">
                  <c:v>42343</c:v>
                </c:pt>
                <c:pt idx="29">
                  <c:v>42344</c:v>
                </c:pt>
                <c:pt idx="30">
                  <c:v>42345</c:v>
                </c:pt>
                <c:pt idx="31">
                  <c:v>42346</c:v>
                </c:pt>
                <c:pt idx="32">
                  <c:v>42347</c:v>
                </c:pt>
                <c:pt idx="33">
                  <c:v>42348</c:v>
                </c:pt>
                <c:pt idx="34">
                  <c:v>42349</c:v>
                </c:pt>
                <c:pt idx="35">
                  <c:v>42350</c:v>
                </c:pt>
                <c:pt idx="36">
                  <c:v>42351</c:v>
                </c:pt>
                <c:pt idx="37">
                  <c:v>42352</c:v>
                </c:pt>
                <c:pt idx="38">
                  <c:v>42353</c:v>
                </c:pt>
                <c:pt idx="39">
                  <c:v>42354</c:v>
                </c:pt>
                <c:pt idx="40">
                  <c:v>42355</c:v>
                </c:pt>
                <c:pt idx="41">
                  <c:v>42356</c:v>
                </c:pt>
                <c:pt idx="42">
                  <c:v>42357</c:v>
                </c:pt>
                <c:pt idx="43">
                  <c:v>42358</c:v>
                </c:pt>
                <c:pt idx="44">
                  <c:v>42359</c:v>
                </c:pt>
                <c:pt idx="45">
                  <c:v>42360</c:v>
                </c:pt>
                <c:pt idx="46">
                  <c:v>42361</c:v>
                </c:pt>
                <c:pt idx="47">
                  <c:v>42362</c:v>
                </c:pt>
                <c:pt idx="48">
                  <c:v>42363</c:v>
                </c:pt>
                <c:pt idx="49">
                  <c:v>42364</c:v>
                </c:pt>
                <c:pt idx="50">
                  <c:v>42365</c:v>
                </c:pt>
                <c:pt idx="51">
                  <c:v>42366</c:v>
                </c:pt>
                <c:pt idx="52">
                  <c:v>42367</c:v>
                </c:pt>
                <c:pt idx="53">
                  <c:v>42368</c:v>
                </c:pt>
                <c:pt idx="54">
                  <c:v>42369</c:v>
                </c:pt>
                <c:pt idx="55">
                  <c:v>42370</c:v>
                </c:pt>
                <c:pt idx="56">
                  <c:v>42371</c:v>
                </c:pt>
                <c:pt idx="57">
                  <c:v>42372</c:v>
                </c:pt>
                <c:pt idx="58">
                  <c:v>42373</c:v>
                </c:pt>
                <c:pt idx="59">
                  <c:v>42374</c:v>
                </c:pt>
                <c:pt idx="60">
                  <c:v>42375</c:v>
                </c:pt>
                <c:pt idx="61">
                  <c:v>42376</c:v>
                </c:pt>
                <c:pt idx="62">
                  <c:v>42377</c:v>
                </c:pt>
                <c:pt idx="63">
                  <c:v>42378</c:v>
                </c:pt>
                <c:pt idx="64">
                  <c:v>42379</c:v>
                </c:pt>
                <c:pt idx="65">
                  <c:v>42380</c:v>
                </c:pt>
                <c:pt idx="66">
                  <c:v>42381</c:v>
                </c:pt>
                <c:pt idx="67">
                  <c:v>42382</c:v>
                </c:pt>
                <c:pt idx="68">
                  <c:v>42383</c:v>
                </c:pt>
                <c:pt idx="69">
                  <c:v>42384</c:v>
                </c:pt>
                <c:pt idx="70">
                  <c:v>42385</c:v>
                </c:pt>
                <c:pt idx="71">
                  <c:v>42386</c:v>
                </c:pt>
                <c:pt idx="72">
                  <c:v>42387</c:v>
                </c:pt>
                <c:pt idx="73">
                  <c:v>42388</c:v>
                </c:pt>
                <c:pt idx="74">
                  <c:v>42389</c:v>
                </c:pt>
                <c:pt idx="75">
                  <c:v>42390</c:v>
                </c:pt>
                <c:pt idx="76">
                  <c:v>42391</c:v>
                </c:pt>
                <c:pt idx="77">
                  <c:v>42392</c:v>
                </c:pt>
                <c:pt idx="78">
                  <c:v>42393</c:v>
                </c:pt>
                <c:pt idx="79">
                  <c:v>42394</c:v>
                </c:pt>
                <c:pt idx="80">
                  <c:v>42395</c:v>
                </c:pt>
                <c:pt idx="81">
                  <c:v>42396</c:v>
                </c:pt>
                <c:pt idx="82">
                  <c:v>42397</c:v>
                </c:pt>
                <c:pt idx="83">
                  <c:v>42398</c:v>
                </c:pt>
                <c:pt idx="84">
                  <c:v>42399</c:v>
                </c:pt>
                <c:pt idx="85">
                  <c:v>42400</c:v>
                </c:pt>
                <c:pt idx="86">
                  <c:v>42401</c:v>
                </c:pt>
                <c:pt idx="87">
                  <c:v>42402</c:v>
                </c:pt>
                <c:pt idx="88">
                  <c:v>42403</c:v>
                </c:pt>
                <c:pt idx="89">
                  <c:v>42404</c:v>
                </c:pt>
                <c:pt idx="90">
                  <c:v>42405</c:v>
                </c:pt>
                <c:pt idx="91">
                  <c:v>42406</c:v>
                </c:pt>
                <c:pt idx="92">
                  <c:v>42407</c:v>
                </c:pt>
                <c:pt idx="93">
                  <c:v>42408</c:v>
                </c:pt>
                <c:pt idx="94">
                  <c:v>42409</c:v>
                </c:pt>
                <c:pt idx="95">
                  <c:v>42410</c:v>
                </c:pt>
                <c:pt idx="96">
                  <c:v>42411</c:v>
                </c:pt>
                <c:pt idx="97">
                  <c:v>42412</c:v>
                </c:pt>
                <c:pt idx="98">
                  <c:v>42413</c:v>
                </c:pt>
                <c:pt idx="99">
                  <c:v>42414</c:v>
                </c:pt>
                <c:pt idx="100">
                  <c:v>42415</c:v>
                </c:pt>
                <c:pt idx="101">
                  <c:v>42416</c:v>
                </c:pt>
                <c:pt idx="102">
                  <c:v>42417</c:v>
                </c:pt>
                <c:pt idx="103">
                  <c:v>42418</c:v>
                </c:pt>
                <c:pt idx="104">
                  <c:v>42419</c:v>
                </c:pt>
                <c:pt idx="105">
                  <c:v>42420</c:v>
                </c:pt>
                <c:pt idx="106">
                  <c:v>42421</c:v>
                </c:pt>
                <c:pt idx="107">
                  <c:v>42422</c:v>
                </c:pt>
                <c:pt idx="108">
                  <c:v>42423</c:v>
                </c:pt>
                <c:pt idx="109">
                  <c:v>42424</c:v>
                </c:pt>
                <c:pt idx="110">
                  <c:v>42425</c:v>
                </c:pt>
                <c:pt idx="111">
                  <c:v>42426</c:v>
                </c:pt>
                <c:pt idx="112">
                  <c:v>42427</c:v>
                </c:pt>
                <c:pt idx="113">
                  <c:v>42428</c:v>
                </c:pt>
                <c:pt idx="114">
                  <c:v>42429</c:v>
                </c:pt>
                <c:pt idx="115">
                  <c:v>42430</c:v>
                </c:pt>
                <c:pt idx="116">
                  <c:v>42431</c:v>
                </c:pt>
                <c:pt idx="117">
                  <c:v>42432</c:v>
                </c:pt>
                <c:pt idx="118">
                  <c:v>42433</c:v>
                </c:pt>
                <c:pt idx="119">
                  <c:v>42434</c:v>
                </c:pt>
                <c:pt idx="120">
                  <c:v>42435</c:v>
                </c:pt>
                <c:pt idx="121">
                  <c:v>42436</c:v>
                </c:pt>
                <c:pt idx="122">
                  <c:v>42437</c:v>
                </c:pt>
                <c:pt idx="123">
                  <c:v>42438</c:v>
                </c:pt>
                <c:pt idx="124">
                  <c:v>42439</c:v>
                </c:pt>
                <c:pt idx="125">
                  <c:v>42440</c:v>
                </c:pt>
                <c:pt idx="126">
                  <c:v>42441</c:v>
                </c:pt>
                <c:pt idx="127">
                  <c:v>42442</c:v>
                </c:pt>
                <c:pt idx="128">
                  <c:v>42443</c:v>
                </c:pt>
                <c:pt idx="129">
                  <c:v>42444</c:v>
                </c:pt>
                <c:pt idx="130">
                  <c:v>42445</c:v>
                </c:pt>
                <c:pt idx="131">
                  <c:v>42446</c:v>
                </c:pt>
                <c:pt idx="132">
                  <c:v>42447</c:v>
                </c:pt>
                <c:pt idx="133">
                  <c:v>42448</c:v>
                </c:pt>
                <c:pt idx="134">
                  <c:v>42449</c:v>
                </c:pt>
                <c:pt idx="135">
                  <c:v>42450</c:v>
                </c:pt>
                <c:pt idx="136">
                  <c:v>42451</c:v>
                </c:pt>
                <c:pt idx="137">
                  <c:v>42452</c:v>
                </c:pt>
                <c:pt idx="138">
                  <c:v>42453</c:v>
                </c:pt>
                <c:pt idx="139">
                  <c:v>42454</c:v>
                </c:pt>
                <c:pt idx="140">
                  <c:v>42455</c:v>
                </c:pt>
                <c:pt idx="141">
                  <c:v>42456</c:v>
                </c:pt>
                <c:pt idx="142">
                  <c:v>42457</c:v>
                </c:pt>
                <c:pt idx="143">
                  <c:v>42458</c:v>
                </c:pt>
                <c:pt idx="144">
                  <c:v>42459</c:v>
                </c:pt>
                <c:pt idx="145">
                  <c:v>42460</c:v>
                </c:pt>
                <c:pt idx="146">
                  <c:v>42461</c:v>
                </c:pt>
                <c:pt idx="147">
                  <c:v>42462</c:v>
                </c:pt>
                <c:pt idx="148">
                  <c:v>42463</c:v>
                </c:pt>
                <c:pt idx="149">
                  <c:v>42464</c:v>
                </c:pt>
                <c:pt idx="150">
                  <c:v>42465</c:v>
                </c:pt>
                <c:pt idx="151">
                  <c:v>42466</c:v>
                </c:pt>
                <c:pt idx="152">
                  <c:v>42467</c:v>
                </c:pt>
                <c:pt idx="153">
                  <c:v>42468</c:v>
                </c:pt>
                <c:pt idx="154">
                  <c:v>42469</c:v>
                </c:pt>
                <c:pt idx="155">
                  <c:v>42470</c:v>
                </c:pt>
                <c:pt idx="156">
                  <c:v>42471</c:v>
                </c:pt>
                <c:pt idx="157">
                  <c:v>42472</c:v>
                </c:pt>
                <c:pt idx="158">
                  <c:v>42473</c:v>
                </c:pt>
                <c:pt idx="159">
                  <c:v>42474</c:v>
                </c:pt>
                <c:pt idx="160">
                  <c:v>42475</c:v>
                </c:pt>
                <c:pt idx="161">
                  <c:v>42476</c:v>
                </c:pt>
                <c:pt idx="162">
                  <c:v>42477</c:v>
                </c:pt>
                <c:pt idx="163">
                  <c:v>42478</c:v>
                </c:pt>
                <c:pt idx="164">
                  <c:v>42479</c:v>
                </c:pt>
                <c:pt idx="165">
                  <c:v>42480</c:v>
                </c:pt>
                <c:pt idx="166">
                  <c:v>42481</c:v>
                </c:pt>
                <c:pt idx="167">
                  <c:v>42482</c:v>
                </c:pt>
                <c:pt idx="168">
                  <c:v>42483</c:v>
                </c:pt>
                <c:pt idx="169">
                  <c:v>42484</c:v>
                </c:pt>
                <c:pt idx="170">
                  <c:v>42485</c:v>
                </c:pt>
                <c:pt idx="171">
                  <c:v>42486</c:v>
                </c:pt>
                <c:pt idx="172">
                  <c:v>42487</c:v>
                </c:pt>
                <c:pt idx="173">
                  <c:v>42488</c:v>
                </c:pt>
                <c:pt idx="174">
                  <c:v>42489</c:v>
                </c:pt>
                <c:pt idx="175">
                  <c:v>42490</c:v>
                </c:pt>
                <c:pt idx="176">
                  <c:v>42491</c:v>
                </c:pt>
                <c:pt idx="177">
                  <c:v>42492</c:v>
                </c:pt>
                <c:pt idx="178">
                  <c:v>42493</c:v>
                </c:pt>
                <c:pt idx="179">
                  <c:v>42494</c:v>
                </c:pt>
                <c:pt idx="180">
                  <c:v>42495</c:v>
                </c:pt>
                <c:pt idx="181">
                  <c:v>42496</c:v>
                </c:pt>
                <c:pt idx="182">
                  <c:v>42497</c:v>
                </c:pt>
                <c:pt idx="183">
                  <c:v>42498</c:v>
                </c:pt>
                <c:pt idx="184">
                  <c:v>42499</c:v>
                </c:pt>
                <c:pt idx="185">
                  <c:v>42500</c:v>
                </c:pt>
                <c:pt idx="186">
                  <c:v>42501</c:v>
                </c:pt>
                <c:pt idx="187">
                  <c:v>42502</c:v>
                </c:pt>
                <c:pt idx="188">
                  <c:v>42503</c:v>
                </c:pt>
                <c:pt idx="189">
                  <c:v>42504</c:v>
                </c:pt>
                <c:pt idx="190">
                  <c:v>42505</c:v>
                </c:pt>
                <c:pt idx="191">
                  <c:v>42506</c:v>
                </c:pt>
                <c:pt idx="192">
                  <c:v>42507</c:v>
                </c:pt>
                <c:pt idx="193">
                  <c:v>42508</c:v>
                </c:pt>
                <c:pt idx="194">
                  <c:v>42509</c:v>
                </c:pt>
                <c:pt idx="195">
                  <c:v>42510</c:v>
                </c:pt>
                <c:pt idx="196">
                  <c:v>42511</c:v>
                </c:pt>
                <c:pt idx="197">
                  <c:v>42512</c:v>
                </c:pt>
                <c:pt idx="198">
                  <c:v>42513</c:v>
                </c:pt>
                <c:pt idx="199">
                  <c:v>42514</c:v>
                </c:pt>
                <c:pt idx="200">
                  <c:v>42515</c:v>
                </c:pt>
                <c:pt idx="201">
                  <c:v>42516</c:v>
                </c:pt>
                <c:pt idx="202">
                  <c:v>42517</c:v>
                </c:pt>
                <c:pt idx="203">
                  <c:v>42518</c:v>
                </c:pt>
                <c:pt idx="204">
                  <c:v>42519</c:v>
                </c:pt>
                <c:pt idx="205">
                  <c:v>42520</c:v>
                </c:pt>
                <c:pt idx="206">
                  <c:v>42521</c:v>
                </c:pt>
                <c:pt idx="207">
                  <c:v>42522</c:v>
                </c:pt>
                <c:pt idx="208">
                  <c:v>42523</c:v>
                </c:pt>
                <c:pt idx="209">
                  <c:v>42524</c:v>
                </c:pt>
                <c:pt idx="210">
                  <c:v>42525</c:v>
                </c:pt>
                <c:pt idx="211">
                  <c:v>42526</c:v>
                </c:pt>
                <c:pt idx="212">
                  <c:v>42527</c:v>
                </c:pt>
                <c:pt idx="213">
                  <c:v>42528</c:v>
                </c:pt>
                <c:pt idx="214">
                  <c:v>42529</c:v>
                </c:pt>
                <c:pt idx="215">
                  <c:v>42530</c:v>
                </c:pt>
                <c:pt idx="216">
                  <c:v>42531</c:v>
                </c:pt>
                <c:pt idx="217">
                  <c:v>42532</c:v>
                </c:pt>
                <c:pt idx="218">
                  <c:v>42533</c:v>
                </c:pt>
                <c:pt idx="219">
                  <c:v>42534</c:v>
                </c:pt>
                <c:pt idx="220">
                  <c:v>42535</c:v>
                </c:pt>
                <c:pt idx="221">
                  <c:v>42536</c:v>
                </c:pt>
                <c:pt idx="222">
                  <c:v>42537</c:v>
                </c:pt>
                <c:pt idx="223">
                  <c:v>42538</c:v>
                </c:pt>
                <c:pt idx="224">
                  <c:v>42539</c:v>
                </c:pt>
                <c:pt idx="225">
                  <c:v>42540</c:v>
                </c:pt>
                <c:pt idx="226">
                  <c:v>42541</c:v>
                </c:pt>
                <c:pt idx="227">
                  <c:v>42542</c:v>
                </c:pt>
                <c:pt idx="228">
                  <c:v>42543</c:v>
                </c:pt>
                <c:pt idx="229">
                  <c:v>42544</c:v>
                </c:pt>
                <c:pt idx="230">
                  <c:v>42545</c:v>
                </c:pt>
                <c:pt idx="231">
                  <c:v>42546</c:v>
                </c:pt>
                <c:pt idx="232">
                  <c:v>42547</c:v>
                </c:pt>
                <c:pt idx="233">
                  <c:v>42548</c:v>
                </c:pt>
                <c:pt idx="234">
                  <c:v>42549</c:v>
                </c:pt>
                <c:pt idx="235">
                  <c:v>42550</c:v>
                </c:pt>
                <c:pt idx="236">
                  <c:v>42551</c:v>
                </c:pt>
                <c:pt idx="237">
                  <c:v>42552</c:v>
                </c:pt>
                <c:pt idx="238">
                  <c:v>42553</c:v>
                </c:pt>
                <c:pt idx="239">
                  <c:v>42554</c:v>
                </c:pt>
                <c:pt idx="240">
                  <c:v>42555</c:v>
                </c:pt>
                <c:pt idx="241">
                  <c:v>42556</c:v>
                </c:pt>
                <c:pt idx="242">
                  <c:v>42557</c:v>
                </c:pt>
                <c:pt idx="243">
                  <c:v>42558</c:v>
                </c:pt>
                <c:pt idx="244">
                  <c:v>42559</c:v>
                </c:pt>
                <c:pt idx="245">
                  <c:v>42560</c:v>
                </c:pt>
                <c:pt idx="246">
                  <c:v>42561</c:v>
                </c:pt>
                <c:pt idx="247">
                  <c:v>42562</c:v>
                </c:pt>
                <c:pt idx="248">
                  <c:v>42563</c:v>
                </c:pt>
                <c:pt idx="249">
                  <c:v>42564</c:v>
                </c:pt>
                <c:pt idx="250">
                  <c:v>42565</c:v>
                </c:pt>
                <c:pt idx="251">
                  <c:v>42566</c:v>
                </c:pt>
                <c:pt idx="252">
                  <c:v>42567</c:v>
                </c:pt>
                <c:pt idx="253">
                  <c:v>42568</c:v>
                </c:pt>
                <c:pt idx="254">
                  <c:v>42569</c:v>
                </c:pt>
                <c:pt idx="255">
                  <c:v>42570</c:v>
                </c:pt>
                <c:pt idx="256">
                  <c:v>42571</c:v>
                </c:pt>
                <c:pt idx="257">
                  <c:v>42572</c:v>
                </c:pt>
                <c:pt idx="258">
                  <c:v>42573</c:v>
                </c:pt>
                <c:pt idx="259">
                  <c:v>42574</c:v>
                </c:pt>
                <c:pt idx="260">
                  <c:v>42575</c:v>
                </c:pt>
                <c:pt idx="261">
                  <c:v>42576</c:v>
                </c:pt>
                <c:pt idx="262">
                  <c:v>42577</c:v>
                </c:pt>
                <c:pt idx="263">
                  <c:v>42578</c:v>
                </c:pt>
                <c:pt idx="264">
                  <c:v>42579</c:v>
                </c:pt>
                <c:pt idx="265">
                  <c:v>42580</c:v>
                </c:pt>
                <c:pt idx="266">
                  <c:v>42581</c:v>
                </c:pt>
                <c:pt idx="267">
                  <c:v>42582</c:v>
                </c:pt>
                <c:pt idx="268">
                  <c:v>42583</c:v>
                </c:pt>
                <c:pt idx="269">
                  <c:v>42584</c:v>
                </c:pt>
                <c:pt idx="270">
                  <c:v>42585</c:v>
                </c:pt>
                <c:pt idx="271">
                  <c:v>42586</c:v>
                </c:pt>
                <c:pt idx="272">
                  <c:v>42587</c:v>
                </c:pt>
                <c:pt idx="273">
                  <c:v>42588</c:v>
                </c:pt>
                <c:pt idx="274">
                  <c:v>42589</c:v>
                </c:pt>
                <c:pt idx="275">
                  <c:v>42590</c:v>
                </c:pt>
                <c:pt idx="276">
                  <c:v>42591</c:v>
                </c:pt>
                <c:pt idx="277">
                  <c:v>42592</c:v>
                </c:pt>
                <c:pt idx="278">
                  <c:v>42593</c:v>
                </c:pt>
                <c:pt idx="279">
                  <c:v>42594</c:v>
                </c:pt>
                <c:pt idx="280">
                  <c:v>42595</c:v>
                </c:pt>
                <c:pt idx="281">
                  <c:v>42596</c:v>
                </c:pt>
                <c:pt idx="282">
                  <c:v>42597</c:v>
                </c:pt>
                <c:pt idx="283">
                  <c:v>42598</c:v>
                </c:pt>
                <c:pt idx="284">
                  <c:v>42599</c:v>
                </c:pt>
                <c:pt idx="285">
                  <c:v>42600</c:v>
                </c:pt>
                <c:pt idx="286">
                  <c:v>42601</c:v>
                </c:pt>
                <c:pt idx="287">
                  <c:v>42602</c:v>
                </c:pt>
                <c:pt idx="288">
                  <c:v>42603</c:v>
                </c:pt>
                <c:pt idx="289">
                  <c:v>42604</c:v>
                </c:pt>
                <c:pt idx="290">
                  <c:v>42605</c:v>
                </c:pt>
                <c:pt idx="291">
                  <c:v>42606</c:v>
                </c:pt>
                <c:pt idx="292">
                  <c:v>42607</c:v>
                </c:pt>
                <c:pt idx="293">
                  <c:v>42608</c:v>
                </c:pt>
                <c:pt idx="294">
                  <c:v>42609</c:v>
                </c:pt>
                <c:pt idx="295">
                  <c:v>42610</c:v>
                </c:pt>
                <c:pt idx="296">
                  <c:v>42611</c:v>
                </c:pt>
                <c:pt idx="297">
                  <c:v>42612</c:v>
                </c:pt>
                <c:pt idx="298">
                  <c:v>42613</c:v>
                </c:pt>
                <c:pt idx="299">
                  <c:v>42614</c:v>
                </c:pt>
                <c:pt idx="300">
                  <c:v>42615</c:v>
                </c:pt>
                <c:pt idx="301">
                  <c:v>42616</c:v>
                </c:pt>
                <c:pt idx="302">
                  <c:v>42617</c:v>
                </c:pt>
                <c:pt idx="303">
                  <c:v>42618</c:v>
                </c:pt>
                <c:pt idx="304">
                  <c:v>42619</c:v>
                </c:pt>
                <c:pt idx="305">
                  <c:v>42620</c:v>
                </c:pt>
                <c:pt idx="306">
                  <c:v>42621</c:v>
                </c:pt>
                <c:pt idx="307">
                  <c:v>42622</c:v>
                </c:pt>
                <c:pt idx="308">
                  <c:v>42623</c:v>
                </c:pt>
                <c:pt idx="309">
                  <c:v>42624</c:v>
                </c:pt>
                <c:pt idx="310">
                  <c:v>42625</c:v>
                </c:pt>
                <c:pt idx="311">
                  <c:v>42626</c:v>
                </c:pt>
                <c:pt idx="312">
                  <c:v>42627</c:v>
                </c:pt>
                <c:pt idx="313">
                  <c:v>42628</c:v>
                </c:pt>
                <c:pt idx="314">
                  <c:v>42629</c:v>
                </c:pt>
                <c:pt idx="315">
                  <c:v>42630</c:v>
                </c:pt>
                <c:pt idx="316">
                  <c:v>42631</c:v>
                </c:pt>
                <c:pt idx="317">
                  <c:v>42632</c:v>
                </c:pt>
                <c:pt idx="318">
                  <c:v>42633</c:v>
                </c:pt>
                <c:pt idx="319">
                  <c:v>42634</c:v>
                </c:pt>
                <c:pt idx="320">
                  <c:v>42635</c:v>
                </c:pt>
                <c:pt idx="321">
                  <c:v>42636</c:v>
                </c:pt>
                <c:pt idx="322">
                  <c:v>42637</c:v>
                </c:pt>
                <c:pt idx="323">
                  <c:v>42638</c:v>
                </c:pt>
                <c:pt idx="324">
                  <c:v>42639</c:v>
                </c:pt>
                <c:pt idx="325">
                  <c:v>42640</c:v>
                </c:pt>
                <c:pt idx="326">
                  <c:v>42641</c:v>
                </c:pt>
                <c:pt idx="327">
                  <c:v>42642</c:v>
                </c:pt>
                <c:pt idx="328">
                  <c:v>42643</c:v>
                </c:pt>
                <c:pt idx="329">
                  <c:v>42644</c:v>
                </c:pt>
                <c:pt idx="330">
                  <c:v>42645</c:v>
                </c:pt>
                <c:pt idx="331">
                  <c:v>42646</c:v>
                </c:pt>
                <c:pt idx="332">
                  <c:v>42647</c:v>
                </c:pt>
                <c:pt idx="333">
                  <c:v>42648</c:v>
                </c:pt>
                <c:pt idx="334">
                  <c:v>42649</c:v>
                </c:pt>
                <c:pt idx="335">
                  <c:v>42650</c:v>
                </c:pt>
                <c:pt idx="336">
                  <c:v>42651</c:v>
                </c:pt>
                <c:pt idx="337">
                  <c:v>42652</c:v>
                </c:pt>
                <c:pt idx="338">
                  <c:v>42653</c:v>
                </c:pt>
                <c:pt idx="339">
                  <c:v>42654</c:v>
                </c:pt>
                <c:pt idx="340">
                  <c:v>42655</c:v>
                </c:pt>
                <c:pt idx="341">
                  <c:v>42656</c:v>
                </c:pt>
                <c:pt idx="342">
                  <c:v>42657</c:v>
                </c:pt>
                <c:pt idx="343">
                  <c:v>42658</c:v>
                </c:pt>
                <c:pt idx="344">
                  <c:v>42659</c:v>
                </c:pt>
                <c:pt idx="345">
                  <c:v>42660</c:v>
                </c:pt>
                <c:pt idx="346">
                  <c:v>42661</c:v>
                </c:pt>
                <c:pt idx="347">
                  <c:v>42662</c:v>
                </c:pt>
                <c:pt idx="348">
                  <c:v>42663</c:v>
                </c:pt>
                <c:pt idx="349">
                  <c:v>42664</c:v>
                </c:pt>
                <c:pt idx="350">
                  <c:v>42665</c:v>
                </c:pt>
                <c:pt idx="351">
                  <c:v>42666</c:v>
                </c:pt>
                <c:pt idx="352">
                  <c:v>42667</c:v>
                </c:pt>
                <c:pt idx="353">
                  <c:v>42668</c:v>
                </c:pt>
                <c:pt idx="354">
                  <c:v>42669</c:v>
                </c:pt>
                <c:pt idx="355">
                  <c:v>42670</c:v>
                </c:pt>
                <c:pt idx="356">
                  <c:v>42671</c:v>
                </c:pt>
                <c:pt idx="357">
                  <c:v>42672</c:v>
                </c:pt>
                <c:pt idx="358">
                  <c:v>42673</c:v>
                </c:pt>
                <c:pt idx="359">
                  <c:v>42674</c:v>
                </c:pt>
                <c:pt idx="360">
                  <c:v>42675</c:v>
                </c:pt>
                <c:pt idx="361">
                  <c:v>42676</c:v>
                </c:pt>
                <c:pt idx="362">
                  <c:v>42677</c:v>
                </c:pt>
                <c:pt idx="363">
                  <c:v>42678</c:v>
                </c:pt>
                <c:pt idx="364">
                  <c:v>42679</c:v>
                </c:pt>
                <c:pt idx="365">
                  <c:v>42680</c:v>
                </c:pt>
                <c:pt idx="366">
                  <c:v>42681</c:v>
                </c:pt>
                <c:pt idx="367">
                  <c:v>42682</c:v>
                </c:pt>
                <c:pt idx="368">
                  <c:v>42683</c:v>
                </c:pt>
                <c:pt idx="369">
                  <c:v>42684</c:v>
                </c:pt>
                <c:pt idx="370">
                  <c:v>42685</c:v>
                </c:pt>
                <c:pt idx="371">
                  <c:v>42686</c:v>
                </c:pt>
                <c:pt idx="372">
                  <c:v>42687</c:v>
                </c:pt>
                <c:pt idx="373">
                  <c:v>42688</c:v>
                </c:pt>
                <c:pt idx="374">
                  <c:v>42689</c:v>
                </c:pt>
                <c:pt idx="375">
                  <c:v>42690</c:v>
                </c:pt>
                <c:pt idx="376">
                  <c:v>42691</c:v>
                </c:pt>
                <c:pt idx="377">
                  <c:v>42692</c:v>
                </c:pt>
                <c:pt idx="378">
                  <c:v>42693</c:v>
                </c:pt>
                <c:pt idx="379">
                  <c:v>42694</c:v>
                </c:pt>
                <c:pt idx="380">
                  <c:v>42695</c:v>
                </c:pt>
                <c:pt idx="381">
                  <c:v>42696</c:v>
                </c:pt>
                <c:pt idx="382">
                  <c:v>42697</c:v>
                </c:pt>
                <c:pt idx="383">
                  <c:v>42698</c:v>
                </c:pt>
                <c:pt idx="384">
                  <c:v>42699</c:v>
                </c:pt>
                <c:pt idx="385">
                  <c:v>42700</c:v>
                </c:pt>
                <c:pt idx="386">
                  <c:v>42701</c:v>
                </c:pt>
                <c:pt idx="387">
                  <c:v>42702</c:v>
                </c:pt>
                <c:pt idx="388">
                  <c:v>42703</c:v>
                </c:pt>
                <c:pt idx="389">
                  <c:v>42704</c:v>
                </c:pt>
                <c:pt idx="390">
                  <c:v>42705</c:v>
                </c:pt>
                <c:pt idx="391">
                  <c:v>42706</c:v>
                </c:pt>
                <c:pt idx="392">
                  <c:v>42707</c:v>
                </c:pt>
                <c:pt idx="393">
                  <c:v>42708</c:v>
                </c:pt>
                <c:pt idx="394">
                  <c:v>42709</c:v>
                </c:pt>
                <c:pt idx="395">
                  <c:v>42710</c:v>
                </c:pt>
                <c:pt idx="396">
                  <c:v>42711</c:v>
                </c:pt>
                <c:pt idx="397">
                  <c:v>42712</c:v>
                </c:pt>
                <c:pt idx="398">
                  <c:v>42713</c:v>
                </c:pt>
                <c:pt idx="399">
                  <c:v>42714</c:v>
                </c:pt>
                <c:pt idx="400">
                  <c:v>42715</c:v>
                </c:pt>
                <c:pt idx="401">
                  <c:v>42716</c:v>
                </c:pt>
                <c:pt idx="402">
                  <c:v>42717</c:v>
                </c:pt>
                <c:pt idx="403">
                  <c:v>42718</c:v>
                </c:pt>
                <c:pt idx="404">
                  <c:v>42719</c:v>
                </c:pt>
                <c:pt idx="405">
                  <c:v>42720</c:v>
                </c:pt>
                <c:pt idx="406">
                  <c:v>42721</c:v>
                </c:pt>
                <c:pt idx="407">
                  <c:v>42722</c:v>
                </c:pt>
                <c:pt idx="408">
                  <c:v>42723</c:v>
                </c:pt>
                <c:pt idx="409">
                  <c:v>42724</c:v>
                </c:pt>
                <c:pt idx="410">
                  <c:v>42725</c:v>
                </c:pt>
                <c:pt idx="411">
                  <c:v>42726</c:v>
                </c:pt>
                <c:pt idx="412">
                  <c:v>42727</c:v>
                </c:pt>
                <c:pt idx="413">
                  <c:v>42728</c:v>
                </c:pt>
                <c:pt idx="414">
                  <c:v>42729</c:v>
                </c:pt>
                <c:pt idx="415">
                  <c:v>42730</c:v>
                </c:pt>
                <c:pt idx="416">
                  <c:v>42731</c:v>
                </c:pt>
                <c:pt idx="417">
                  <c:v>42732</c:v>
                </c:pt>
                <c:pt idx="418">
                  <c:v>42733</c:v>
                </c:pt>
                <c:pt idx="419">
                  <c:v>42734</c:v>
                </c:pt>
                <c:pt idx="420">
                  <c:v>42735</c:v>
                </c:pt>
                <c:pt idx="421">
                  <c:v>42736</c:v>
                </c:pt>
                <c:pt idx="422">
                  <c:v>42737</c:v>
                </c:pt>
                <c:pt idx="423">
                  <c:v>42738</c:v>
                </c:pt>
                <c:pt idx="424">
                  <c:v>42739</c:v>
                </c:pt>
                <c:pt idx="425">
                  <c:v>42740</c:v>
                </c:pt>
                <c:pt idx="426">
                  <c:v>42741</c:v>
                </c:pt>
                <c:pt idx="427">
                  <c:v>42742</c:v>
                </c:pt>
                <c:pt idx="428">
                  <c:v>42743</c:v>
                </c:pt>
                <c:pt idx="429">
                  <c:v>42744</c:v>
                </c:pt>
                <c:pt idx="430">
                  <c:v>42745</c:v>
                </c:pt>
                <c:pt idx="431">
                  <c:v>42746</c:v>
                </c:pt>
                <c:pt idx="432">
                  <c:v>42747</c:v>
                </c:pt>
                <c:pt idx="433">
                  <c:v>42748</c:v>
                </c:pt>
                <c:pt idx="434">
                  <c:v>42749</c:v>
                </c:pt>
                <c:pt idx="435">
                  <c:v>42750</c:v>
                </c:pt>
                <c:pt idx="436">
                  <c:v>42751</c:v>
                </c:pt>
                <c:pt idx="437">
                  <c:v>42752</c:v>
                </c:pt>
                <c:pt idx="438">
                  <c:v>42753</c:v>
                </c:pt>
                <c:pt idx="439">
                  <c:v>42754</c:v>
                </c:pt>
                <c:pt idx="440">
                  <c:v>42755</c:v>
                </c:pt>
                <c:pt idx="441">
                  <c:v>42756</c:v>
                </c:pt>
                <c:pt idx="442">
                  <c:v>42757</c:v>
                </c:pt>
                <c:pt idx="443">
                  <c:v>42758</c:v>
                </c:pt>
                <c:pt idx="444">
                  <c:v>42759</c:v>
                </c:pt>
                <c:pt idx="445">
                  <c:v>42760</c:v>
                </c:pt>
                <c:pt idx="446">
                  <c:v>42761</c:v>
                </c:pt>
                <c:pt idx="447">
                  <c:v>42762</c:v>
                </c:pt>
                <c:pt idx="448">
                  <c:v>42763</c:v>
                </c:pt>
                <c:pt idx="449">
                  <c:v>42764</c:v>
                </c:pt>
                <c:pt idx="450">
                  <c:v>42765</c:v>
                </c:pt>
                <c:pt idx="451">
                  <c:v>42766</c:v>
                </c:pt>
                <c:pt idx="452">
                  <c:v>42767</c:v>
                </c:pt>
                <c:pt idx="453">
                  <c:v>42768</c:v>
                </c:pt>
                <c:pt idx="454">
                  <c:v>42769</c:v>
                </c:pt>
                <c:pt idx="455">
                  <c:v>42770</c:v>
                </c:pt>
                <c:pt idx="456">
                  <c:v>42771</c:v>
                </c:pt>
                <c:pt idx="457">
                  <c:v>42772</c:v>
                </c:pt>
                <c:pt idx="458">
                  <c:v>42773</c:v>
                </c:pt>
                <c:pt idx="459">
                  <c:v>42774</c:v>
                </c:pt>
                <c:pt idx="460">
                  <c:v>42775</c:v>
                </c:pt>
                <c:pt idx="461">
                  <c:v>42776</c:v>
                </c:pt>
                <c:pt idx="462">
                  <c:v>42777</c:v>
                </c:pt>
                <c:pt idx="463">
                  <c:v>42778</c:v>
                </c:pt>
                <c:pt idx="464">
                  <c:v>42779</c:v>
                </c:pt>
                <c:pt idx="465">
                  <c:v>42780</c:v>
                </c:pt>
                <c:pt idx="466">
                  <c:v>42781</c:v>
                </c:pt>
                <c:pt idx="467">
                  <c:v>42782</c:v>
                </c:pt>
                <c:pt idx="468">
                  <c:v>42783</c:v>
                </c:pt>
                <c:pt idx="469">
                  <c:v>42784</c:v>
                </c:pt>
                <c:pt idx="470">
                  <c:v>42785</c:v>
                </c:pt>
                <c:pt idx="471">
                  <c:v>42786</c:v>
                </c:pt>
                <c:pt idx="472">
                  <c:v>42787</c:v>
                </c:pt>
                <c:pt idx="473">
                  <c:v>42788</c:v>
                </c:pt>
                <c:pt idx="474">
                  <c:v>42789</c:v>
                </c:pt>
                <c:pt idx="475">
                  <c:v>42790</c:v>
                </c:pt>
                <c:pt idx="476">
                  <c:v>42791</c:v>
                </c:pt>
                <c:pt idx="477">
                  <c:v>42792</c:v>
                </c:pt>
                <c:pt idx="478">
                  <c:v>42793</c:v>
                </c:pt>
                <c:pt idx="479">
                  <c:v>42794</c:v>
                </c:pt>
                <c:pt idx="480">
                  <c:v>42795</c:v>
                </c:pt>
                <c:pt idx="481">
                  <c:v>42796</c:v>
                </c:pt>
                <c:pt idx="482">
                  <c:v>42797</c:v>
                </c:pt>
                <c:pt idx="483">
                  <c:v>42798</c:v>
                </c:pt>
                <c:pt idx="484">
                  <c:v>42799</c:v>
                </c:pt>
                <c:pt idx="485">
                  <c:v>42800</c:v>
                </c:pt>
                <c:pt idx="486">
                  <c:v>42801</c:v>
                </c:pt>
                <c:pt idx="487">
                  <c:v>42802</c:v>
                </c:pt>
                <c:pt idx="488">
                  <c:v>42803</c:v>
                </c:pt>
                <c:pt idx="489">
                  <c:v>42804</c:v>
                </c:pt>
                <c:pt idx="490">
                  <c:v>42805</c:v>
                </c:pt>
                <c:pt idx="491">
                  <c:v>42806</c:v>
                </c:pt>
                <c:pt idx="492">
                  <c:v>42807</c:v>
                </c:pt>
                <c:pt idx="493">
                  <c:v>42808</c:v>
                </c:pt>
                <c:pt idx="494">
                  <c:v>42809</c:v>
                </c:pt>
                <c:pt idx="495">
                  <c:v>42810</c:v>
                </c:pt>
                <c:pt idx="496">
                  <c:v>42811</c:v>
                </c:pt>
                <c:pt idx="497">
                  <c:v>42812</c:v>
                </c:pt>
                <c:pt idx="498">
                  <c:v>42813</c:v>
                </c:pt>
                <c:pt idx="499">
                  <c:v>42814</c:v>
                </c:pt>
                <c:pt idx="500">
                  <c:v>42815</c:v>
                </c:pt>
                <c:pt idx="501">
                  <c:v>42816</c:v>
                </c:pt>
                <c:pt idx="502">
                  <c:v>42817</c:v>
                </c:pt>
                <c:pt idx="503">
                  <c:v>42818</c:v>
                </c:pt>
                <c:pt idx="504">
                  <c:v>42819</c:v>
                </c:pt>
                <c:pt idx="505">
                  <c:v>42820</c:v>
                </c:pt>
                <c:pt idx="506">
                  <c:v>42821</c:v>
                </c:pt>
                <c:pt idx="507">
                  <c:v>42822</c:v>
                </c:pt>
                <c:pt idx="508">
                  <c:v>42823</c:v>
                </c:pt>
                <c:pt idx="509">
                  <c:v>42824</c:v>
                </c:pt>
                <c:pt idx="510">
                  <c:v>42825</c:v>
                </c:pt>
                <c:pt idx="511">
                  <c:v>42826</c:v>
                </c:pt>
                <c:pt idx="512">
                  <c:v>42827</c:v>
                </c:pt>
                <c:pt idx="513">
                  <c:v>42828</c:v>
                </c:pt>
                <c:pt idx="514">
                  <c:v>42829</c:v>
                </c:pt>
                <c:pt idx="515">
                  <c:v>42830</c:v>
                </c:pt>
                <c:pt idx="516">
                  <c:v>42831</c:v>
                </c:pt>
                <c:pt idx="517">
                  <c:v>42832</c:v>
                </c:pt>
                <c:pt idx="518">
                  <c:v>42833</c:v>
                </c:pt>
                <c:pt idx="519">
                  <c:v>42834</c:v>
                </c:pt>
                <c:pt idx="520">
                  <c:v>42835</c:v>
                </c:pt>
                <c:pt idx="521">
                  <c:v>42836</c:v>
                </c:pt>
                <c:pt idx="522">
                  <c:v>42837</c:v>
                </c:pt>
                <c:pt idx="523">
                  <c:v>42838</c:v>
                </c:pt>
                <c:pt idx="524">
                  <c:v>42839</c:v>
                </c:pt>
                <c:pt idx="525">
                  <c:v>42840</c:v>
                </c:pt>
                <c:pt idx="526">
                  <c:v>42841</c:v>
                </c:pt>
                <c:pt idx="527">
                  <c:v>42842</c:v>
                </c:pt>
                <c:pt idx="528">
                  <c:v>42843</c:v>
                </c:pt>
                <c:pt idx="529">
                  <c:v>42844</c:v>
                </c:pt>
                <c:pt idx="530">
                  <c:v>42845</c:v>
                </c:pt>
                <c:pt idx="531">
                  <c:v>42846</c:v>
                </c:pt>
                <c:pt idx="532">
                  <c:v>42847</c:v>
                </c:pt>
                <c:pt idx="533">
                  <c:v>42848</c:v>
                </c:pt>
                <c:pt idx="534">
                  <c:v>42849</c:v>
                </c:pt>
                <c:pt idx="535">
                  <c:v>42850</c:v>
                </c:pt>
                <c:pt idx="536">
                  <c:v>42851</c:v>
                </c:pt>
                <c:pt idx="537">
                  <c:v>42852</c:v>
                </c:pt>
                <c:pt idx="538">
                  <c:v>42853</c:v>
                </c:pt>
                <c:pt idx="539">
                  <c:v>42854</c:v>
                </c:pt>
                <c:pt idx="540">
                  <c:v>42855</c:v>
                </c:pt>
                <c:pt idx="541">
                  <c:v>42856</c:v>
                </c:pt>
                <c:pt idx="542">
                  <c:v>42857</c:v>
                </c:pt>
                <c:pt idx="543">
                  <c:v>42858</c:v>
                </c:pt>
                <c:pt idx="544">
                  <c:v>42859</c:v>
                </c:pt>
                <c:pt idx="545">
                  <c:v>42860</c:v>
                </c:pt>
                <c:pt idx="546">
                  <c:v>42861</c:v>
                </c:pt>
                <c:pt idx="547">
                  <c:v>42862</c:v>
                </c:pt>
                <c:pt idx="548">
                  <c:v>42863</c:v>
                </c:pt>
                <c:pt idx="549">
                  <c:v>42864</c:v>
                </c:pt>
                <c:pt idx="550">
                  <c:v>42865</c:v>
                </c:pt>
                <c:pt idx="551">
                  <c:v>42866</c:v>
                </c:pt>
                <c:pt idx="552">
                  <c:v>42867</c:v>
                </c:pt>
                <c:pt idx="553">
                  <c:v>42868</c:v>
                </c:pt>
                <c:pt idx="554">
                  <c:v>42869</c:v>
                </c:pt>
                <c:pt idx="555">
                  <c:v>42870</c:v>
                </c:pt>
                <c:pt idx="556">
                  <c:v>42871</c:v>
                </c:pt>
                <c:pt idx="557">
                  <c:v>42872</c:v>
                </c:pt>
                <c:pt idx="558">
                  <c:v>42873</c:v>
                </c:pt>
                <c:pt idx="559">
                  <c:v>42874</c:v>
                </c:pt>
                <c:pt idx="560">
                  <c:v>42875</c:v>
                </c:pt>
                <c:pt idx="561">
                  <c:v>42876</c:v>
                </c:pt>
                <c:pt idx="562">
                  <c:v>42877</c:v>
                </c:pt>
                <c:pt idx="563">
                  <c:v>42878</c:v>
                </c:pt>
                <c:pt idx="564">
                  <c:v>42879</c:v>
                </c:pt>
                <c:pt idx="565">
                  <c:v>42880</c:v>
                </c:pt>
                <c:pt idx="566">
                  <c:v>42881</c:v>
                </c:pt>
                <c:pt idx="567">
                  <c:v>42882</c:v>
                </c:pt>
                <c:pt idx="568">
                  <c:v>42883</c:v>
                </c:pt>
                <c:pt idx="569">
                  <c:v>42884</c:v>
                </c:pt>
                <c:pt idx="570">
                  <c:v>42885</c:v>
                </c:pt>
                <c:pt idx="571">
                  <c:v>42886</c:v>
                </c:pt>
                <c:pt idx="572">
                  <c:v>42887</c:v>
                </c:pt>
                <c:pt idx="573">
                  <c:v>42888</c:v>
                </c:pt>
                <c:pt idx="574">
                  <c:v>42889</c:v>
                </c:pt>
                <c:pt idx="575">
                  <c:v>42890</c:v>
                </c:pt>
                <c:pt idx="576">
                  <c:v>42891</c:v>
                </c:pt>
                <c:pt idx="577">
                  <c:v>42892</c:v>
                </c:pt>
                <c:pt idx="578">
                  <c:v>42893</c:v>
                </c:pt>
                <c:pt idx="579">
                  <c:v>42894</c:v>
                </c:pt>
                <c:pt idx="580">
                  <c:v>42895</c:v>
                </c:pt>
                <c:pt idx="581">
                  <c:v>42896</c:v>
                </c:pt>
                <c:pt idx="582">
                  <c:v>42897</c:v>
                </c:pt>
                <c:pt idx="583">
                  <c:v>42898</c:v>
                </c:pt>
                <c:pt idx="584">
                  <c:v>42899</c:v>
                </c:pt>
                <c:pt idx="585">
                  <c:v>42900</c:v>
                </c:pt>
                <c:pt idx="586">
                  <c:v>42901</c:v>
                </c:pt>
                <c:pt idx="587">
                  <c:v>42902</c:v>
                </c:pt>
                <c:pt idx="588">
                  <c:v>42903</c:v>
                </c:pt>
                <c:pt idx="589">
                  <c:v>42904</c:v>
                </c:pt>
                <c:pt idx="590">
                  <c:v>42905</c:v>
                </c:pt>
                <c:pt idx="591">
                  <c:v>42906</c:v>
                </c:pt>
                <c:pt idx="592">
                  <c:v>42907</c:v>
                </c:pt>
                <c:pt idx="593">
                  <c:v>42908</c:v>
                </c:pt>
                <c:pt idx="594">
                  <c:v>42909</c:v>
                </c:pt>
                <c:pt idx="595">
                  <c:v>42910</c:v>
                </c:pt>
                <c:pt idx="596">
                  <c:v>42911</c:v>
                </c:pt>
                <c:pt idx="597">
                  <c:v>42912</c:v>
                </c:pt>
                <c:pt idx="598">
                  <c:v>42913</c:v>
                </c:pt>
                <c:pt idx="599">
                  <c:v>42914</c:v>
                </c:pt>
                <c:pt idx="600">
                  <c:v>42915</c:v>
                </c:pt>
                <c:pt idx="601">
                  <c:v>42916</c:v>
                </c:pt>
                <c:pt idx="602">
                  <c:v>42917</c:v>
                </c:pt>
                <c:pt idx="603">
                  <c:v>42918</c:v>
                </c:pt>
                <c:pt idx="604">
                  <c:v>42919</c:v>
                </c:pt>
                <c:pt idx="605">
                  <c:v>42920</c:v>
                </c:pt>
                <c:pt idx="606">
                  <c:v>42921</c:v>
                </c:pt>
                <c:pt idx="607">
                  <c:v>42922</c:v>
                </c:pt>
                <c:pt idx="608">
                  <c:v>42923</c:v>
                </c:pt>
                <c:pt idx="609">
                  <c:v>42924</c:v>
                </c:pt>
                <c:pt idx="610">
                  <c:v>42925</c:v>
                </c:pt>
                <c:pt idx="611">
                  <c:v>42926</c:v>
                </c:pt>
                <c:pt idx="612">
                  <c:v>42927</c:v>
                </c:pt>
                <c:pt idx="613">
                  <c:v>42928</c:v>
                </c:pt>
                <c:pt idx="614">
                  <c:v>42929</c:v>
                </c:pt>
                <c:pt idx="615">
                  <c:v>42930</c:v>
                </c:pt>
                <c:pt idx="616">
                  <c:v>42931</c:v>
                </c:pt>
                <c:pt idx="617">
                  <c:v>42932</c:v>
                </c:pt>
                <c:pt idx="618">
                  <c:v>42933</c:v>
                </c:pt>
                <c:pt idx="619">
                  <c:v>42934</c:v>
                </c:pt>
                <c:pt idx="620">
                  <c:v>42935</c:v>
                </c:pt>
                <c:pt idx="621">
                  <c:v>42936</c:v>
                </c:pt>
                <c:pt idx="622">
                  <c:v>42937</c:v>
                </c:pt>
                <c:pt idx="623">
                  <c:v>42938</c:v>
                </c:pt>
                <c:pt idx="624">
                  <c:v>42939</c:v>
                </c:pt>
                <c:pt idx="625">
                  <c:v>42940</c:v>
                </c:pt>
                <c:pt idx="626">
                  <c:v>42941</c:v>
                </c:pt>
                <c:pt idx="627">
                  <c:v>42942</c:v>
                </c:pt>
                <c:pt idx="628">
                  <c:v>42943</c:v>
                </c:pt>
                <c:pt idx="629">
                  <c:v>42944</c:v>
                </c:pt>
                <c:pt idx="630">
                  <c:v>42945</c:v>
                </c:pt>
                <c:pt idx="631">
                  <c:v>42946</c:v>
                </c:pt>
                <c:pt idx="632">
                  <c:v>42947</c:v>
                </c:pt>
                <c:pt idx="633">
                  <c:v>42948</c:v>
                </c:pt>
                <c:pt idx="634">
                  <c:v>42949</c:v>
                </c:pt>
                <c:pt idx="635">
                  <c:v>42950</c:v>
                </c:pt>
                <c:pt idx="636">
                  <c:v>42951</c:v>
                </c:pt>
                <c:pt idx="637">
                  <c:v>42952</c:v>
                </c:pt>
                <c:pt idx="638">
                  <c:v>42953</c:v>
                </c:pt>
                <c:pt idx="639">
                  <c:v>42954</c:v>
                </c:pt>
                <c:pt idx="640">
                  <c:v>42955</c:v>
                </c:pt>
                <c:pt idx="641">
                  <c:v>42956</c:v>
                </c:pt>
                <c:pt idx="642">
                  <c:v>42957</c:v>
                </c:pt>
                <c:pt idx="643">
                  <c:v>42958</c:v>
                </c:pt>
                <c:pt idx="644">
                  <c:v>42959</c:v>
                </c:pt>
                <c:pt idx="645">
                  <c:v>42960</c:v>
                </c:pt>
                <c:pt idx="646">
                  <c:v>42961</c:v>
                </c:pt>
                <c:pt idx="647">
                  <c:v>42962</c:v>
                </c:pt>
                <c:pt idx="648">
                  <c:v>42963</c:v>
                </c:pt>
                <c:pt idx="649">
                  <c:v>42964</c:v>
                </c:pt>
                <c:pt idx="650">
                  <c:v>42965</c:v>
                </c:pt>
                <c:pt idx="651">
                  <c:v>42966</c:v>
                </c:pt>
                <c:pt idx="652">
                  <c:v>42967</c:v>
                </c:pt>
                <c:pt idx="653">
                  <c:v>42968</c:v>
                </c:pt>
                <c:pt idx="654">
                  <c:v>42969</c:v>
                </c:pt>
                <c:pt idx="655">
                  <c:v>42970</c:v>
                </c:pt>
                <c:pt idx="656">
                  <c:v>42971</c:v>
                </c:pt>
                <c:pt idx="657">
                  <c:v>42972</c:v>
                </c:pt>
                <c:pt idx="658">
                  <c:v>42973</c:v>
                </c:pt>
                <c:pt idx="659">
                  <c:v>42974</c:v>
                </c:pt>
                <c:pt idx="660">
                  <c:v>42975</c:v>
                </c:pt>
                <c:pt idx="661">
                  <c:v>42976</c:v>
                </c:pt>
                <c:pt idx="662">
                  <c:v>42977</c:v>
                </c:pt>
                <c:pt idx="663">
                  <c:v>42978</c:v>
                </c:pt>
                <c:pt idx="664">
                  <c:v>42979</c:v>
                </c:pt>
                <c:pt idx="665">
                  <c:v>42980</c:v>
                </c:pt>
                <c:pt idx="666">
                  <c:v>42981</c:v>
                </c:pt>
                <c:pt idx="667">
                  <c:v>42982</c:v>
                </c:pt>
                <c:pt idx="668">
                  <c:v>42983</c:v>
                </c:pt>
                <c:pt idx="669">
                  <c:v>42984</c:v>
                </c:pt>
                <c:pt idx="670">
                  <c:v>42985</c:v>
                </c:pt>
                <c:pt idx="671">
                  <c:v>42986</c:v>
                </c:pt>
                <c:pt idx="672">
                  <c:v>42987</c:v>
                </c:pt>
                <c:pt idx="673">
                  <c:v>42988</c:v>
                </c:pt>
                <c:pt idx="674">
                  <c:v>42989</c:v>
                </c:pt>
                <c:pt idx="675">
                  <c:v>42990</c:v>
                </c:pt>
                <c:pt idx="676">
                  <c:v>42991</c:v>
                </c:pt>
                <c:pt idx="677">
                  <c:v>42992</c:v>
                </c:pt>
                <c:pt idx="678">
                  <c:v>42993</c:v>
                </c:pt>
                <c:pt idx="679">
                  <c:v>42994</c:v>
                </c:pt>
                <c:pt idx="680">
                  <c:v>42995</c:v>
                </c:pt>
                <c:pt idx="681">
                  <c:v>42996</c:v>
                </c:pt>
                <c:pt idx="682">
                  <c:v>42997</c:v>
                </c:pt>
                <c:pt idx="683">
                  <c:v>42998</c:v>
                </c:pt>
                <c:pt idx="684">
                  <c:v>42999</c:v>
                </c:pt>
                <c:pt idx="685">
                  <c:v>43000</c:v>
                </c:pt>
                <c:pt idx="686">
                  <c:v>43001</c:v>
                </c:pt>
                <c:pt idx="687">
                  <c:v>43002</c:v>
                </c:pt>
                <c:pt idx="688">
                  <c:v>43003</c:v>
                </c:pt>
                <c:pt idx="689">
                  <c:v>43004</c:v>
                </c:pt>
                <c:pt idx="690">
                  <c:v>43005</c:v>
                </c:pt>
                <c:pt idx="691">
                  <c:v>43006</c:v>
                </c:pt>
                <c:pt idx="692">
                  <c:v>43007</c:v>
                </c:pt>
                <c:pt idx="693">
                  <c:v>43008</c:v>
                </c:pt>
                <c:pt idx="694">
                  <c:v>43009</c:v>
                </c:pt>
                <c:pt idx="695">
                  <c:v>43010</c:v>
                </c:pt>
                <c:pt idx="696">
                  <c:v>43011</c:v>
                </c:pt>
                <c:pt idx="697">
                  <c:v>43012</c:v>
                </c:pt>
                <c:pt idx="698">
                  <c:v>43013</c:v>
                </c:pt>
                <c:pt idx="699">
                  <c:v>43014</c:v>
                </c:pt>
                <c:pt idx="700">
                  <c:v>43015</c:v>
                </c:pt>
                <c:pt idx="701">
                  <c:v>43016</c:v>
                </c:pt>
                <c:pt idx="702">
                  <c:v>43017</c:v>
                </c:pt>
                <c:pt idx="703">
                  <c:v>43018</c:v>
                </c:pt>
                <c:pt idx="704">
                  <c:v>43019</c:v>
                </c:pt>
                <c:pt idx="705">
                  <c:v>43020</c:v>
                </c:pt>
                <c:pt idx="706">
                  <c:v>43021</c:v>
                </c:pt>
                <c:pt idx="707">
                  <c:v>43022</c:v>
                </c:pt>
                <c:pt idx="708">
                  <c:v>43023</c:v>
                </c:pt>
                <c:pt idx="709">
                  <c:v>43024</c:v>
                </c:pt>
                <c:pt idx="710">
                  <c:v>43025</c:v>
                </c:pt>
                <c:pt idx="711">
                  <c:v>43026</c:v>
                </c:pt>
                <c:pt idx="712">
                  <c:v>43027</c:v>
                </c:pt>
                <c:pt idx="713">
                  <c:v>43028</c:v>
                </c:pt>
                <c:pt idx="714">
                  <c:v>43029</c:v>
                </c:pt>
                <c:pt idx="715">
                  <c:v>43030</c:v>
                </c:pt>
                <c:pt idx="716">
                  <c:v>43031</c:v>
                </c:pt>
                <c:pt idx="717">
                  <c:v>43032</c:v>
                </c:pt>
                <c:pt idx="718">
                  <c:v>43033</c:v>
                </c:pt>
                <c:pt idx="719">
                  <c:v>43034</c:v>
                </c:pt>
                <c:pt idx="720">
                  <c:v>43035</c:v>
                </c:pt>
                <c:pt idx="721">
                  <c:v>43036</c:v>
                </c:pt>
                <c:pt idx="722">
                  <c:v>43037</c:v>
                </c:pt>
                <c:pt idx="723">
                  <c:v>43038</c:v>
                </c:pt>
                <c:pt idx="724">
                  <c:v>43039</c:v>
                </c:pt>
                <c:pt idx="725">
                  <c:v>43040</c:v>
                </c:pt>
                <c:pt idx="726">
                  <c:v>43041</c:v>
                </c:pt>
                <c:pt idx="727">
                  <c:v>43042</c:v>
                </c:pt>
                <c:pt idx="728">
                  <c:v>43043</c:v>
                </c:pt>
                <c:pt idx="729">
                  <c:v>43044</c:v>
                </c:pt>
                <c:pt idx="730">
                  <c:v>43045</c:v>
                </c:pt>
                <c:pt idx="731">
                  <c:v>43046</c:v>
                </c:pt>
                <c:pt idx="732">
                  <c:v>43047</c:v>
                </c:pt>
                <c:pt idx="733">
                  <c:v>43048</c:v>
                </c:pt>
                <c:pt idx="734">
                  <c:v>43049</c:v>
                </c:pt>
                <c:pt idx="735">
                  <c:v>43050</c:v>
                </c:pt>
                <c:pt idx="736">
                  <c:v>43051</c:v>
                </c:pt>
                <c:pt idx="737">
                  <c:v>43052</c:v>
                </c:pt>
                <c:pt idx="738">
                  <c:v>43053</c:v>
                </c:pt>
                <c:pt idx="739">
                  <c:v>43054</c:v>
                </c:pt>
                <c:pt idx="740">
                  <c:v>43055</c:v>
                </c:pt>
                <c:pt idx="741">
                  <c:v>43056</c:v>
                </c:pt>
                <c:pt idx="742">
                  <c:v>43057</c:v>
                </c:pt>
                <c:pt idx="743">
                  <c:v>43058</c:v>
                </c:pt>
                <c:pt idx="744">
                  <c:v>43059</c:v>
                </c:pt>
                <c:pt idx="745">
                  <c:v>43060</c:v>
                </c:pt>
                <c:pt idx="746">
                  <c:v>43061</c:v>
                </c:pt>
                <c:pt idx="747">
                  <c:v>43062</c:v>
                </c:pt>
                <c:pt idx="748">
                  <c:v>43063</c:v>
                </c:pt>
                <c:pt idx="749">
                  <c:v>43064</c:v>
                </c:pt>
                <c:pt idx="750">
                  <c:v>43065</c:v>
                </c:pt>
                <c:pt idx="751">
                  <c:v>43066</c:v>
                </c:pt>
                <c:pt idx="752">
                  <c:v>43067</c:v>
                </c:pt>
                <c:pt idx="753">
                  <c:v>43068</c:v>
                </c:pt>
                <c:pt idx="754">
                  <c:v>43069</c:v>
                </c:pt>
                <c:pt idx="755">
                  <c:v>43070</c:v>
                </c:pt>
                <c:pt idx="756">
                  <c:v>43071</c:v>
                </c:pt>
                <c:pt idx="757">
                  <c:v>43072</c:v>
                </c:pt>
                <c:pt idx="758">
                  <c:v>43073</c:v>
                </c:pt>
                <c:pt idx="759">
                  <c:v>43074</c:v>
                </c:pt>
                <c:pt idx="760">
                  <c:v>43075</c:v>
                </c:pt>
                <c:pt idx="761">
                  <c:v>43076</c:v>
                </c:pt>
                <c:pt idx="762">
                  <c:v>43077</c:v>
                </c:pt>
                <c:pt idx="763">
                  <c:v>43078</c:v>
                </c:pt>
                <c:pt idx="764">
                  <c:v>43079</c:v>
                </c:pt>
                <c:pt idx="765">
                  <c:v>43080</c:v>
                </c:pt>
                <c:pt idx="766">
                  <c:v>43081</c:v>
                </c:pt>
                <c:pt idx="767">
                  <c:v>43082</c:v>
                </c:pt>
                <c:pt idx="768">
                  <c:v>43083</c:v>
                </c:pt>
                <c:pt idx="769">
                  <c:v>43084</c:v>
                </c:pt>
                <c:pt idx="770">
                  <c:v>43085</c:v>
                </c:pt>
                <c:pt idx="771">
                  <c:v>43086</c:v>
                </c:pt>
                <c:pt idx="772">
                  <c:v>43087</c:v>
                </c:pt>
                <c:pt idx="773">
                  <c:v>43088</c:v>
                </c:pt>
                <c:pt idx="774">
                  <c:v>43089</c:v>
                </c:pt>
                <c:pt idx="775">
                  <c:v>43090</c:v>
                </c:pt>
                <c:pt idx="776">
                  <c:v>43091</c:v>
                </c:pt>
                <c:pt idx="777">
                  <c:v>43092</c:v>
                </c:pt>
                <c:pt idx="778">
                  <c:v>43093</c:v>
                </c:pt>
                <c:pt idx="779">
                  <c:v>43094</c:v>
                </c:pt>
                <c:pt idx="780">
                  <c:v>43095</c:v>
                </c:pt>
                <c:pt idx="781">
                  <c:v>43096</c:v>
                </c:pt>
                <c:pt idx="782">
                  <c:v>43097</c:v>
                </c:pt>
                <c:pt idx="783">
                  <c:v>43098</c:v>
                </c:pt>
                <c:pt idx="784">
                  <c:v>43099</c:v>
                </c:pt>
                <c:pt idx="785">
                  <c:v>43100</c:v>
                </c:pt>
                <c:pt idx="786">
                  <c:v>43101</c:v>
                </c:pt>
                <c:pt idx="787">
                  <c:v>43102</c:v>
                </c:pt>
                <c:pt idx="788">
                  <c:v>43103</c:v>
                </c:pt>
                <c:pt idx="789">
                  <c:v>43104</c:v>
                </c:pt>
                <c:pt idx="790">
                  <c:v>43105</c:v>
                </c:pt>
                <c:pt idx="791">
                  <c:v>43106</c:v>
                </c:pt>
                <c:pt idx="792">
                  <c:v>43107</c:v>
                </c:pt>
                <c:pt idx="793">
                  <c:v>43108</c:v>
                </c:pt>
                <c:pt idx="794">
                  <c:v>43109</c:v>
                </c:pt>
                <c:pt idx="795">
                  <c:v>43110</c:v>
                </c:pt>
                <c:pt idx="796">
                  <c:v>43111</c:v>
                </c:pt>
                <c:pt idx="797">
                  <c:v>43112</c:v>
                </c:pt>
                <c:pt idx="798">
                  <c:v>43113</c:v>
                </c:pt>
                <c:pt idx="799">
                  <c:v>43114</c:v>
                </c:pt>
                <c:pt idx="800">
                  <c:v>43115</c:v>
                </c:pt>
                <c:pt idx="801">
                  <c:v>43116</c:v>
                </c:pt>
                <c:pt idx="802">
                  <c:v>43117</c:v>
                </c:pt>
                <c:pt idx="803">
                  <c:v>43118</c:v>
                </c:pt>
                <c:pt idx="804">
                  <c:v>43119</c:v>
                </c:pt>
                <c:pt idx="805">
                  <c:v>43120</c:v>
                </c:pt>
                <c:pt idx="806">
                  <c:v>43121</c:v>
                </c:pt>
                <c:pt idx="807">
                  <c:v>43122</c:v>
                </c:pt>
                <c:pt idx="808">
                  <c:v>43123</c:v>
                </c:pt>
                <c:pt idx="809">
                  <c:v>43124</c:v>
                </c:pt>
                <c:pt idx="810">
                  <c:v>43125</c:v>
                </c:pt>
                <c:pt idx="811">
                  <c:v>43126</c:v>
                </c:pt>
                <c:pt idx="812">
                  <c:v>43127</c:v>
                </c:pt>
                <c:pt idx="813">
                  <c:v>43128</c:v>
                </c:pt>
                <c:pt idx="814">
                  <c:v>43129</c:v>
                </c:pt>
                <c:pt idx="815">
                  <c:v>43130</c:v>
                </c:pt>
                <c:pt idx="816">
                  <c:v>43131</c:v>
                </c:pt>
                <c:pt idx="817">
                  <c:v>43132</c:v>
                </c:pt>
                <c:pt idx="818">
                  <c:v>43133</c:v>
                </c:pt>
                <c:pt idx="819">
                  <c:v>43134</c:v>
                </c:pt>
                <c:pt idx="820">
                  <c:v>43135</c:v>
                </c:pt>
                <c:pt idx="821">
                  <c:v>43136</c:v>
                </c:pt>
                <c:pt idx="822">
                  <c:v>43137</c:v>
                </c:pt>
              </c:numCache>
            </c:numRef>
          </c:cat>
          <c:val>
            <c:numRef>
              <c:f>'3. iOS ranking'!$N$1767:$N$2700</c:f>
            </c:numRef>
          </c:val>
          <c:smooth val="0"/>
          <c:extLst xmlns:c16r2="http://schemas.microsoft.com/office/drawing/2015/06/chart">
            <c:ext xmlns:c16="http://schemas.microsoft.com/office/drawing/2014/chart" uri="{C3380CC4-5D6E-409C-BE32-E72D297353CC}">
              <c16:uniqueId val="{00000000-D9B0-4B31-8C1D-287AAEE47A9C}"/>
            </c:ext>
          </c:extLst>
        </c:ser>
        <c:dLbls>
          <c:showLegendKey val="0"/>
          <c:showVal val="0"/>
          <c:showCatName val="0"/>
          <c:showSerName val="0"/>
          <c:showPercent val="0"/>
          <c:showBubbleSize val="0"/>
        </c:dLbls>
        <c:marker val="1"/>
        <c:smooth val="0"/>
        <c:axId val="161033088"/>
        <c:axId val="161034656"/>
      </c:lineChart>
      <c:catAx>
        <c:axId val="161033088"/>
        <c:scaling>
          <c:orientation val="minMax"/>
        </c:scaling>
        <c:delete val="0"/>
        <c:axPos val="t"/>
        <c:numFmt formatCode="m/d/yyyy" sourceLinked="1"/>
        <c:majorTickMark val="out"/>
        <c:minorTickMark val="none"/>
        <c:tickLblPos val="high"/>
        <c:spPr>
          <a:ln>
            <a:noFill/>
          </a:ln>
        </c:spPr>
        <c:crossAx val="161034656"/>
        <c:crossesAt val="900"/>
        <c:auto val="1"/>
        <c:lblAlgn val="ctr"/>
        <c:lblOffset val="100"/>
        <c:tickLblSkip val="3"/>
        <c:noMultiLvlLbl val="1"/>
      </c:catAx>
      <c:valAx>
        <c:axId val="161034656"/>
        <c:scaling>
          <c:orientation val="maxMin"/>
        </c:scaling>
        <c:delete val="0"/>
        <c:axPos val="r"/>
        <c:numFmt formatCode="_(* #,##0_);_(* \(#,##0\);_(* &quot;-&quot;??_);_(@_)" sourceLinked="1"/>
        <c:majorTickMark val="in"/>
        <c:minorTickMark val="none"/>
        <c:tickLblPos val="high"/>
        <c:spPr>
          <a:ln>
            <a:solidFill>
              <a:sysClr val="windowText" lastClr="000000"/>
            </a:solidFill>
          </a:ln>
        </c:spPr>
        <c:crossAx val="161033088"/>
        <c:crosses val="max"/>
        <c:crossBetween val="between"/>
      </c:valAx>
      <c:spPr>
        <a:ln>
          <a:solidFill>
            <a:schemeClr val="tx1"/>
          </a:solidFill>
        </a:ln>
      </c:spPr>
    </c:plotArea>
    <c:legend>
      <c:legendPos val="r"/>
      <c:layout>
        <c:manualLayout>
          <c:xMode val="edge"/>
          <c:yMode val="edge"/>
          <c:x val="0.20769495889017472"/>
          <c:y val="0.43977959708678832"/>
          <c:w val="0.55364441083032878"/>
          <c:h val="7.6721398197318352E-2"/>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661634612690871E-2"/>
          <c:y val="7.2932655569952487E-2"/>
          <c:w val="0.83777980017543185"/>
          <c:h val="0.60150104654639758"/>
        </c:manualLayout>
      </c:layout>
      <c:lineChart>
        <c:grouping val="standard"/>
        <c:varyColors val="0"/>
        <c:ser>
          <c:idx val="0"/>
          <c:order val="0"/>
          <c:tx>
            <c:strRef>
              <c:f>'3. iOS ranking'!$B$26</c:f>
              <c:strCache>
                <c:ptCount val="1"/>
                <c:pt idx="0">
                  <c:v>iPhone ranking in all categories</c:v>
                </c:pt>
              </c:strCache>
            </c:strRef>
          </c:tx>
          <c:spPr>
            <a:ln w="15875">
              <a:solidFill>
                <a:srgbClr val="C00000"/>
              </a:solidFill>
            </a:ln>
          </c:spPr>
          <c:marker>
            <c:symbol val="none"/>
          </c:marker>
          <c:cat>
            <c:numRef>
              <c:f>'3. iOS ranking'!$A$1767:$A$3018</c:f>
              <c:numCache>
                <c:formatCode>m/d/yyyy</c:formatCode>
                <c:ptCount val="1252"/>
                <c:pt idx="0">
                  <c:v>42315</c:v>
                </c:pt>
                <c:pt idx="1">
                  <c:v>42316</c:v>
                </c:pt>
                <c:pt idx="2">
                  <c:v>42317</c:v>
                </c:pt>
                <c:pt idx="3">
                  <c:v>42318</c:v>
                </c:pt>
                <c:pt idx="4">
                  <c:v>42319</c:v>
                </c:pt>
                <c:pt idx="5">
                  <c:v>42320</c:v>
                </c:pt>
                <c:pt idx="6">
                  <c:v>42321</c:v>
                </c:pt>
                <c:pt idx="7">
                  <c:v>42322</c:v>
                </c:pt>
                <c:pt idx="8">
                  <c:v>42323</c:v>
                </c:pt>
                <c:pt idx="9">
                  <c:v>42324</c:v>
                </c:pt>
                <c:pt idx="10">
                  <c:v>42325</c:v>
                </c:pt>
                <c:pt idx="11">
                  <c:v>42326</c:v>
                </c:pt>
                <c:pt idx="12">
                  <c:v>42327</c:v>
                </c:pt>
                <c:pt idx="13">
                  <c:v>42328</c:v>
                </c:pt>
                <c:pt idx="14">
                  <c:v>42329</c:v>
                </c:pt>
                <c:pt idx="15">
                  <c:v>42330</c:v>
                </c:pt>
                <c:pt idx="16">
                  <c:v>42331</c:v>
                </c:pt>
                <c:pt idx="17">
                  <c:v>42332</c:v>
                </c:pt>
                <c:pt idx="18">
                  <c:v>42333</c:v>
                </c:pt>
                <c:pt idx="19">
                  <c:v>42334</c:v>
                </c:pt>
                <c:pt idx="20">
                  <c:v>42335</c:v>
                </c:pt>
                <c:pt idx="21">
                  <c:v>42336</c:v>
                </c:pt>
                <c:pt idx="22">
                  <c:v>42337</c:v>
                </c:pt>
                <c:pt idx="23">
                  <c:v>42338</c:v>
                </c:pt>
                <c:pt idx="24">
                  <c:v>42339</c:v>
                </c:pt>
                <c:pt idx="25">
                  <c:v>42340</c:v>
                </c:pt>
                <c:pt idx="26">
                  <c:v>42341</c:v>
                </c:pt>
                <c:pt idx="27">
                  <c:v>42342</c:v>
                </c:pt>
                <c:pt idx="28">
                  <c:v>42343</c:v>
                </c:pt>
                <c:pt idx="29">
                  <c:v>42344</c:v>
                </c:pt>
                <c:pt idx="30">
                  <c:v>42345</c:v>
                </c:pt>
                <c:pt idx="31">
                  <c:v>42346</c:v>
                </c:pt>
                <c:pt idx="32">
                  <c:v>42347</c:v>
                </c:pt>
                <c:pt idx="33">
                  <c:v>42348</c:v>
                </c:pt>
                <c:pt idx="34">
                  <c:v>42349</c:v>
                </c:pt>
                <c:pt idx="35">
                  <c:v>42350</c:v>
                </c:pt>
                <c:pt idx="36">
                  <c:v>42351</c:v>
                </c:pt>
                <c:pt idx="37">
                  <c:v>42352</c:v>
                </c:pt>
                <c:pt idx="38">
                  <c:v>42353</c:v>
                </c:pt>
                <c:pt idx="39">
                  <c:v>42354</c:v>
                </c:pt>
                <c:pt idx="40">
                  <c:v>42355</c:v>
                </c:pt>
                <c:pt idx="41">
                  <c:v>42356</c:v>
                </c:pt>
                <c:pt idx="42">
                  <c:v>42357</c:v>
                </c:pt>
                <c:pt idx="43">
                  <c:v>42358</c:v>
                </c:pt>
                <c:pt idx="44">
                  <c:v>42359</c:v>
                </c:pt>
                <c:pt idx="45">
                  <c:v>42360</c:v>
                </c:pt>
                <c:pt idx="46">
                  <c:v>42361</c:v>
                </c:pt>
                <c:pt idx="47">
                  <c:v>42362</c:v>
                </c:pt>
                <c:pt idx="48">
                  <c:v>42363</c:v>
                </c:pt>
                <c:pt idx="49">
                  <c:v>42364</c:v>
                </c:pt>
                <c:pt idx="50">
                  <c:v>42365</c:v>
                </c:pt>
                <c:pt idx="51">
                  <c:v>42366</c:v>
                </c:pt>
                <c:pt idx="52">
                  <c:v>42367</c:v>
                </c:pt>
                <c:pt idx="53">
                  <c:v>42368</c:v>
                </c:pt>
                <c:pt idx="54">
                  <c:v>42369</c:v>
                </c:pt>
                <c:pt idx="55">
                  <c:v>42370</c:v>
                </c:pt>
                <c:pt idx="56">
                  <c:v>42371</c:v>
                </c:pt>
                <c:pt idx="57">
                  <c:v>42372</c:v>
                </c:pt>
                <c:pt idx="58">
                  <c:v>42373</c:v>
                </c:pt>
                <c:pt idx="59">
                  <c:v>42374</c:v>
                </c:pt>
                <c:pt idx="60">
                  <c:v>42375</c:v>
                </c:pt>
                <c:pt idx="61">
                  <c:v>42376</c:v>
                </c:pt>
                <c:pt idx="62">
                  <c:v>42377</c:v>
                </c:pt>
                <c:pt idx="63">
                  <c:v>42378</c:v>
                </c:pt>
                <c:pt idx="64">
                  <c:v>42379</c:v>
                </c:pt>
                <c:pt idx="65">
                  <c:v>42380</c:v>
                </c:pt>
                <c:pt idx="66">
                  <c:v>42381</c:v>
                </c:pt>
                <c:pt idx="67">
                  <c:v>42382</c:v>
                </c:pt>
                <c:pt idx="68">
                  <c:v>42383</c:v>
                </c:pt>
                <c:pt idx="69">
                  <c:v>42384</c:v>
                </c:pt>
                <c:pt idx="70">
                  <c:v>42385</c:v>
                </c:pt>
                <c:pt idx="71">
                  <c:v>42386</c:v>
                </c:pt>
                <c:pt idx="72">
                  <c:v>42387</c:v>
                </c:pt>
                <c:pt idx="73">
                  <c:v>42388</c:v>
                </c:pt>
                <c:pt idx="74">
                  <c:v>42389</c:v>
                </c:pt>
                <c:pt idx="75">
                  <c:v>42390</c:v>
                </c:pt>
                <c:pt idx="76">
                  <c:v>42391</c:v>
                </c:pt>
                <c:pt idx="77">
                  <c:v>42392</c:v>
                </c:pt>
                <c:pt idx="78">
                  <c:v>42393</c:v>
                </c:pt>
                <c:pt idx="79">
                  <c:v>42394</c:v>
                </c:pt>
                <c:pt idx="80">
                  <c:v>42395</c:v>
                </c:pt>
                <c:pt idx="81">
                  <c:v>42396</c:v>
                </c:pt>
                <c:pt idx="82">
                  <c:v>42397</c:v>
                </c:pt>
                <c:pt idx="83">
                  <c:v>42398</c:v>
                </c:pt>
                <c:pt idx="84">
                  <c:v>42399</c:v>
                </c:pt>
                <c:pt idx="85">
                  <c:v>42400</c:v>
                </c:pt>
                <c:pt idx="86">
                  <c:v>42401</c:v>
                </c:pt>
                <c:pt idx="87">
                  <c:v>42402</c:v>
                </c:pt>
                <c:pt idx="88">
                  <c:v>42403</c:v>
                </c:pt>
                <c:pt idx="89">
                  <c:v>42404</c:v>
                </c:pt>
                <c:pt idx="90">
                  <c:v>42405</c:v>
                </c:pt>
                <c:pt idx="91">
                  <c:v>42406</c:v>
                </c:pt>
                <c:pt idx="92">
                  <c:v>42407</c:v>
                </c:pt>
                <c:pt idx="93">
                  <c:v>42408</c:v>
                </c:pt>
                <c:pt idx="94">
                  <c:v>42409</c:v>
                </c:pt>
                <c:pt idx="95">
                  <c:v>42410</c:v>
                </c:pt>
                <c:pt idx="96">
                  <c:v>42411</c:v>
                </c:pt>
                <c:pt idx="97">
                  <c:v>42412</c:v>
                </c:pt>
                <c:pt idx="98">
                  <c:v>42413</c:v>
                </c:pt>
                <c:pt idx="99">
                  <c:v>42414</c:v>
                </c:pt>
                <c:pt idx="100">
                  <c:v>42415</c:v>
                </c:pt>
                <c:pt idx="101">
                  <c:v>42416</c:v>
                </c:pt>
                <c:pt idx="102">
                  <c:v>42417</c:v>
                </c:pt>
                <c:pt idx="103">
                  <c:v>42418</c:v>
                </c:pt>
                <c:pt idx="104">
                  <c:v>42419</c:v>
                </c:pt>
                <c:pt idx="105">
                  <c:v>42420</c:v>
                </c:pt>
                <c:pt idx="106">
                  <c:v>42421</c:v>
                </c:pt>
                <c:pt idx="107">
                  <c:v>42422</c:v>
                </c:pt>
                <c:pt idx="108">
                  <c:v>42423</c:v>
                </c:pt>
                <c:pt idx="109">
                  <c:v>42424</c:v>
                </c:pt>
                <c:pt idx="110">
                  <c:v>42425</c:v>
                </c:pt>
                <c:pt idx="111">
                  <c:v>42426</c:v>
                </c:pt>
                <c:pt idx="112">
                  <c:v>42427</c:v>
                </c:pt>
                <c:pt idx="113">
                  <c:v>42428</c:v>
                </c:pt>
                <c:pt idx="114">
                  <c:v>42429</c:v>
                </c:pt>
                <c:pt idx="115">
                  <c:v>42430</c:v>
                </c:pt>
                <c:pt idx="116">
                  <c:v>42431</c:v>
                </c:pt>
                <c:pt idx="117">
                  <c:v>42432</c:v>
                </c:pt>
                <c:pt idx="118">
                  <c:v>42433</c:v>
                </c:pt>
                <c:pt idx="119">
                  <c:v>42434</c:v>
                </c:pt>
                <c:pt idx="120">
                  <c:v>42435</c:v>
                </c:pt>
                <c:pt idx="121">
                  <c:v>42436</c:v>
                </c:pt>
                <c:pt idx="122">
                  <c:v>42437</c:v>
                </c:pt>
                <c:pt idx="123">
                  <c:v>42438</c:v>
                </c:pt>
                <c:pt idx="124">
                  <c:v>42439</c:v>
                </c:pt>
                <c:pt idx="125">
                  <c:v>42440</c:v>
                </c:pt>
                <c:pt idx="126">
                  <c:v>42441</c:v>
                </c:pt>
                <c:pt idx="127">
                  <c:v>42442</c:v>
                </c:pt>
                <c:pt idx="128">
                  <c:v>42443</c:v>
                </c:pt>
                <c:pt idx="129">
                  <c:v>42444</c:v>
                </c:pt>
                <c:pt idx="130">
                  <c:v>42445</c:v>
                </c:pt>
                <c:pt idx="131">
                  <c:v>42446</c:v>
                </c:pt>
                <c:pt idx="132">
                  <c:v>42447</c:v>
                </c:pt>
                <c:pt idx="133">
                  <c:v>42448</c:v>
                </c:pt>
                <c:pt idx="134">
                  <c:v>42449</c:v>
                </c:pt>
                <c:pt idx="135">
                  <c:v>42450</c:v>
                </c:pt>
                <c:pt idx="136">
                  <c:v>42451</c:v>
                </c:pt>
                <c:pt idx="137">
                  <c:v>42452</c:v>
                </c:pt>
                <c:pt idx="138">
                  <c:v>42453</c:v>
                </c:pt>
                <c:pt idx="139">
                  <c:v>42454</c:v>
                </c:pt>
                <c:pt idx="140">
                  <c:v>42455</c:v>
                </c:pt>
                <c:pt idx="141">
                  <c:v>42456</c:v>
                </c:pt>
                <c:pt idx="142">
                  <c:v>42457</c:v>
                </c:pt>
                <c:pt idx="143">
                  <c:v>42458</c:v>
                </c:pt>
                <c:pt idx="144">
                  <c:v>42459</c:v>
                </c:pt>
                <c:pt idx="145">
                  <c:v>42460</c:v>
                </c:pt>
                <c:pt idx="146">
                  <c:v>42461</c:v>
                </c:pt>
                <c:pt idx="147">
                  <c:v>42462</c:v>
                </c:pt>
                <c:pt idx="148">
                  <c:v>42463</c:v>
                </c:pt>
                <c:pt idx="149">
                  <c:v>42464</c:v>
                </c:pt>
                <c:pt idx="150">
                  <c:v>42465</c:v>
                </c:pt>
                <c:pt idx="151">
                  <c:v>42466</c:v>
                </c:pt>
                <c:pt idx="152">
                  <c:v>42467</c:v>
                </c:pt>
                <c:pt idx="153">
                  <c:v>42468</c:v>
                </c:pt>
                <c:pt idx="154">
                  <c:v>42469</c:v>
                </c:pt>
                <c:pt idx="155">
                  <c:v>42470</c:v>
                </c:pt>
                <c:pt idx="156">
                  <c:v>42471</c:v>
                </c:pt>
                <c:pt idx="157">
                  <c:v>42472</c:v>
                </c:pt>
                <c:pt idx="158">
                  <c:v>42473</c:v>
                </c:pt>
                <c:pt idx="159">
                  <c:v>42474</c:v>
                </c:pt>
                <c:pt idx="160">
                  <c:v>42475</c:v>
                </c:pt>
                <c:pt idx="161">
                  <c:v>42476</c:v>
                </c:pt>
                <c:pt idx="162">
                  <c:v>42477</c:v>
                </c:pt>
                <c:pt idx="163">
                  <c:v>42478</c:v>
                </c:pt>
                <c:pt idx="164">
                  <c:v>42479</c:v>
                </c:pt>
                <c:pt idx="165">
                  <c:v>42480</c:v>
                </c:pt>
                <c:pt idx="166">
                  <c:v>42481</c:v>
                </c:pt>
                <c:pt idx="167">
                  <c:v>42482</c:v>
                </c:pt>
                <c:pt idx="168">
                  <c:v>42483</c:v>
                </c:pt>
                <c:pt idx="169">
                  <c:v>42484</c:v>
                </c:pt>
                <c:pt idx="170">
                  <c:v>42485</c:v>
                </c:pt>
                <c:pt idx="171">
                  <c:v>42486</c:v>
                </c:pt>
                <c:pt idx="172">
                  <c:v>42487</c:v>
                </c:pt>
                <c:pt idx="173">
                  <c:v>42488</c:v>
                </c:pt>
                <c:pt idx="174">
                  <c:v>42489</c:v>
                </c:pt>
                <c:pt idx="175">
                  <c:v>42490</c:v>
                </c:pt>
                <c:pt idx="176">
                  <c:v>42491</c:v>
                </c:pt>
                <c:pt idx="177">
                  <c:v>42492</c:v>
                </c:pt>
                <c:pt idx="178">
                  <c:v>42493</c:v>
                </c:pt>
                <c:pt idx="179">
                  <c:v>42494</c:v>
                </c:pt>
                <c:pt idx="180">
                  <c:v>42495</c:v>
                </c:pt>
                <c:pt idx="181">
                  <c:v>42496</c:v>
                </c:pt>
                <c:pt idx="182">
                  <c:v>42497</c:v>
                </c:pt>
                <c:pt idx="183">
                  <c:v>42498</c:v>
                </c:pt>
                <c:pt idx="184">
                  <c:v>42499</c:v>
                </c:pt>
                <c:pt idx="185">
                  <c:v>42500</c:v>
                </c:pt>
                <c:pt idx="186">
                  <c:v>42501</c:v>
                </c:pt>
                <c:pt idx="187">
                  <c:v>42502</c:v>
                </c:pt>
                <c:pt idx="188">
                  <c:v>42503</c:v>
                </c:pt>
                <c:pt idx="189">
                  <c:v>42504</c:v>
                </c:pt>
                <c:pt idx="190">
                  <c:v>42505</c:v>
                </c:pt>
                <c:pt idx="191">
                  <c:v>42506</c:v>
                </c:pt>
                <c:pt idx="192">
                  <c:v>42507</c:v>
                </c:pt>
                <c:pt idx="193">
                  <c:v>42508</c:v>
                </c:pt>
                <c:pt idx="194">
                  <c:v>42509</c:v>
                </c:pt>
                <c:pt idx="195">
                  <c:v>42510</c:v>
                </c:pt>
                <c:pt idx="196">
                  <c:v>42511</c:v>
                </c:pt>
                <c:pt idx="197">
                  <c:v>42512</c:v>
                </c:pt>
                <c:pt idx="198">
                  <c:v>42513</c:v>
                </c:pt>
                <c:pt idx="199">
                  <c:v>42514</c:v>
                </c:pt>
                <c:pt idx="200">
                  <c:v>42515</c:v>
                </c:pt>
                <c:pt idx="201">
                  <c:v>42516</c:v>
                </c:pt>
                <c:pt idx="202">
                  <c:v>42517</c:v>
                </c:pt>
                <c:pt idx="203">
                  <c:v>42518</c:v>
                </c:pt>
                <c:pt idx="204">
                  <c:v>42519</c:v>
                </c:pt>
                <c:pt idx="205">
                  <c:v>42520</c:v>
                </c:pt>
                <c:pt idx="206">
                  <c:v>42521</c:v>
                </c:pt>
                <c:pt idx="207">
                  <c:v>42522</c:v>
                </c:pt>
                <c:pt idx="208">
                  <c:v>42523</c:v>
                </c:pt>
                <c:pt idx="209">
                  <c:v>42524</c:v>
                </c:pt>
                <c:pt idx="210">
                  <c:v>42525</c:v>
                </c:pt>
                <c:pt idx="211">
                  <c:v>42526</c:v>
                </c:pt>
                <c:pt idx="212">
                  <c:v>42527</c:v>
                </c:pt>
                <c:pt idx="213">
                  <c:v>42528</c:v>
                </c:pt>
                <c:pt idx="214">
                  <c:v>42529</c:v>
                </c:pt>
                <c:pt idx="215">
                  <c:v>42530</c:v>
                </c:pt>
                <c:pt idx="216">
                  <c:v>42531</c:v>
                </c:pt>
                <c:pt idx="217">
                  <c:v>42532</c:v>
                </c:pt>
                <c:pt idx="218">
                  <c:v>42533</c:v>
                </c:pt>
                <c:pt idx="219">
                  <c:v>42534</c:v>
                </c:pt>
                <c:pt idx="220">
                  <c:v>42535</c:v>
                </c:pt>
                <c:pt idx="221">
                  <c:v>42536</c:v>
                </c:pt>
                <c:pt idx="222">
                  <c:v>42537</c:v>
                </c:pt>
                <c:pt idx="223">
                  <c:v>42538</c:v>
                </c:pt>
                <c:pt idx="224">
                  <c:v>42539</c:v>
                </c:pt>
                <c:pt idx="225">
                  <c:v>42540</c:v>
                </c:pt>
                <c:pt idx="226">
                  <c:v>42541</c:v>
                </c:pt>
                <c:pt idx="227">
                  <c:v>42542</c:v>
                </c:pt>
                <c:pt idx="228">
                  <c:v>42543</c:v>
                </c:pt>
                <c:pt idx="229">
                  <c:v>42544</c:v>
                </c:pt>
                <c:pt idx="230">
                  <c:v>42545</c:v>
                </c:pt>
                <c:pt idx="231">
                  <c:v>42546</c:v>
                </c:pt>
                <c:pt idx="232">
                  <c:v>42547</c:v>
                </c:pt>
                <c:pt idx="233">
                  <c:v>42548</c:v>
                </c:pt>
                <c:pt idx="234">
                  <c:v>42549</c:v>
                </c:pt>
                <c:pt idx="235">
                  <c:v>42550</c:v>
                </c:pt>
                <c:pt idx="236">
                  <c:v>42551</c:v>
                </c:pt>
                <c:pt idx="237">
                  <c:v>42552</c:v>
                </c:pt>
                <c:pt idx="238">
                  <c:v>42553</c:v>
                </c:pt>
                <c:pt idx="239">
                  <c:v>42554</c:v>
                </c:pt>
                <c:pt idx="240">
                  <c:v>42555</c:v>
                </c:pt>
                <c:pt idx="241">
                  <c:v>42556</c:v>
                </c:pt>
                <c:pt idx="242">
                  <c:v>42557</c:v>
                </c:pt>
                <c:pt idx="243">
                  <c:v>42558</c:v>
                </c:pt>
                <c:pt idx="244">
                  <c:v>42559</c:v>
                </c:pt>
                <c:pt idx="245">
                  <c:v>42560</c:v>
                </c:pt>
                <c:pt idx="246">
                  <c:v>42561</c:v>
                </c:pt>
                <c:pt idx="247">
                  <c:v>42562</c:v>
                </c:pt>
                <c:pt idx="248">
                  <c:v>42563</c:v>
                </c:pt>
                <c:pt idx="249">
                  <c:v>42564</c:v>
                </c:pt>
                <c:pt idx="250">
                  <c:v>42565</c:v>
                </c:pt>
                <c:pt idx="251">
                  <c:v>42566</c:v>
                </c:pt>
                <c:pt idx="252">
                  <c:v>42567</c:v>
                </c:pt>
                <c:pt idx="253">
                  <c:v>42568</c:v>
                </c:pt>
                <c:pt idx="254">
                  <c:v>42569</c:v>
                </c:pt>
                <c:pt idx="255">
                  <c:v>42570</c:v>
                </c:pt>
                <c:pt idx="256">
                  <c:v>42571</c:v>
                </c:pt>
                <c:pt idx="257">
                  <c:v>42572</c:v>
                </c:pt>
                <c:pt idx="258">
                  <c:v>42573</c:v>
                </c:pt>
                <c:pt idx="259">
                  <c:v>42574</c:v>
                </c:pt>
                <c:pt idx="260">
                  <c:v>42575</c:v>
                </c:pt>
                <c:pt idx="261">
                  <c:v>42576</c:v>
                </c:pt>
                <c:pt idx="262">
                  <c:v>42577</c:v>
                </c:pt>
                <c:pt idx="263">
                  <c:v>42578</c:v>
                </c:pt>
                <c:pt idx="264">
                  <c:v>42579</c:v>
                </c:pt>
                <c:pt idx="265">
                  <c:v>42580</c:v>
                </c:pt>
                <c:pt idx="266">
                  <c:v>42581</c:v>
                </c:pt>
                <c:pt idx="267">
                  <c:v>42582</c:v>
                </c:pt>
                <c:pt idx="268">
                  <c:v>42583</c:v>
                </c:pt>
                <c:pt idx="269">
                  <c:v>42584</c:v>
                </c:pt>
                <c:pt idx="270">
                  <c:v>42585</c:v>
                </c:pt>
                <c:pt idx="271">
                  <c:v>42586</c:v>
                </c:pt>
                <c:pt idx="272">
                  <c:v>42587</c:v>
                </c:pt>
                <c:pt idx="273">
                  <c:v>42588</c:v>
                </c:pt>
                <c:pt idx="274">
                  <c:v>42589</c:v>
                </c:pt>
                <c:pt idx="275">
                  <c:v>42590</c:v>
                </c:pt>
                <c:pt idx="276">
                  <c:v>42591</c:v>
                </c:pt>
                <c:pt idx="277">
                  <c:v>42592</c:v>
                </c:pt>
                <c:pt idx="278">
                  <c:v>42593</c:v>
                </c:pt>
                <c:pt idx="279">
                  <c:v>42594</c:v>
                </c:pt>
                <c:pt idx="280">
                  <c:v>42595</c:v>
                </c:pt>
                <c:pt idx="281">
                  <c:v>42596</c:v>
                </c:pt>
                <c:pt idx="282">
                  <c:v>42597</c:v>
                </c:pt>
                <c:pt idx="283">
                  <c:v>42598</c:v>
                </c:pt>
                <c:pt idx="284">
                  <c:v>42599</c:v>
                </c:pt>
                <c:pt idx="285">
                  <c:v>42600</c:v>
                </c:pt>
                <c:pt idx="286">
                  <c:v>42601</c:v>
                </c:pt>
                <c:pt idx="287">
                  <c:v>42602</c:v>
                </c:pt>
                <c:pt idx="288">
                  <c:v>42603</c:v>
                </c:pt>
                <c:pt idx="289">
                  <c:v>42604</c:v>
                </c:pt>
                <c:pt idx="290">
                  <c:v>42605</c:v>
                </c:pt>
                <c:pt idx="291">
                  <c:v>42606</c:v>
                </c:pt>
                <c:pt idx="292">
                  <c:v>42607</c:v>
                </c:pt>
                <c:pt idx="293">
                  <c:v>42608</c:v>
                </c:pt>
                <c:pt idx="294">
                  <c:v>42609</c:v>
                </c:pt>
                <c:pt idx="295">
                  <c:v>42610</c:v>
                </c:pt>
                <c:pt idx="296">
                  <c:v>42611</c:v>
                </c:pt>
                <c:pt idx="297">
                  <c:v>42612</c:v>
                </c:pt>
                <c:pt idx="298">
                  <c:v>42613</c:v>
                </c:pt>
                <c:pt idx="299">
                  <c:v>42614</c:v>
                </c:pt>
                <c:pt idx="300">
                  <c:v>42615</c:v>
                </c:pt>
                <c:pt idx="301">
                  <c:v>42616</c:v>
                </c:pt>
                <c:pt idx="302">
                  <c:v>42617</c:v>
                </c:pt>
                <c:pt idx="303">
                  <c:v>42618</c:v>
                </c:pt>
                <c:pt idx="304">
                  <c:v>42619</c:v>
                </c:pt>
                <c:pt idx="305">
                  <c:v>42620</c:v>
                </c:pt>
                <c:pt idx="306">
                  <c:v>42621</c:v>
                </c:pt>
                <c:pt idx="307">
                  <c:v>42622</c:v>
                </c:pt>
                <c:pt idx="308">
                  <c:v>42623</c:v>
                </c:pt>
                <c:pt idx="309">
                  <c:v>42624</c:v>
                </c:pt>
                <c:pt idx="310">
                  <c:v>42625</c:v>
                </c:pt>
                <c:pt idx="311">
                  <c:v>42626</c:v>
                </c:pt>
                <c:pt idx="312">
                  <c:v>42627</c:v>
                </c:pt>
                <c:pt idx="313">
                  <c:v>42628</c:v>
                </c:pt>
                <c:pt idx="314">
                  <c:v>42629</c:v>
                </c:pt>
                <c:pt idx="315">
                  <c:v>42630</c:v>
                </c:pt>
                <c:pt idx="316">
                  <c:v>42631</c:v>
                </c:pt>
                <c:pt idx="317">
                  <c:v>42632</c:v>
                </c:pt>
                <c:pt idx="318">
                  <c:v>42633</c:v>
                </c:pt>
                <c:pt idx="319">
                  <c:v>42634</c:v>
                </c:pt>
                <c:pt idx="320">
                  <c:v>42635</c:v>
                </c:pt>
                <c:pt idx="321">
                  <c:v>42636</c:v>
                </c:pt>
                <c:pt idx="322">
                  <c:v>42637</c:v>
                </c:pt>
                <c:pt idx="323">
                  <c:v>42638</c:v>
                </c:pt>
                <c:pt idx="324">
                  <c:v>42639</c:v>
                </c:pt>
                <c:pt idx="325">
                  <c:v>42640</c:v>
                </c:pt>
                <c:pt idx="326">
                  <c:v>42641</c:v>
                </c:pt>
                <c:pt idx="327">
                  <c:v>42642</c:v>
                </c:pt>
                <c:pt idx="328">
                  <c:v>42643</c:v>
                </c:pt>
                <c:pt idx="329">
                  <c:v>42644</c:v>
                </c:pt>
                <c:pt idx="330">
                  <c:v>42645</c:v>
                </c:pt>
                <c:pt idx="331">
                  <c:v>42646</c:v>
                </c:pt>
                <c:pt idx="332">
                  <c:v>42647</c:v>
                </c:pt>
                <c:pt idx="333">
                  <c:v>42648</c:v>
                </c:pt>
                <c:pt idx="334">
                  <c:v>42649</c:v>
                </c:pt>
                <c:pt idx="335">
                  <c:v>42650</c:v>
                </c:pt>
                <c:pt idx="336">
                  <c:v>42651</c:v>
                </c:pt>
                <c:pt idx="337">
                  <c:v>42652</c:v>
                </c:pt>
                <c:pt idx="338">
                  <c:v>42653</c:v>
                </c:pt>
                <c:pt idx="339">
                  <c:v>42654</c:v>
                </c:pt>
                <c:pt idx="340">
                  <c:v>42655</c:v>
                </c:pt>
                <c:pt idx="341">
                  <c:v>42656</c:v>
                </c:pt>
                <c:pt idx="342">
                  <c:v>42657</c:v>
                </c:pt>
                <c:pt idx="343">
                  <c:v>42658</c:v>
                </c:pt>
                <c:pt idx="344">
                  <c:v>42659</c:v>
                </c:pt>
                <c:pt idx="345">
                  <c:v>42660</c:v>
                </c:pt>
                <c:pt idx="346">
                  <c:v>42661</c:v>
                </c:pt>
                <c:pt idx="347">
                  <c:v>42662</c:v>
                </c:pt>
                <c:pt idx="348">
                  <c:v>42663</c:v>
                </c:pt>
                <c:pt idx="349">
                  <c:v>42664</c:v>
                </c:pt>
                <c:pt idx="350">
                  <c:v>42665</c:v>
                </c:pt>
                <c:pt idx="351">
                  <c:v>42666</c:v>
                </c:pt>
                <c:pt idx="352">
                  <c:v>42667</c:v>
                </c:pt>
                <c:pt idx="353">
                  <c:v>42668</c:v>
                </c:pt>
                <c:pt idx="354">
                  <c:v>42669</c:v>
                </c:pt>
                <c:pt idx="355">
                  <c:v>42670</c:v>
                </c:pt>
                <c:pt idx="356">
                  <c:v>42671</c:v>
                </c:pt>
                <c:pt idx="357">
                  <c:v>42672</c:v>
                </c:pt>
                <c:pt idx="358">
                  <c:v>42673</c:v>
                </c:pt>
                <c:pt idx="359">
                  <c:v>42674</c:v>
                </c:pt>
                <c:pt idx="360">
                  <c:v>42675</c:v>
                </c:pt>
                <c:pt idx="361">
                  <c:v>42676</c:v>
                </c:pt>
                <c:pt idx="362">
                  <c:v>42677</c:v>
                </c:pt>
                <c:pt idx="363">
                  <c:v>42678</c:v>
                </c:pt>
                <c:pt idx="364">
                  <c:v>42679</c:v>
                </c:pt>
                <c:pt idx="365">
                  <c:v>42680</c:v>
                </c:pt>
                <c:pt idx="366">
                  <c:v>42681</c:v>
                </c:pt>
                <c:pt idx="367">
                  <c:v>42682</c:v>
                </c:pt>
                <c:pt idx="368">
                  <c:v>42683</c:v>
                </c:pt>
                <c:pt idx="369">
                  <c:v>42684</c:v>
                </c:pt>
                <c:pt idx="370">
                  <c:v>42685</c:v>
                </c:pt>
                <c:pt idx="371">
                  <c:v>42686</c:v>
                </c:pt>
                <c:pt idx="372">
                  <c:v>42687</c:v>
                </c:pt>
                <c:pt idx="373">
                  <c:v>42688</c:v>
                </c:pt>
                <c:pt idx="374">
                  <c:v>42689</c:v>
                </c:pt>
                <c:pt idx="375">
                  <c:v>42690</c:v>
                </c:pt>
                <c:pt idx="376">
                  <c:v>42691</c:v>
                </c:pt>
                <c:pt idx="377">
                  <c:v>42692</c:v>
                </c:pt>
                <c:pt idx="378">
                  <c:v>42693</c:v>
                </c:pt>
                <c:pt idx="379">
                  <c:v>42694</c:v>
                </c:pt>
                <c:pt idx="380">
                  <c:v>42695</c:v>
                </c:pt>
                <c:pt idx="381">
                  <c:v>42696</c:v>
                </c:pt>
                <c:pt idx="382">
                  <c:v>42697</c:v>
                </c:pt>
                <c:pt idx="383">
                  <c:v>42698</c:v>
                </c:pt>
                <c:pt idx="384">
                  <c:v>42699</c:v>
                </c:pt>
                <c:pt idx="385">
                  <c:v>42700</c:v>
                </c:pt>
                <c:pt idx="386">
                  <c:v>42701</c:v>
                </c:pt>
                <c:pt idx="387">
                  <c:v>42702</c:v>
                </c:pt>
                <c:pt idx="388">
                  <c:v>42703</c:v>
                </c:pt>
                <c:pt idx="389">
                  <c:v>42704</c:v>
                </c:pt>
                <c:pt idx="390">
                  <c:v>42705</c:v>
                </c:pt>
                <c:pt idx="391">
                  <c:v>42706</c:v>
                </c:pt>
                <c:pt idx="392">
                  <c:v>42707</c:v>
                </c:pt>
                <c:pt idx="393">
                  <c:v>42708</c:v>
                </c:pt>
                <c:pt idx="394">
                  <c:v>42709</c:v>
                </c:pt>
                <c:pt idx="395">
                  <c:v>42710</c:v>
                </c:pt>
                <c:pt idx="396">
                  <c:v>42711</c:v>
                </c:pt>
                <c:pt idx="397">
                  <c:v>42712</c:v>
                </c:pt>
                <c:pt idx="398">
                  <c:v>42713</c:v>
                </c:pt>
                <c:pt idx="399">
                  <c:v>42714</c:v>
                </c:pt>
                <c:pt idx="400">
                  <c:v>42715</c:v>
                </c:pt>
                <c:pt idx="401">
                  <c:v>42716</c:v>
                </c:pt>
                <c:pt idx="402">
                  <c:v>42717</c:v>
                </c:pt>
                <c:pt idx="403">
                  <c:v>42718</c:v>
                </c:pt>
                <c:pt idx="404">
                  <c:v>42719</c:v>
                </c:pt>
                <c:pt idx="405">
                  <c:v>42720</c:v>
                </c:pt>
                <c:pt idx="406">
                  <c:v>42721</c:v>
                </c:pt>
                <c:pt idx="407">
                  <c:v>42722</c:v>
                </c:pt>
                <c:pt idx="408">
                  <c:v>42723</c:v>
                </c:pt>
                <c:pt idx="409">
                  <c:v>42724</c:v>
                </c:pt>
                <c:pt idx="410">
                  <c:v>42725</c:v>
                </c:pt>
                <c:pt idx="411">
                  <c:v>42726</c:v>
                </c:pt>
                <c:pt idx="412">
                  <c:v>42727</c:v>
                </c:pt>
                <c:pt idx="413">
                  <c:v>42728</c:v>
                </c:pt>
                <c:pt idx="414">
                  <c:v>42729</c:v>
                </c:pt>
                <c:pt idx="415">
                  <c:v>42730</c:v>
                </c:pt>
                <c:pt idx="416">
                  <c:v>42731</c:v>
                </c:pt>
                <c:pt idx="417">
                  <c:v>42732</c:v>
                </c:pt>
                <c:pt idx="418">
                  <c:v>42733</c:v>
                </c:pt>
                <c:pt idx="419">
                  <c:v>42734</c:v>
                </c:pt>
                <c:pt idx="420">
                  <c:v>42735</c:v>
                </c:pt>
                <c:pt idx="421">
                  <c:v>42736</c:v>
                </c:pt>
                <c:pt idx="422">
                  <c:v>42737</c:v>
                </c:pt>
                <c:pt idx="423">
                  <c:v>42738</c:v>
                </c:pt>
                <c:pt idx="424">
                  <c:v>42739</c:v>
                </c:pt>
                <c:pt idx="425">
                  <c:v>42740</c:v>
                </c:pt>
                <c:pt idx="426">
                  <c:v>42741</c:v>
                </c:pt>
                <c:pt idx="427">
                  <c:v>42742</c:v>
                </c:pt>
                <c:pt idx="428">
                  <c:v>42743</c:v>
                </c:pt>
                <c:pt idx="429">
                  <c:v>42744</c:v>
                </c:pt>
                <c:pt idx="430">
                  <c:v>42745</c:v>
                </c:pt>
                <c:pt idx="431">
                  <c:v>42746</c:v>
                </c:pt>
                <c:pt idx="432">
                  <c:v>42747</c:v>
                </c:pt>
                <c:pt idx="433">
                  <c:v>42748</c:v>
                </c:pt>
                <c:pt idx="434">
                  <c:v>42749</c:v>
                </c:pt>
                <c:pt idx="435">
                  <c:v>42750</c:v>
                </c:pt>
                <c:pt idx="436">
                  <c:v>42751</c:v>
                </c:pt>
                <c:pt idx="437">
                  <c:v>42752</c:v>
                </c:pt>
                <c:pt idx="438">
                  <c:v>42753</c:v>
                </c:pt>
                <c:pt idx="439">
                  <c:v>42754</c:v>
                </c:pt>
                <c:pt idx="440">
                  <c:v>42755</c:v>
                </c:pt>
                <c:pt idx="441">
                  <c:v>42756</c:v>
                </c:pt>
                <c:pt idx="442">
                  <c:v>42757</c:v>
                </c:pt>
                <c:pt idx="443">
                  <c:v>42758</c:v>
                </c:pt>
                <c:pt idx="444">
                  <c:v>42759</c:v>
                </c:pt>
                <c:pt idx="445">
                  <c:v>42760</c:v>
                </c:pt>
                <c:pt idx="446">
                  <c:v>42761</c:v>
                </c:pt>
                <c:pt idx="447">
                  <c:v>42762</c:v>
                </c:pt>
                <c:pt idx="448">
                  <c:v>42763</c:v>
                </c:pt>
                <c:pt idx="449">
                  <c:v>42764</c:v>
                </c:pt>
                <c:pt idx="450">
                  <c:v>42765</c:v>
                </c:pt>
                <c:pt idx="451">
                  <c:v>42766</c:v>
                </c:pt>
                <c:pt idx="452">
                  <c:v>42767</c:v>
                </c:pt>
                <c:pt idx="453">
                  <c:v>42768</c:v>
                </c:pt>
                <c:pt idx="454">
                  <c:v>42769</c:v>
                </c:pt>
                <c:pt idx="455">
                  <c:v>42770</c:v>
                </c:pt>
                <c:pt idx="456">
                  <c:v>42771</c:v>
                </c:pt>
                <c:pt idx="457">
                  <c:v>42772</c:v>
                </c:pt>
                <c:pt idx="458">
                  <c:v>42773</c:v>
                </c:pt>
                <c:pt idx="459">
                  <c:v>42774</c:v>
                </c:pt>
                <c:pt idx="460">
                  <c:v>42775</c:v>
                </c:pt>
                <c:pt idx="461">
                  <c:v>42776</c:v>
                </c:pt>
                <c:pt idx="462">
                  <c:v>42777</c:v>
                </c:pt>
                <c:pt idx="463">
                  <c:v>42778</c:v>
                </c:pt>
                <c:pt idx="464">
                  <c:v>42779</c:v>
                </c:pt>
                <c:pt idx="465">
                  <c:v>42780</c:v>
                </c:pt>
                <c:pt idx="466">
                  <c:v>42781</c:v>
                </c:pt>
                <c:pt idx="467">
                  <c:v>42782</c:v>
                </c:pt>
                <c:pt idx="468">
                  <c:v>42783</c:v>
                </c:pt>
                <c:pt idx="469">
                  <c:v>42784</c:v>
                </c:pt>
                <c:pt idx="470">
                  <c:v>42785</c:v>
                </c:pt>
                <c:pt idx="471">
                  <c:v>42786</c:v>
                </c:pt>
                <c:pt idx="472">
                  <c:v>42787</c:v>
                </c:pt>
                <c:pt idx="473">
                  <c:v>42788</c:v>
                </c:pt>
                <c:pt idx="474">
                  <c:v>42789</c:v>
                </c:pt>
                <c:pt idx="475">
                  <c:v>42790</c:v>
                </c:pt>
                <c:pt idx="476">
                  <c:v>42791</c:v>
                </c:pt>
                <c:pt idx="477">
                  <c:v>42792</c:v>
                </c:pt>
                <c:pt idx="478">
                  <c:v>42793</c:v>
                </c:pt>
                <c:pt idx="479">
                  <c:v>42794</c:v>
                </c:pt>
                <c:pt idx="480">
                  <c:v>42795</c:v>
                </c:pt>
                <c:pt idx="481">
                  <c:v>42796</c:v>
                </c:pt>
                <c:pt idx="482">
                  <c:v>42797</c:v>
                </c:pt>
                <c:pt idx="483">
                  <c:v>42798</c:v>
                </c:pt>
                <c:pt idx="484">
                  <c:v>42799</c:v>
                </c:pt>
                <c:pt idx="485">
                  <c:v>42800</c:v>
                </c:pt>
                <c:pt idx="486">
                  <c:v>42801</c:v>
                </c:pt>
                <c:pt idx="487">
                  <c:v>42802</c:v>
                </c:pt>
                <c:pt idx="488">
                  <c:v>42803</c:v>
                </c:pt>
                <c:pt idx="489">
                  <c:v>42804</c:v>
                </c:pt>
                <c:pt idx="490">
                  <c:v>42805</c:v>
                </c:pt>
                <c:pt idx="491">
                  <c:v>42806</c:v>
                </c:pt>
                <c:pt idx="492">
                  <c:v>42807</c:v>
                </c:pt>
                <c:pt idx="493">
                  <c:v>42808</c:v>
                </c:pt>
                <c:pt idx="494">
                  <c:v>42809</c:v>
                </c:pt>
                <c:pt idx="495">
                  <c:v>42810</c:v>
                </c:pt>
                <c:pt idx="496">
                  <c:v>42811</c:v>
                </c:pt>
                <c:pt idx="497">
                  <c:v>42812</c:v>
                </c:pt>
                <c:pt idx="498">
                  <c:v>42813</c:v>
                </c:pt>
                <c:pt idx="499">
                  <c:v>42814</c:v>
                </c:pt>
                <c:pt idx="500">
                  <c:v>42815</c:v>
                </c:pt>
                <c:pt idx="501">
                  <c:v>42816</c:v>
                </c:pt>
                <c:pt idx="502">
                  <c:v>42817</c:v>
                </c:pt>
                <c:pt idx="503">
                  <c:v>42818</c:v>
                </c:pt>
                <c:pt idx="504">
                  <c:v>42819</c:v>
                </c:pt>
                <c:pt idx="505">
                  <c:v>42820</c:v>
                </c:pt>
                <c:pt idx="506">
                  <c:v>42821</c:v>
                </c:pt>
                <c:pt idx="507">
                  <c:v>42822</c:v>
                </c:pt>
                <c:pt idx="508">
                  <c:v>42823</c:v>
                </c:pt>
                <c:pt idx="509">
                  <c:v>42824</c:v>
                </c:pt>
                <c:pt idx="510">
                  <c:v>42825</c:v>
                </c:pt>
                <c:pt idx="511">
                  <c:v>42826</c:v>
                </c:pt>
                <c:pt idx="512">
                  <c:v>42827</c:v>
                </c:pt>
                <c:pt idx="513">
                  <c:v>42828</c:v>
                </c:pt>
                <c:pt idx="514">
                  <c:v>42829</c:v>
                </c:pt>
                <c:pt idx="515">
                  <c:v>42830</c:v>
                </c:pt>
                <c:pt idx="516">
                  <c:v>42831</c:v>
                </c:pt>
                <c:pt idx="517">
                  <c:v>42832</c:v>
                </c:pt>
                <c:pt idx="518">
                  <c:v>42833</c:v>
                </c:pt>
                <c:pt idx="519">
                  <c:v>42834</c:v>
                </c:pt>
                <c:pt idx="520">
                  <c:v>42835</c:v>
                </c:pt>
                <c:pt idx="521">
                  <c:v>42836</c:v>
                </c:pt>
                <c:pt idx="522">
                  <c:v>42837</c:v>
                </c:pt>
                <c:pt idx="523">
                  <c:v>42838</c:v>
                </c:pt>
                <c:pt idx="524">
                  <c:v>42839</c:v>
                </c:pt>
                <c:pt idx="525">
                  <c:v>42840</c:v>
                </c:pt>
                <c:pt idx="526">
                  <c:v>42841</c:v>
                </c:pt>
                <c:pt idx="527">
                  <c:v>42842</c:v>
                </c:pt>
                <c:pt idx="528">
                  <c:v>42843</c:v>
                </c:pt>
                <c:pt idx="529">
                  <c:v>42844</c:v>
                </c:pt>
                <c:pt idx="530">
                  <c:v>42845</c:v>
                </c:pt>
                <c:pt idx="531">
                  <c:v>42846</c:v>
                </c:pt>
                <c:pt idx="532">
                  <c:v>42847</c:v>
                </c:pt>
                <c:pt idx="533">
                  <c:v>42848</c:v>
                </c:pt>
                <c:pt idx="534">
                  <c:v>42849</c:v>
                </c:pt>
                <c:pt idx="535">
                  <c:v>42850</c:v>
                </c:pt>
                <c:pt idx="536">
                  <c:v>42851</c:v>
                </c:pt>
                <c:pt idx="537">
                  <c:v>42852</c:v>
                </c:pt>
                <c:pt idx="538">
                  <c:v>42853</c:v>
                </c:pt>
                <c:pt idx="539">
                  <c:v>42854</c:v>
                </c:pt>
                <c:pt idx="540">
                  <c:v>42855</c:v>
                </c:pt>
                <c:pt idx="541">
                  <c:v>42856</c:v>
                </c:pt>
                <c:pt idx="542">
                  <c:v>42857</c:v>
                </c:pt>
                <c:pt idx="543">
                  <c:v>42858</c:v>
                </c:pt>
                <c:pt idx="544">
                  <c:v>42859</c:v>
                </c:pt>
                <c:pt idx="545">
                  <c:v>42860</c:v>
                </c:pt>
                <c:pt idx="546">
                  <c:v>42861</c:v>
                </c:pt>
                <c:pt idx="547">
                  <c:v>42862</c:v>
                </c:pt>
                <c:pt idx="548">
                  <c:v>42863</c:v>
                </c:pt>
                <c:pt idx="549">
                  <c:v>42864</c:v>
                </c:pt>
                <c:pt idx="550">
                  <c:v>42865</c:v>
                </c:pt>
                <c:pt idx="551">
                  <c:v>42866</c:v>
                </c:pt>
                <c:pt idx="552">
                  <c:v>42867</c:v>
                </c:pt>
                <c:pt idx="553">
                  <c:v>42868</c:v>
                </c:pt>
                <c:pt idx="554">
                  <c:v>42869</c:v>
                </c:pt>
                <c:pt idx="555">
                  <c:v>42870</c:v>
                </c:pt>
                <c:pt idx="556">
                  <c:v>42871</c:v>
                </c:pt>
                <c:pt idx="557">
                  <c:v>42872</c:v>
                </c:pt>
                <c:pt idx="558">
                  <c:v>42873</c:v>
                </c:pt>
                <c:pt idx="559">
                  <c:v>42874</c:v>
                </c:pt>
                <c:pt idx="560">
                  <c:v>42875</c:v>
                </c:pt>
                <c:pt idx="561">
                  <c:v>42876</c:v>
                </c:pt>
                <c:pt idx="562">
                  <c:v>42877</c:v>
                </c:pt>
                <c:pt idx="563">
                  <c:v>42878</c:v>
                </c:pt>
                <c:pt idx="564">
                  <c:v>42879</c:v>
                </c:pt>
                <c:pt idx="565">
                  <c:v>42880</c:v>
                </c:pt>
                <c:pt idx="566">
                  <c:v>42881</c:v>
                </c:pt>
                <c:pt idx="567">
                  <c:v>42882</c:v>
                </c:pt>
                <c:pt idx="568">
                  <c:v>42883</c:v>
                </c:pt>
                <c:pt idx="569">
                  <c:v>42884</c:v>
                </c:pt>
                <c:pt idx="570">
                  <c:v>42885</c:v>
                </c:pt>
                <c:pt idx="571">
                  <c:v>42886</c:v>
                </c:pt>
                <c:pt idx="572">
                  <c:v>42887</c:v>
                </c:pt>
                <c:pt idx="573">
                  <c:v>42888</c:v>
                </c:pt>
                <c:pt idx="574">
                  <c:v>42889</c:v>
                </c:pt>
                <c:pt idx="575">
                  <c:v>42890</c:v>
                </c:pt>
                <c:pt idx="576">
                  <c:v>42891</c:v>
                </c:pt>
                <c:pt idx="577">
                  <c:v>42892</c:v>
                </c:pt>
                <c:pt idx="578">
                  <c:v>42893</c:v>
                </c:pt>
                <c:pt idx="579">
                  <c:v>42894</c:v>
                </c:pt>
                <c:pt idx="580">
                  <c:v>42895</c:v>
                </c:pt>
                <c:pt idx="581">
                  <c:v>42896</c:v>
                </c:pt>
                <c:pt idx="582">
                  <c:v>42897</c:v>
                </c:pt>
                <c:pt idx="583">
                  <c:v>42898</c:v>
                </c:pt>
                <c:pt idx="584">
                  <c:v>42899</c:v>
                </c:pt>
                <c:pt idx="585">
                  <c:v>42900</c:v>
                </c:pt>
                <c:pt idx="586">
                  <c:v>42901</c:v>
                </c:pt>
                <c:pt idx="587">
                  <c:v>42902</c:v>
                </c:pt>
                <c:pt idx="588">
                  <c:v>42903</c:v>
                </c:pt>
                <c:pt idx="589">
                  <c:v>42904</c:v>
                </c:pt>
                <c:pt idx="590">
                  <c:v>42905</c:v>
                </c:pt>
                <c:pt idx="591">
                  <c:v>42906</c:v>
                </c:pt>
                <c:pt idx="592">
                  <c:v>42907</c:v>
                </c:pt>
                <c:pt idx="593">
                  <c:v>42908</c:v>
                </c:pt>
                <c:pt idx="594">
                  <c:v>42909</c:v>
                </c:pt>
                <c:pt idx="595">
                  <c:v>42910</c:v>
                </c:pt>
                <c:pt idx="596">
                  <c:v>42911</c:v>
                </c:pt>
                <c:pt idx="597">
                  <c:v>42912</c:v>
                </c:pt>
                <c:pt idx="598">
                  <c:v>42913</c:v>
                </c:pt>
                <c:pt idx="599">
                  <c:v>42914</c:v>
                </c:pt>
                <c:pt idx="600">
                  <c:v>42915</c:v>
                </c:pt>
                <c:pt idx="601">
                  <c:v>42916</c:v>
                </c:pt>
                <c:pt idx="602">
                  <c:v>42917</c:v>
                </c:pt>
                <c:pt idx="603">
                  <c:v>42918</c:v>
                </c:pt>
                <c:pt idx="604">
                  <c:v>42919</c:v>
                </c:pt>
                <c:pt idx="605">
                  <c:v>42920</c:v>
                </c:pt>
                <c:pt idx="606">
                  <c:v>42921</c:v>
                </c:pt>
                <c:pt idx="607">
                  <c:v>42922</c:v>
                </c:pt>
                <c:pt idx="608">
                  <c:v>42923</c:v>
                </c:pt>
                <c:pt idx="609">
                  <c:v>42924</c:v>
                </c:pt>
                <c:pt idx="610">
                  <c:v>42925</c:v>
                </c:pt>
                <c:pt idx="611">
                  <c:v>42926</c:v>
                </c:pt>
                <c:pt idx="612">
                  <c:v>42927</c:v>
                </c:pt>
                <c:pt idx="613">
                  <c:v>42928</c:v>
                </c:pt>
                <c:pt idx="614">
                  <c:v>42929</c:v>
                </c:pt>
                <c:pt idx="615">
                  <c:v>42930</c:v>
                </c:pt>
                <c:pt idx="616">
                  <c:v>42931</c:v>
                </c:pt>
                <c:pt idx="617">
                  <c:v>42932</c:v>
                </c:pt>
                <c:pt idx="618">
                  <c:v>42933</c:v>
                </c:pt>
                <c:pt idx="619">
                  <c:v>42934</c:v>
                </c:pt>
                <c:pt idx="620">
                  <c:v>42935</c:v>
                </c:pt>
                <c:pt idx="621">
                  <c:v>42936</c:v>
                </c:pt>
                <c:pt idx="622">
                  <c:v>42937</c:v>
                </c:pt>
                <c:pt idx="623">
                  <c:v>42938</c:v>
                </c:pt>
                <c:pt idx="624">
                  <c:v>42939</c:v>
                </c:pt>
                <c:pt idx="625">
                  <c:v>42940</c:v>
                </c:pt>
                <c:pt idx="626">
                  <c:v>42941</c:v>
                </c:pt>
                <c:pt idx="627">
                  <c:v>42942</c:v>
                </c:pt>
                <c:pt idx="628">
                  <c:v>42943</c:v>
                </c:pt>
                <c:pt idx="629">
                  <c:v>42944</c:v>
                </c:pt>
                <c:pt idx="630">
                  <c:v>42945</c:v>
                </c:pt>
                <c:pt idx="631">
                  <c:v>42946</c:v>
                </c:pt>
                <c:pt idx="632">
                  <c:v>42947</c:v>
                </c:pt>
                <c:pt idx="633">
                  <c:v>42948</c:v>
                </c:pt>
                <c:pt idx="634">
                  <c:v>42949</c:v>
                </c:pt>
                <c:pt idx="635">
                  <c:v>42950</c:v>
                </c:pt>
                <c:pt idx="636">
                  <c:v>42951</c:v>
                </c:pt>
                <c:pt idx="637">
                  <c:v>42952</c:v>
                </c:pt>
                <c:pt idx="638">
                  <c:v>42953</c:v>
                </c:pt>
                <c:pt idx="639">
                  <c:v>42954</c:v>
                </c:pt>
                <c:pt idx="640">
                  <c:v>42955</c:v>
                </c:pt>
                <c:pt idx="641">
                  <c:v>42956</c:v>
                </c:pt>
                <c:pt idx="642">
                  <c:v>42957</c:v>
                </c:pt>
                <c:pt idx="643">
                  <c:v>42958</c:v>
                </c:pt>
                <c:pt idx="644">
                  <c:v>42959</c:v>
                </c:pt>
                <c:pt idx="645">
                  <c:v>42960</c:v>
                </c:pt>
                <c:pt idx="646">
                  <c:v>42961</c:v>
                </c:pt>
                <c:pt idx="647">
                  <c:v>42962</c:v>
                </c:pt>
                <c:pt idx="648">
                  <c:v>42963</c:v>
                </c:pt>
                <c:pt idx="649">
                  <c:v>42964</c:v>
                </c:pt>
                <c:pt idx="650">
                  <c:v>42965</c:v>
                </c:pt>
                <c:pt idx="651">
                  <c:v>42966</c:v>
                </c:pt>
                <c:pt idx="652">
                  <c:v>42967</c:v>
                </c:pt>
                <c:pt idx="653">
                  <c:v>42968</c:v>
                </c:pt>
                <c:pt idx="654">
                  <c:v>42969</c:v>
                </c:pt>
                <c:pt idx="655">
                  <c:v>42970</c:v>
                </c:pt>
                <c:pt idx="656">
                  <c:v>42971</c:v>
                </c:pt>
                <c:pt idx="657">
                  <c:v>42972</c:v>
                </c:pt>
                <c:pt idx="658">
                  <c:v>42973</c:v>
                </c:pt>
                <c:pt idx="659">
                  <c:v>42974</c:v>
                </c:pt>
                <c:pt idx="660">
                  <c:v>42975</c:v>
                </c:pt>
                <c:pt idx="661">
                  <c:v>42976</c:v>
                </c:pt>
                <c:pt idx="662">
                  <c:v>42977</c:v>
                </c:pt>
                <c:pt idx="663">
                  <c:v>42978</c:v>
                </c:pt>
                <c:pt idx="664">
                  <c:v>42979</c:v>
                </c:pt>
                <c:pt idx="665">
                  <c:v>42980</c:v>
                </c:pt>
                <c:pt idx="666">
                  <c:v>42981</c:v>
                </c:pt>
                <c:pt idx="667">
                  <c:v>42982</c:v>
                </c:pt>
                <c:pt idx="668">
                  <c:v>42983</c:v>
                </c:pt>
                <c:pt idx="669">
                  <c:v>42984</c:v>
                </c:pt>
                <c:pt idx="670">
                  <c:v>42985</c:v>
                </c:pt>
                <c:pt idx="671">
                  <c:v>42986</c:v>
                </c:pt>
                <c:pt idx="672">
                  <c:v>42987</c:v>
                </c:pt>
                <c:pt idx="673">
                  <c:v>42988</c:v>
                </c:pt>
                <c:pt idx="674">
                  <c:v>42989</c:v>
                </c:pt>
                <c:pt idx="675">
                  <c:v>42990</c:v>
                </c:pt>
                <c:pt idx="676">
                  <c:v>42991</c:v>
                </c:pt>
                <c:pt idx="677">
                  <c:v>42992</c:v>
                </c:pt>
                <c:pt idx="678">
                  <c:v>42993</c:v>
                </c:pt>
                <c:pt idx="679">
                  <c:v>42994</c:v>
                </c:pt>
                <c:pt idx="680">
                  <c:v>42995</c:v>
                </c:pt>
                <c:pt idx="681">
                  <c:v>42996</c:v>
                </c:pt>
                <c:pt idx="682">
                  <c:v>42997</c:v>
                </c:pt>
                <c:pt idx="683">
                  <c:v>42998</c:v>
                </c:pt>
                <c:pt idx="684">
                  <c:v>42999</c:v>
                </c:pt>
                <c:pt idx="685">
                  <c:v>43000</c:v>
                </c:pt>
                <c:pt idx="686">
                  <c:v>43001</c:v>
                </c:pt>
                <c:pt idx="687">
                  <c:v>43002</c:v>
                </c:pt>
                <c:pt idx="688">
                  <c:v>43003</c:v>
                </c:pt>
                <c:pt idx="689">
                  <c:v>43004</c:v>
                </c:pt>
                <c:pt idx="690">
                  <c:v>43005</c:v>
                </c:pt>
                <c:pt idx="691">
                  <c:v>43006</c:v>
                </c:pt>
                <c:pt idx="692">
                  <c:v>43007</c:v>
                </c:pt>
                <c:pt idx="693">
                  <c:v>43008</c:v>
                </c:pt>
                <c:pt idx="694">
                  <c:v>43009</c:v>
                </c:pt>
                <c:pt idx="695">
                  <c:v>43010</c:v>
                </c:pt>
                <c:pt idx="696">
                  <c:v>43011</c:v>
                </c:pt>
                <c:pt idx="697">
                  <c:v>43012</c:v>
                </c:pt>
                <c:pt idx="698">
                  <c:v>43013</c:v>
                </c:pt>
                <c:pt idx="699">
                  <c:v>43014</c:v>
                </c:pt>
                <c:pt idx="700">
                  <c:v>43015</c:v>
                </c:pt>
                <c:pt idx="701">
                  <c:v>43016</c:v>
                </c:pt>
                <c:pt idx="702">
                  <c:v>43017</c:v>
                </c:pt>
                <c:pt idx="703">
                  <c:v>43018</c:v>
                </c:pt>
                <c:pt idx="704">
                  <c:v>43019</c:v>
                </c:pt>
                <c:pt idx="705">
                  <c:v>43020</c:v>
                </c:pt>
                <c:pt idx="706">
                  <c:v>43021</c:v>
                </c:pt>
                <c:pt idx="707">
                  <c:v>43022</c:v>
                </c:pt>
                <c:pt idx="708">
                  <c:v>43023</c:v>
                </c:pt>
                <c:pt idx="709">
                  <c:v>43024</c:v>
                </c:pt>
                <c:pt idx="710">
                  <c:v>43025</c:v>
                </c:pt>
                <c:pt idx="711">
                  <c:v>43026</c:v>
                </c:pt>
                <c:pt idx="712">
                  <c:v>43027</c:v>
                </c:pt>
                <c:pt idx="713">
                  <c:v>43028</c:v>
                </c:pt>
                <c:pt idx="714">
                  <c:v>43029</c:v>
                </c:pt>
                <c:pt idx="715">
                  <c:v>43030</c:v>
                </c:pt>
                <c:pt idx="716">
                  <c:v>43031</c:v>
                </c:pt>
                <c:pt idx="717">
                  <c:v>43032</c:v>
                </c:pt>
                <c:pt idx="718">
                  <c:v>43033</c:v>
                </c:pt>
                <c:pt idx="719">
                  <c:v>43034</c:v>
                </c:pt>
                <c:pt idx="720">
                  <c:v>43035</c:v>
                </c:pt>
                <c:pt idx="721">
                  <c:v>43036</c:v>
                </c:pt>
                <c:pt idx="722">
                  <c:v>43037</c:v>
                </c:pt>
                <c:pt idx="723">
                  <c:v>43038</c:v>
                </c:pt>
                <c:pt idx="724">
                  <c:v>43039</c:v>
                </c:pt>
                <c:pt idx="725">
                  <c:v>43040</c:v>
                </c:pt>
                <c:pt idx="726">
                  <c:v>43041</c:v>
                </c:pt>
                <c:pt idx="727">
                  <c:v>43042</c:v>
                </c:pt>
                <c:pt idx="728">
                  <c:v>43043</c:v>
                </c:pt>
                <c:pt idx="729">
                  <c:v>43044</c:v>
                </c:pt>
                <c:pt idx="730">
                  <c:v>43045</c:v>
                </c:pt>
                <c:pt idx="731">
                  <c:v>43046</c:v>
                </c:pt>
                <c:pt idx="732">
                  <c:v>43047</c:v>
                </c:pt>
                <c:pt idx="733">
                  <c:v>43048</c:v>
                </c:pt>
                <c:pt idx="734">
                  <c:v>43049</c:v>
                </c:pt>
                <c:pt idx="735">
                  <c:v>43050</c:v>
                </c:pt>
                <c:pt idx="736">
                  <c:v>43051</c:v>
                </c:pt>
                <c:pt idx="737">
                  <c:v>43052</c:v>
                </c:pt>
                <c:pt idx="738">
                  <c:v>43053</c:v>
                </c:pt>
                <c:pt idx="739">
                  <c:v>43054</c:v>
                </c:pt>
                <c:pt idx="740">
                  <c:v>43055</c:v>
                </c:pt>
                <c:pt idx="741">
                  <c:v>43056</c:v>
                </c:pt>
                <c:pt idx="742">
                  <c:v>43057</c:v>
                </c:pt>
                <c:pt idx="743">
                  <c:v>43058</c:v>
                </c:pt>
                <c:pt idx="744">
                  <c:v>43059</c:v>
                </c:pt>
                <c:pt idx="745">
                  <c:v>43060</c:v>
                </c:pt>
                <c:pt idx="746">
                  <c:v>43061</c:v>
                </c:pt>
                <c:pt idx="747">
                  <c:v>43062</c:v>
                </c:pt>
                <c:pt idx="748">
                  <c:v>43063</c:v>
                </c:pt>
                <c:pt idx="749">
                  <c:v>43064</c:v>
                </c:pt>
                <c:pt idx="750">
                  <c:v>43065</c:v>
                </c:pt>
                <c:pt idx="751">
                  <c:v>43066</c:v>
                </c:pt>
                <c:pt idx="752">
                  <c:v>43067</c:v>
                </c:pt>
                <c:pt idx="753">
                  <c:v>43068</c:v>
                </c:pt>
                <c:pt idx="754">
                  <c:v>43069</c:v>
                </c:pt>
                <c:pt idx="755">
                  <c:v>43070</c:v>
                </c:pt>
                <c:pt idx="756">
                  <c:v>43071</c:v>
                </c:pt>
                <c:pt idx="757">
                  <c:v>43072</c:v>
                </c:pt>
                <c:pt idx="758">
                  <c:v>43073</c:v>
                </c:pt>
                <c:pt idx="759">
                  <c:v>43074</c:v>
                </c:pt>
                <c:pt idx="760">
                  <c:v>43075</c:v>
                </c:pt>
                <c:pt idx="761">
                  <c:v>43076</c:v>
                </c:pt>
                <c:pt idx="762">
                  <c:v>43077</c:v>
                </c:pt>
                <c:pt idx="763">
                  <c:v>43078</c:v>
                </c:pt>
                <c:pt idx="764">
                  <c:v>43079</c:v>
                </c:pt>
                <c:pt idx="765">
                  <c:v>43080</c:v>
                </c:pt>
                <c:pt idx="766">
                  <c:v>43081</c:v>
                </c:pt>
                <c:pt idx="767">
                  <c:v>43082</c:v>
                </c:pt>
                <c:pt idx="768">
                  <c:v>43083</c:v>
                </c:pt>
                <c:pt idx="769">
                  <c:v>43084</c:v>
                </c:pt>
                <c:pt idx="770">
                  <c:v>43085</c:v>
                </c:pt>
                <c:pt idx="771">
                  <c:v>43086</c:v>
                </c:pt>
                <c:pt idx="772">
                  <c:v>43087</c:v>
                </c:pt>
                <c:pt idx="773">
                  <c:v>43088</c:v>
                </c:pt>
                <c:pt idx="774">
                  <c:v>43089</c:v>
                </c:pt>
                <c:pt idx="775">
                  <c:v>43090</c:v>
                </c:pt>
                <c:pt idx="776">
                  <c:v>43091</c:v>
                </c:pt>
                <c:pt idx="777">
                  <c:v>43092</c:v>
                </c:pt>
                <c:pt idx="778">
                  <c:v>43093</c:v>
                </c:pt>
                <c:pt idx="779">
                  <c:v>43094</c:v>
                </c:pt>
                <c:pt idx="780">
                  <c:v>43095</c:v>
                </c:pt>
                <c:pt idx="781">
                  <c:v>43096</c:v>
                </c:pt>
                <c:pt idx="782">
                  <c:v>43097</c:v>
                </c:pt>
                <c:pt idx="783">
                  <c:v>43098</c:v>
                </c:pt>
                <c:pt idx="784">
                  <c:v>43099</c:v>
                </c:pt>
                <c:pt idx="785">
                  <c:v>43100</c:v>
                </c:pt>
                <c:pt idx="786">
                  <c:v>43101</c:v>
                </c:pt>
                <c:pt idx="787">
                  <c:v>43102</c:v>
                </c:pt>
                <c:pt idx="788">
                  <c:v>43103</c:v>
                </c:pt>
                <c:pt idx="789">
                  <c:v>43104</c:v>
                </c:pt>
                <c:pt idx="790">
                  <c:v>43105</c:v>
                </c:pt>
                <c:pt idx="791">
                  <c:v>43106</c:v>
                </c:pt>
                <c:pt idx="792">
                  <c:v>43107</c:v>
                </c:pt>
                <c:pt idx="793">
                  <c:v>43108</c:v>
                </c:pt>
                <c:pt idx="794">
                  <c:v>43109</c:v>
                </c:pt>
                <c:pt idx="795">
                  <c:v>43110</c:v>
                </c:pt>
                <c:pt idx="796">
                  <c:v>43111</c:v>
                </c:pt>
                <c:pt idx="797">
                  <c:v>43112</c:v>
                </c:pt>
                <c:pt idx="798">
                  <c:v>43113</c:v>
                </c:pt>
                <c:pt idx="799">
                  <c:v>43114</c:v>
                </c:pt>
                <c:pt idx="800">
                  <c:v>43115</c:v>
                </c:pt>
                <c:pt idx="801">
                  <c:v>43116</c:v>
                </c:pt>
                <c:pt idx="802">
                  <c:v>43117</c:v>
                </c:pt>
                <c:pt idx="803">
                  <c:v>43118</c:v>
                </c:pt>
                <c:pt idx="804">
                  <c:v>43119</c:v>
                </c:pt>
                <c:pt idx="805">
                  <c:v>43120</c:v>
                </c:pt>
                <c:pt idx="806">
                  <c:v>43121</c:v>
                </c:pt>
                <c:pt idx="807">
                  <c:v>43122</c:v>
                </c:pt>
                <c:pt idx="808">
                  <c:v>43123</c:v>
                </c:pt>
                <c:pt idx="809">
                  <c:v>43124</c:v>
                </c:pt>
                <c:pt idx="810">
                  <c:v>43125</c:v>
                </c:pt>
                <c:pt idx="811">
                  <c:v>43126</c:v>
                </c:pt>
                <c:pt idx="812">
                  <c:v>43127</c:v>
                </c:pt>
                <c:pt idx="813">
                  <c:v>43128</c:v>
                </c:pt>
                <c:pt idx="814">
                  <c:v>43129</c:v>
                </c:pt>
                <c:pt idx="815">
                  <c:v>43130</c:v>
                </c:pt>
                <c:pt idx="816">
                  <c:v>43131</c:v>
                </c:pt>
                <c:pt idx="817">
                  <c:v>43132</c:v>
                </c:pt>
                <c:pt idx="818">
                  <c:v>43133</c:v>
                </c:pt>
                <c:pt idx="819">
                  <c:v>43134</c:v>
                </c:pt>
                <c:pt idx="820">
                  <c:v>43135</c:v>
                </c:pt>
                <c:pt idx="821">
                  <c:v>43136</c:v>
                </c:pt>
                <c:pt idx="822">
                  <c:v>43137</c:v>
                </c:pt>
                <c:pt idx="823">
                  <c:v>43138</c:v>
                </c:pt>
                <c:pt idx="824">
                  <c:v>43139</c:v>
                </c:pt>
                <c:pt idx="825">
                  <c:v>43140</c:v>
                </c:pt>
                <c:pt idx="826">
                  <c:v>43141</c:v>
                </c:pt>
                <c:pt idx="827">
                  <c:v>43142</c:v>
                </c:pt>
                <c:pt idx="828">
                  <c:v>43143</c:v>
                </c:pt>
                <c:pt idx="829">
                  <c:v>43144</c:v>
                </c:pt>
                <c:pt idx="830">
                  <c:v>43145</c:v>
                </c:pt>
                <c:pt idx="831">
                  <c:v>43146</c:v>
                </c:pt>
                <c:pt idx="832">
                  <c:v>43147</c:v>
                </c:pt>
                <c:pt idx="833">
                  <c:v>43148</c:v>
                </c:pt>
                <c:pt idx="834">
                  <c:v>43149</c:v>
                </c:pt>
                <c:pt idx="835">
                  <c:v>43150</c:v>
                </c:pt>
                <c:pt idx="836">
                  <c:v>43151</c:v>
                </c:pt>
                <c:pt idx="837">
                  <c:v>43152</c:v>
                </c:pt>
                <c:pt idx="838">
                  <c:v>43153</c:v>
                </c:pt>
                <c:pt idx="839">
                  <c:v>43154</c:v>
                </c:pt>
                <c:pt idx="840">
                  <c:v>43155</c:v>
                </c:pt>
                <c:pt idx="841">
                  <c:v>43156</c:v>
                </c:pt>
                <c:pt idx="842">
                  <c:v>43157</c:v>
                </c:pt>
                <c:pt idx="843">
                  <c:v>43158</c:v>
                </c:pt>
                <c:pt idx="844">
                  <c:v>43159</c:v>
                </c:pt>
                <c:pt idx="845">
                  <c:v>43160</c:v>
                </c:pt>
                <c:pt idx="846">
                  <c:v>43161</c:v>
                </c:pt>
                <c:pt idx="847">
                  <c:v>43162</c:v>
                </c:pt>
                <c:pt idx="848">
                  <c:v>43163</c:v>
                </c:pt>
                <c:pt idx="849">
                  <c:v>43164</c:v>
                </c:pt>
                <c:pt idx="850">
                  <c:v>43165</c:v>
                </c:pt>
                <c:pt idx="851">
                  <c:v>43166</c:v>
                </c:pt>
                <c:pt idx="852">
                  <c:v>43167</c:v>
                </c:pt>
                <c:pt idx="853">
                  <c:v>43168</c:v>
                </c:pt>
                <c:pt idx="854">
                  <c:v>43169</c:v>
                </c:pt>
                <c:pt idx="855">
                  <c:v>43170</c:v>
                </c:pt>
                <c:pt idx="856">
                  <c:v>43171</c:v>
                </c:pt>
                <c:pt idx="857">
                  <c:v>43172</c:v>
                </c:pt>
                <c:pt idx="858">
                  <c:v>43173</c:v>
                </c:pt>
                <c:pt idx="859">
                  <c:v>43174</c:v>
                </c:pt>
                <c:pt idx="860">
                  <c:v>43175</c:v>
                </c:pt>
                <c:pt idx="861">
                  <c:v>43176</c:v>
                </c:pt>
                <c:pt idx="862">
                  <c:v>43177</c:v>
                </c:pt>
                <c:pt idx="863">
                  <c:v>43178</c:v>
                </c:pt>
                <c:pt idx="864">
                  <c:v>43179</c:v>
                </c:pt>
                <c:pt idx="865">
                  <c:v>43180</c:v>
                </c:pt>
                <c:pt idx="866">
                  <c:v>43181</c:v>
                </c:pt>
                <c:pt idx="867">
                  <c:v>43182</c:v>
                </c:pt>
                <c:pt idx="868">
                  <c:v>43183</c:v>
                </c:pt>
                <c:pt idx="869">
                  <c:v>43184</c:v>
                </c:pt>
                <c:pt idx="870">
                  <c:v>43185</c:v>
                </c:pt>
                <c:pt idx="871">
                  <c:v>43186</c:v>
                </c:pt>
                <c:pt idx="872">
                  <c:v>43187</c:v>
                </c:pt>
                <c:pt idx="873">
                  <c:v>43188</c:v>
                </c:pt>
                <c:pt idx="874">
                  <c:v>43189</c:v>
                </c:pt>
                <c:pt idx="875">
                  <c:v>43190</c:v>
                </c:pt>
                <c:pt idx="876">
                  <c:v>43191</c:v>
                </c:pt>
                <c:pt idx="877">
                  <c:v>43192</c:v>
                </c:pt>
                <c:pt idx="878">
                  <c:v>43193</c:v>
                </c:pt>
                <c:pt idx="879">
                  <c:v>43194</c:v>
                </c:pt>
                <c:pt idx="880">
                  <c:v>43195</c:v>
                </c:pt>
                <c:pt idx="881">
                  <c:v>43196</c:v>
                </c:pt>
                <c:pt idx="882">
                  <c:v>43197</c:v>
                </c:pt>
                <c:pt idx="883">
                  <c:v>43198</c:v>
                </c:pt>
                <c:pt idx="884">
                  <c:v>43199</c:v>
                </c:pt>
                <c:pt idx="885">
                  <c:v>43200</c:v>
                </c:pt>
                <c:pt idx="886">
                  <c:v>43201</c:v>
                </c:pt>
                <c:pt idx="887">
                  <c:v>43202</c:v>
                </c:pt>
                <c:pt idx="888">
                  <c:v>43203</c:v>
                </c:pt>
                <c:pt idx="889">
                  <c:v>43204</c:v>
                </c:pt>
                <c:pt idx="890">
                  <c:v>43205</c:v>
                </c:pt>
                <c:pt idx="891">
                  <c:v>43206</c:v>
                </c:pt>
                <c:pt idx="892">
                  <c:v>43207</c:v>
                </c:pt>
                <c:pt idx="893">
                  <c:v>43208</c:v>
                </c:pt>
                <c:pt idx="894">
                  <c:v>43209</c:v>
                </c:pt>
                <c:pt idx="895">
                  <c:v>43210</c:v>
                </c:pt>
                <c:pt idx="896">
                  <c:v>43211</c:v>
                </c:pt>
                <c:pt idx="897">
                  <c:v>43212</c:v>
                </c:pt>
                <c:pt idx="898">
                  <c:v>43213</c:v>
                </c:pt>
                <c:pt idx="899">
                  <c:v>43214</c:v>
                </c:pt>
                <c:pt idx="900">
                  <c:v>43215</c:v>
                </c:pt>
                <c:pt idx="901">
                  <c:v>43216</c:v>
                </c:pt>
                <c:pt idx="902">
                  <c:v>43217</c:v>
                </c:pt>
                <c:pt idx="903">
                  <c:v>43218</c:v>
                </c:pt>
                <c:pt idx="904">
                  <c:v>43219</c:v>
                </c:pt>
                <c:pt idx="905">
                  <c:v>43220</c:v>
                </c:pt>
                <c:pt idx="906">
                  <c:v>43221</c:v>
                </c:pt>
                <c:pt idx="907">
                  <c:v>43222</c:v>
                </c:pt>
                <c:pt idx="908">
                  <c:v>43223</c:v>
                </c:pt>
                <c:pt idx="909">
                  <c:v>43224</c:v>
                </c:pt>
                <c:pt idx="910">
                  <c:v>43225</c:v>
                </c:pt>
                <c:pt idx="911">
                  <c:v>43226</c:v>
                </c:pt>
                <c:pt idx="912">
                  <c:v>43227</c:v>
                </c:pt>
                <c:pt idx="913">
                  <c:v>43228</c:v>
                </c:pt>
                <c:pt idx="914">
                  <c:v>43229</c:v>
                </c:pt>
                <c:pt idx="915">
                  <c:v>43230</c:v>
                </c:pt>
                <c:pt idx="916">
                  <c:v>43231</c:v>
                </c:pt>
                <c:pt idx="917">
                  <c:v>43232</c:v>
                </c:pt>
                <c:pt idx="918">
                  <c:v>43233</c:v>
                </c:pt>
                <c:pt idx="919">
                  <c:v>43234</c:v>
                </c:pt>
                <c:pt idx="920">
                  <c:v>43235</c:v>
                </c:pt>
                <c:pt idx="921">
                  <c:v>43236</c:v>
                </c:pt>
                <c:pt idx="922">
                  <c:v>43237</c:v>
                </c:pt>
                <c:pt idx="923">
                  <c:v>43238</c:v>
                </c:pt>
                <c:pt idx="924">
                  <c:v>43239</c:v>
                </c:pt>
                <c:pt idx="925">
                  <c:v>43240</c:v>
                </c:pt>
                <c:pt idx="926">
                  <c:v>43241</c:v>
                </c:pt>
                <c:pt idx="927">
                  <c:v>43242</c:v>
                </c:pt>
                <c:pt idx="928">
                  <c:v>43243</c:v>
                </c:pt>
                <c:pt idx="929">
                  <c:v>43244</c:v>
                </c:pt>
                <c:pt idx="930">
                  <c:v>43245</c:v>
                </c:pt>
                <c:pt idx="931">
                  <c:v>43246</c:v>
                </c:pt>
                <c:pt idx="932">
                  <c:v>43247</c:v>
                </c:pt>
                <c:pt idx="933">
                  <c:v>43248</c:v>
                </c:pt>
                <c:pt idx="934">
                  <c:v>43249</c:v>
                </c:pt>
                <c:pt idx="935">
                  <c:v>43250</c:v>
                </c:pt>
                <c:pt idx="936">
                  <c:v>43251</c:v>
                </c:pt>
                <c:pt idx="937">
                  <c:v>43252</c:v>
                </c:pt>
                <c:pt idx="938">
                  <c:v>43253</c:v>
                </c:pt>
                <c:pt idx="939">
                  <c:v>43254</c:v>
                </c:pt>
                <c:pt idx="940">
                  <c:v>43255</c:v>
                </c:pt>
                <c:pt idx="941">
                  <c:v>43256</c:v>
                </c:pt>
                <c:pt idx="942">
                  <c:v>43257</c:v>
                </c:pt>
                <c:pt idx="943">
                  <c:v>43258</c:v>
                </c:pt>
                <c:pt idx="944">
                  <c:v>43259</c:v>
                </c:pt>
                <c:pt idx="945">
                  <c:v>43260</c:v>
                </c:pt>
                <c:pt idx="946">
                  <c:v>43261</c:v>
                </c:pt>
                <c:pt idx="947">
                  <c:v>43262</c:v>
                </c:pt>
                <c:pt idx="948">
                  <c:v>43263</c:v>
                </c:pt>
                <c:pt idx="949">
                  <c:v>43264</c:v>
                </c:pt>
                <c:pt idx="950">
                  <c:v>43265</c:v>
                </c:pt>
                <c:pt idx="951">
                  <c:v>43266</c:v>
                </c:pt>
                <c:pt idx="952">
                  <c:v>43267</c:v>
                </c:pt>
                <c:pt idx="953">
                  <c:v>43268</c:v>
                </c:pt>
                <c:pt idx="954">
                  <c:v>43269</c:v>
                </c:pt>
                <c:pt idx="955">
                  <c:v>43270</c:v>
                </c:pt>
                <c:pt idx="956">
                  <c:v>43271</c:v>
                </c:pt>
                <c:pt idx="957">
                  <c:v>43272</c:v>
                </c:pt>
                <c:pt idx="958">
                  <c:v>43273</c:v>
                </c:pt>
                <c:pt idx="959">
                  <c:v>43274</c:v>
                </c:pt>
                <c:pt idx="960">
                  <c:v>43275</c:v>
                </c:pt>
                <c:pt idx="961">
                  <c:v>43276</c:v>
                </c:pt>
                <c:pt idx="962">
                  <c:v>43277</c:v>
                </c:pt>
                <c:pt idx="963">
                  <c:v>43278</c:v>
                </c:pt>
                <c:pt idx="964">
                  <c:v>43279</c:v>
                </c:pt>
                <c:pt idx="965">
                  <c:v>43280</c:v>
                </c:pt>
                <c:pt idx="966">
                  <c:v>43281</c:v>
                </c:pt>
                <c:pt idx="967">
                  <c:v>43282</c:v>
                </c:pt>
                <c:pt idx="968">
                  <c:v>43283</c:v>
                </c:pt>
                <c:pt idx="969">
                  <c:v>43284</c:v>
                </c:pt>
                <c:pt idx="970">
                  <c:v>43285</c:v>
                </c:pt>
                <c:pt idx="971">
                  <c:v>43286</c:v>
                </c:pt>
                <c:pt idx="972">
                  <c:v>43287</c:v>
                </c:pt>
                <c:pt idx="973">
                  <c:v>43288</c:v>
                </c:pt>
                <c:pt idx="974">
                  <c:v>43289</c:v>
                </c:pt>
                <c:pt idx="975">
                  <c:v>43290</c:v>
                </c:pt>
                <c:pt idx="976">
                  <c:v>43291</c:v>
                </c:pt>
                <c:pt idx="977">
                  <c:v>43292</c:v>
                </c:pt>
                <c:pt idx="978">
                  <c:v>43293</c:v>
                </c:pt>
                <c:pt idx="979">
                  <c:v>43294</c:v>
                </c:pt>
                <c:pt idx="980">
                  <c:v>43295</c:v>
                </c:pt>
                <c:pt idx="981">
                  <c:v>43296</c:v>
                </c:pt>
                <c:pt idx="982">
                  <c:v>43297</c:v>
                </c:pt>
                <c:pt idx="983">
                  <c:v>43298</c:v>
                </c:pt>
                <c:pt idx="984">
                  <c:v>43299</c:v>
                </c:pt>
                <c:pt idx="985">
                  <c:v>43300</c:v>
                </c:pt>
                <c:pt idx="986">
                  <c:v>43301</c:v>
                </c:pt>
                <c:pt idx="987">
                  <c:v>43302</c:v>
                </c:pt>
                <c:pt idx="988">
                  <c:v>43303</c:v>
                </c:pt>
                <c:pt idx="989">
                  <c:v>43304</c:v>
                </c:pt>
                <c:pt idx="990">
                  <c:v>43305</c:v>
                </c:pt>
                <c:pt idx="991">
                  <c:v>43306</c:v>
                </c:pt>
                <c:pt idx="992">
                  <c:v>43307</c:v>
                </c:pt>
                <c:pt idx="993">
                  <c:v>43308</c:v>
                </c:pt>
                <c:pt idx="994">
                  <c:v>43309</c:v>
                </c:pt>
                <c:pt idx="995">
                  <c:v>43310</c:v>
                </c:pt>
                <c:pt idx="996">
                  <c:v>43311</c:v>
                </c:pt>
                <c:pt idx="997">
                  <c:v>43312</c:v>
                </c:pt>
                <c:pt idx="998">
                  <c:v>43313</c:v>
                </c:pt>
                <c:pt idx="999">
                  <c:v>43314</c:v>
                </c:pt>
                <c:pt idx="1000">
                  <c:v>43315</c:v>
                </c:pt>
                <c:pt idx="1001">
                  <c:v>43316</c:v>
                </c:pt>
                <c:pt idx="1002">
                  <c:v>43317</c:v>
                </c:pt>
                <c:pt idx="1003">
                  <c:v>43318</c:v>
                </c:pt>
                <c:pt idx="1004">
                  <c:v>43319</c:v>
                </c:pt>
                <c:pt idx="1005">
                  <c:v>43320</c:v>
                </c:pt>
                <c:pt idx="1006">
                  <c:v>43321</c:v>
                </c:pt>
                <c:pt idx="1007">
                  <c:v>43322</c:v>
                </c:pt>
                <c:pt idx="1008">
                  <c:v>43323</c:v>
                </c:pt>
                <c:pt idx="1009">
                  <c:v>43324</c:v>
                </c:pt>
                <c:pt idx="1010">
                  <c:v>43325</c:v>
                </c:pt>
                <c:pt idx="1011">
                  <c:v>43326</c:v>
                </c:pt>
                <c:pt idx="1012">
                  <c:v>43327</c:v>
                </c:pt>
                <c:pt idx="1013">
                  <c:v>43328</c:v>
                </c:pt>
                <c:pt idx="1014">
                  <c:v>43329</c:v>
                </c:pt>
                <c:pt idx="1015">
                  <c:v>43330</c:v>
                </c:pt>
                <c:pt idx="1016">
                  <c:v>43331</c:v>
                </c:pt>
                <c:pt idx="1017">
                  <c:v>43332</c:v>
                </c:pt>
                <c:pt idx="1018">
                  <c:v>43333</c:v>
                </c:pt>
                <c:pt idx="1019">
                  <c:v>43334</c:v>
                </c:pt>
                <c:pt idx="1020">
                  <c:v>43335</c:v>
                </c:pt>
                <c:pt idx="1021">
                  <c:v>43336</c:v>
                </c:pt>
                <c:pt idx="1022">
                  <c:v>43337</c:v>
                </c:pt>
                <c:pt idx="1023">
                  <c:v>43338</c:v>
                </c:pt>
                <c:pt idx="1024">
                  <c:v>43339</c:v>
                </c:pt>
                <c:pt idx="1025">
                  <c:v>43340</c:v>
                </c:pt>
                <c:pt idx="1026">
                  <c:v>43341</c:v>
                </c:pt>
                <c:pt idx="1027">
                  <c:v>43342</c:v>
                </c:pt>
                <c:pt idx="1028">
                  <c:v>43343</c:v>
                </c:pt>
                <c:pt idx="1029">
                  <c:v>43344</c:v>
                </c:pt>
                <c:pt idx="1030">
                  <c:v>43345</c:v>
                </c:pt>
                <c:pt idx="1031">
                  <c:v>43346</c:v>
                </c:pt>
                <c:pt idx="1032">
                  <c:v>43347</c:v>
                </c:pt>
                <c:pt idx="1033">
                  <c:v>43348</c:v>
                </c:pt>
                <c:pt idx="1034">
                  <c:v>43349</c:v>
                </c:pt>
                <c:pt idx="1035">
                  <c:v>43350</c:v>
                </c:pt>
                <c:pt idx="1036">
                  <c:v>43351</c:v>
                </c:pt>
                <c:pt idx="1037">
                  <c:v>43352</c:v>
                </c:pt>
                <c:pt idx="1038">
                  <c:v>43353</c:v>
                </c:pt>
                <c:pt idx="1039">
                  <c:v>43354</c:v>
                </c:pt>
                <c:pt idx="1040">
                  <c:v>43355</c:v>
                </c:pt>
                <c:pt idx="1041">
                  <c:v>43356</c:v>
                </c:pt>
                <c:pt idx="1042">
                  <c:v>43357</c:v>
                </c:pt>
                <c:pt idx="1043">
                  <c:v>43358</c:v>
                </c:pt>
                <c:pt idx="1044">
                  <c:v>43359</c:v>
                </c:pt>
                <c:pt idx="1045">
                  <c:v>43360</c:v>
                </c:pt>
                <c:pt idx="1046">
                  <c:v>43361</c:v>
                </c:pt>
                <c:pt idx="1047">
                  <c:v>43362</c:v>
                </c:pt>
                <c:pt idx="1048">
                  <c:v>43363</c:v>
                </c:pt>
                <c:pt idx="1049">
                  <c:v>43364</c:v>
                </c:pt>
                <c:pt idx="1050">
                  <c:v>43365</c:v>
                </c:pt>
                <c:pt idx="1051">
                  <c:v>43366</c:v>
                </c:pt>
                <c:pt idx="1052">
                  <c:v>43367</c:v>
                </c:pt>
                <c:pt idx="1053">
                  <c:v>43368</c:v>
                </c:pt>
                <c:pt idx="1054">
                  <c:v>43369</c:v>
                </c:pt>
                <c:pt idx="1055">
                  <c:v>43370</c:v>
                </c:pt>
                <c:pt idx="1056">
                  <c:v>43371</c:v>
                </c:pt>
                <c:pt idx="1057">
                  <c:v>43372</c:v>
                </c:pt>
                <c:pt idx="1058">
                  <c:v>43373</c:v>
                </c:pt>
                <c:pt idx="1059">
                  <c:v>43374</c:v>
                </c:pt>
                <c:pt idx="1060">
                  <c:v>43375</c:v>
                </c:pt>
                <c:pt idx="1061">
                  <c:v>43376</c:v>
                </c:pt>
                <c:pt idx="1062">
                  <c:v>43377</c:v>
                </c:pt>
                <c:pt idx="1063">
                  <c:v>43378</c:v>
                </c:pt>
                <c:pt idx="1064">
                  <c:v>43379</c:v>
                </c:pt>
                <c:pt idx="1065">
                  <c:v>43380</c:v>
                </c:pt>
                <c:pt idx="1066">
                  <c:v>43381</c:v>
                </c:pt>
                <c:pt idx="1067">
                  <c:v>43382</c:v>
                </c:pt>
                <c:pt idx="1068">
                  <c:v>43383</c:v>
                </c:pt>
                <c:pt idx="1069">
                  <c:v>43384</c:v>
                </c:pt>
                <c:pt idx="1070">
                  <c:v>43385</c:v>
                </c:pt>
                <c:pt idx="1071">
                  <c:v>43386</c:v>
                </c:pt>
                <c:pt idx="1072">
                  <c:v>43387</c:v>
                </c:pt>
                <c:pt idx="1073">
                  <c:v>43388</c:v>
                </c:pt>
                <c:pt idx="1074">
                  <c:v>43389</c:v>
                </c:pt>
                <c:pt idx="1075">
                  <c:v>43390</c:v>
                </c:pt>
                <c:pt idx="1076">
                  <c:v>43391</c:v>
                </c:pt>
                <c:pt idx="1077">
                  <c:v>43392</c:v>
                </c:pt>
                <c:pt idx="1078">
                  <c:v>43393</c:v>
                </c:pt>
                <c:pt idx="1079">
                  <c:v>43394</c:v>
                </c:pt>
                <c:pt idx="1080">
                  <c:v>43395</c:v>
                </c:pt>
                <c:pt idx="1081">
                  <c:v>43396</c:v>
                </c:pt>
                <c:pt idx="1082">
                  <c:v>43397</c:v>
                </c:pt>
                <c:pt idx="1083">
                  <c:v>43398</c:v>
                </c:pt>
                <c:pt idx="1084">
                  <c:v>43399</c:v>
                </c:pt>
                <c:pt idx="1085">
                  <c:v>43400</c:v>
                </c:pt>
                <c:pt idx="1086">
                  <c:v>43401</c:v>
                </c:pt>
                <c:pt idx="1087">
                  <c:v>43402</c:v>
                </c:pt>
                <c:pt idx="1088">
                  <c:v>43403</c:v>
                </c:pt>
                <c:pt idx="1089">
                  <c:v>43404</c:v>
                </c:pt>
                <c:pt idx="1090">
                  <c:v>43405</c:v>
                </c:pt>
                <c:pt idx="1091">
                  <c:v>43406</c:v>
                </c:pt>
                <c:pt idx="1092">
                  <c:v>43407</c:v>
                </c:pt>
                <c:pt idx="1093">
                  <c:v>43408</c:v>
                </c:pt>
                <c:pt idx="1094">
                  <c:v>43409</c:v>
                </c:pt>
                <c:pt idx="1095">
                  <c:v>43410</c:v>
                </c:pt>
                <c:pt idx="1096">
                  <c:v>43411</c:v>
                </c:pt>
                <c:pt idx="1097">
                  <c:v>43412</c:v>
                </c:pt>
                <c:pt idx="1098">
                  <c:v>43413</c:v>
                </c:pt>
                <c:pt idx="1099">
                  <c:v>43414</c:v>
                </c:pt>
                <c:pt idx="1100">
                  <c:v>43415</c:v>
                </c:pt>
                <c:pt idx="1101">
                  <c:v>43416</c:v>
                </c:pt>
                <c:pt idx="1102">
                  <c:v>43417</c:v>
                </c:pt>
                <c:pt idx="1103">
                  <c:v>43418</c:v>
                </c:pt>
                <c:pt idx="1104">
                  <c:v>43419</c:v>
                </c:pt>
                <c:pt idx="1105">
                  <c:v>43420</c:v>
                </c:pt>
                <c:pt idx="1106">
                  <c:v>43421</c:v>
                </c:pt>
                <c:pt idx="1107">
                  <c:v>43422</c:v>
                </c:pt>
                <c:pt idx="1108">
                  <c:v>43423</c:v>
                </c:pt>
                <c:pt idx="1109">
                  <c:v>43424</c:v>
                </c:pt>
                <c:pt idx="1110">
                  <c:v>43425</c:v>
                </c:pt>
                <c:pt idx="1111">
                  <c:v>43426</c:v>
                </c:pt>
                <c:pt idx="1112">
                  <c:v>43427</c:v>
                </c:pt>
                <c:pt idx="1113">
                  <c:v>43428</c:v>
                </c:pt>
                <c:pt idx="1114">
                  <c:v>43429</c:v>
                </c:pt>
                <c:pt idx="1115">
                  <c:v>43430</c:v>
                </c:pt>
                <c:pt idx="1116">
                  <c:v>43431</c:v>
                </c:pt>
                <c:pt idx="1117">
                  <c:v>43432</c:v>
                </c:pt>
                <c:pt idx="1118">
                  <c:v>43433</c:v>
                </c:pt>
                <c:pt idx="1119">
                  <c:v>43434</c:v>
                </c:pt>
                <c:pt idx="1120">
                  <c:v>43435</c:v>
                </c:pt>
                <c:pt idx="1121">
                  <c:v>43436</c:v>
                </c:pt>
                <c:pt idx="1122">
                  <c:v>43437</c:v>
                </c:pt>
                <c:pt idx="1123">
                  <c:v>43438</c:v>
                </c:pt>
                <c:pt idx="1124">
                  <c:v>43439</c:v>
                </c:pt>
                <c:pt idx="1125">
                  <c:v>43440</c:v>
                </c:pt>
                <c:pt idx="1126">
                  <c:v>43441</c:v>
                </c:pt>
                <c:pt idx="1127">
                  <c:v>43442</c:v>
                </c:pt>
                <c:pt idx="1128">
                  <c:v>43443</c:v>
                </c:pt>
                <c:pt idx="1129">
                  <c:v>43444</c:v>
                </c:pt>
                <c:pt idx="1130">
                  <c:v>43445</c:v>
                </c:pt>
                <c:pt idx="1131">
                  <c:v>43446</c:v>
                </c:pt>
                <c:pt idx="1132">
                  <c:v>43447</c:v>
                </c:pt>
                <c:pt idx="1133">
                  <c:v>43448</c:v>
                </c:pt>
                <c:pt idx="1134">
                  <c:v>43449</c:v>
                </c:pt>
                <c:pt idx="1135">
                  <c:v>43450</c:v>
                </c:pt>
                <c:pt idx="1136">
                  <c:v>43451</c:v>
                </c:pt>
                <c:pt idx="1137">
                  <c:v>43452</c:v>
                </c:pt>
                <c:pt idx="1138">
                  <c:v>43453</c:v>
                </c:pt>
                <c:pt idx="1139">
                  <c:v>43454</c:v>
                </c:pt>
                <c:pt idx="1140">
                  <c:v>43455</c:v>
                </c:pt>
                <c:pt idx="1141">
                  <c:v>43456</c:v>
                </c:pt>
                <c:pt idx="1142">
                  <c:v>43457</c:v>
                </c:pt>
                <c:pt idx="1143">
                  <c:v>43458</c:v>
                </c:pt>
                <c:pt idx="1144">
                  <c:v>43459</c:v>
                </c:pt>
                <c:pt idx="1145">
                  <c:v>43460</c:v>
                </c:pt>
                <c:pt idx="1146">
                  <c:v>43461</c:v>
                </c:pt>
                <c:pt idx="1147">
                  <c:v>43462</c:v>
                </c:pt>
                <c:pt idx="1148">
                  <c:v>43463</c:v>
                </c:pt>
                <c:pt idx="1149">
                  <c:v>43464</c:v>
                </c:pt>
                <c:pt idx="1150">
                  <c:v>43465</c:v>
                </c:pt>
                <c:pt idx="1151">
                  <c:v>43466</c:v>
                </c:pt>
                <c:pt idx="1152">
                  <c:v>43467</c:v>
                </c:pt>
                <c:pt idx="1153">
                  <c:v>43468</c:v>
                </c:pt>
                <c:pt idx="1154">
                  <c:v>43469</c:v>
                </c:pt>
                <c:pt idx="1155">
                  <c:v>43470</c:v>
                </c:pt>
                <c:pt idx="1156">
                  <c:v>43471</c:v>
                </c:pt>
                <c:pt idx="1157">
                  <c:v>43472</c:v>
                </c:pt>
                <c:pt idx="1158">
                  <c:v>43473</c:v>
                </c:pt>
                <c:pt idx="1159">
                  <c:v>43474</c:v>
                </c:pt>
                <c:pt idx="1160">
                  <c:v>43475</c:v>
                </c:pt>
                <c:pt idx="1161">
                  <c:v>43476</c:v>
                </c:pt>
                <c:pt idx="1162">
                  <c:v>43477</c:v>
                </c:pt>
                <c:pt idx="1163">
                  <c:v>43478</c:v>
                </c:pt>
                <c:pt idx="1164">
                  <c:v>43479</c:v>
                </c:pt>
                <c:pt idx="1165">
                  <c:v>43480</c:v>
                </c:pt>
                <c:pt idx="1166">
                  <c:v>43481</c:v>
                </c:pt>
                <c:pt idx="1167">
                  <c:v>43482</c:v>
                </c:pt>
                <c:pt idx="1168">
                  <c:v>43483</c:v>
                </c:pt>
                <c:pt idx="1169">
                  <c:v>43484</c:v>
                </c:pt>
                <c:pt idx="1170">
                  <c:v>43485</c:v>
                </c:pt>
                <c:pt idx="1171">
                  <c:v>43486</c:v>
                </c:pt>
                <c:pt idx="1172">
                  <c:v>43487</c:v>
                </c:pt>
                <c:pt idx="1173">
                  <c:v>43488</c:v>
                </c:pt>
                <c:pt idx="1174">
                  <c:v>43489</c:v>
                </c:pt>
                <c:pt idx="1175">
                  <c:v>43490</c:v>
                </c:pt>
                <c:pt idx="1176">
                  <c:v>43491</c:v>
                </c:pt>
                <c:pt idx="1177">
                  <c:v>43492</c:v>
                </c:pt>
                <c:pt idx="1178">
                  <c:v>43493</c:v>
                </c:pt>
                <c:pt idx="1179">
                  <c:v>43494</c:v>
                </c:pt>
                <c:pt idx="1180">
                  <c:v>43495</c:v>
                </c:pt>
                <c:pt idx="1181">
                  <c:v>43496</c:v>
                </c:pt>
                <c:pt idx="1182">
                  <c:v>43497</c:v>
                </c:pt>
                <c:pt idx="1183">
                  <c:v>43498</c:v>
                </c:pt>
                <c:pt idx="1184">
                  <c:v>43499</c:v>
                </c:pt>
                <c:pt idx="1185">
                  <c:v>43500</c:v>
                </c:pt>
                <c:pt idx="1186">
                  <c:v>43501</c:v>
                </c:pt>
                <c:pt idx="1187">
                  <c:v>43502</c:v>
                </c:pt>
                <c:pt idx="1188">
                  <c:v>43503</c:v>
                </c:pt>
                <c:pt idx="1189">
                  <c:v>43504</c:v>
                </c:pt>
                <c:pt idx="1190">
                  <c:v>43505</c:v>
                </c:pt>
                <c:pt idx="1191">
                  <c:v>43506</c:v>
                </c:pt>
                <c:pt idx="1192">
                  <c:v>43507</c:v>
                </c:pt>
                <c:pt idx="1193">
                  <c:v>43508</c:v>
                </c:pt>
                <c:pt idx="1194">
                  <c:v>43509</c:v>
                </c:pt>
                <c:pt idx="1195">
                  <c:v>43510</c:v>
                </c:pt>
                <c:pt idx="1196">
                  <c:v>43511</c:v>
                </c:pt>
                <c:pt idx="1197">
                  <c:v>43512</c:v>
                </c:pt>
                <c:pt idx="1198">
                  <c:v>43513</c:v>
                </c:pt>
                <c:pt idx="1199">
                  <c:v>43514</c:v>
                </c:pt>
                <c:pt idx="1200">
                  <c:v>43515</c:v>
                </c:pt>
                <c:pt idx="1201">
                  <c:v>43516</c:v>
                </c:pt>
                <c:pt idx="1202">
                  <c:v>43517</c:v>
                </c:pt>
                <c:pt idx="1203">
                  <c:v>43518</c:v>
                </c:pt>
                <c:pt idx="1204">
                  <c:v>43519</c:v>
                </c:pt>
                <c:pt idx="1205">
                  <c:v>43520</c:v>
                </c:pt>
                <c:pt idx="1206">
                  <c:v>43521</c:v>
                </c:pt>
                <c:pt idx="1207">
                  <c:v>43522</c:v>
                </c:pt>
                <c:pt idx="1208">
                  <c:v>43523</c:v>
                </c:pt>
                <c:pt idx="1209">
                  <c:v>43524</c:v>
                </c:pt>
                <c:pt idx="1210">
                  <c:v>43525</c:v>
                </c:pt>
                <c:pt idx="1211">
                  <c:v>43526</c:v>
                </c:pt>
                <c:pt idx="1212">
                  <c:v>43527</c:v>
                </c:pt>
                <c:pt idx="1213">
                  <c:v>43528</c:v>
                </c:pt>
                <c:pt idx="1214">
                  <c:v>43529</c:v>
                </c:pt>
                <c:pt idx="1215">
                  <c:v>43530</c:v>
                </c:pt>
                <c:pt idx="1216">
                  <c:v>43531</c:v>
                </c:pt>
                <c:pt idx="1217">
                  <c:v>43532</c:v>
                </c:pt>
                <c:pt idx="1218">
                  <c:v>43533</c:v>
                </c:pt>
                <c:pt idx="1219">
                  <c:v>43534</c:v>
                </c:pt>
                <c:pt idx="1220">
                  <c:v>43535</c:v>
                </c:pt>
                <c:pt idx="1221">
                  <c:v>43536</c:v>
                </c:pt>
                <c:pt idx="1222">
                  <c:v>43537</c:v>
                </c:pt>
                <c:pt idx="1223">
                  <c:v>43538</c:v>
                </c:pt>
                <c:pt idx="1224">
                  <c:v>43539</c:v>
                </c:pt>
                <c:pt idx="1225">
                  <c:v>43540</c:v>
                </c:pt>
                <c:pt idx="1226">
                  <c:v>43541</c:v>
                </c:pt>
                <c:pt idx="1227">
                  <c:v>43542</c:v>
                </c:pt>
                <c:pt idx="1228">
                  <c:v>43543</c:v>
                </c:pt>
                <c:pt idx="1229">
                  <c:v>43544</c:v>
                </c:pt>
                <c:pt idx="1230">
                  <c:v>43545</c:v>
                </c:pt>
                <c:pt idx="1231">
                  <c:v>43546</c:v>
                </c:pt>
                <c:pt idx="1232">
                  <c:v>43547</c:v>
                </c:pt>
                <c:pt idx="1233">
                  <c:v>43548</c:v>
                </c:pt>
                <c:pt idx="1234">
                  <c:v>43549</c:v>
                </c:pt>
                <c:pt idx="1235">
                  <c:v>43550</c:v>
                </c:pt>
                <c:pt idx="1236">
                  <c:v>43551</c:v>
                </c:pt>
                <c:pt idx="1237">
                  <c:v>43552</c:v>
                </c:pt>
                <c:pt idx="1238">
                  <c:v>43553</c:v>
                </c:pt>
                <c:pt idx="1239">
                  <c:v>43554</c:v>
                </c:pt>
                <c:pt idx="1240">
                  <c:v>43555</c:v>
                </c:pt>
                <c:pt idx="1241">
                  <c:v>43556</c:v>
                </c:pt>
                <c:pt idx="1242">
                  <c:v>43557</c:v>
                </c:pt>
                <c:pt idx="1243">
                  <c:v>43558</c:v>
                </c:pt>
                <c:pt idx="1244">
                  <c:v>43559</c:v>
                </c:pt>
                <c:pt idx="1245">
                  <c:v>43560</c:v>
                </c:pt>
                <c:pt idx="1246">
                  <c:v>43561</c:v>
                </c:pt>
                <c:pt idx="1247">
                  <c:v>43562</c:v>
                </c:pt>
                <c:pt idx="1248">
                  <c:v>43563</c:v>
                </c:pt>
                <c:pt idx="1249">
                  <c:v>43564</c:v>
                </c:pt>
                <c:pt idx="1250">
                  <c:v>43565</c:v>
                </c:pt>
                <c:pt idx="1251">
                  <c:v>43566</c:v>
                </c:pt>
              </c:numCache>
            </c:numRef>
          </c:cat>
          <c:val>
            <c:numRef>
              <c:f>'3. iOS ranking'!$B$1767:$B$3018</c:f>
              <c:numCache>
                <c:formatCode>_(* #,##0_);_(* \(#,##0\);_(* "-"??_);_(@_)</c:formatCode>
                <c:ptCount val="1252"/>
                <c:pt idx="3">
                  <c:v>2</c:v>
                </c:pt>
                <c:pt idx="4">
                  <c:v>2</c:v>
                </c:pt>
                <c:pt idx="5">
                  <c:v>1</c:v>
                </c:pt>
                <c:pt idx="6">
                  <c:v>1</c:v>
                </c:pt>
                <c:pt idx="7">
                  <c:v>17</c:v>
                </c:pt>
                <c:pt idx="8">
                  <c:v>20</c:v>
                </c:pt>
                <c:pt idx="9">
                  <c:v>17</c:v>
                </c:pt>
                <c:pt idx="10">
                  <c:v>17</c:v>
                </c:pt>
                <c:pt idx="11">
                  <c:v>17</c:v>
                </c:pt>
                <c:pt idx="12">
                  <c:v>22</c:v>
                </c:pt>
                <c:pt idx="13">
                  <c:v>24</c:v>
                </c:pt>
                <c:pt idx="14">
                  <c:v>30</c:v>
                </c:pt>
                <c:pt idx="15">
                  <c:v>33</c:v>
                </c:pt>
                <c:pt idx="16">
                  <c:v>24</c:v>
                </c:pt>
                <c:pt idx="17">
                  <c:v>20</c:v>
                </c:pt>
                <c:pt idx="18">
                  <c:v>21</c:v>
                </c:pt>
                <c:pt idx="19">
                  <c:v>21</c:v>
                </c:pt>
                <c:pt idx="20">
                  <c:v>30</c:v>
                </c:pt>
                <c:pt idx="21">
                  <c:v>32</c:v>
                </c:pt>
                <c:pt idx="22">
                  <c:v>33</c:v>
                </c:pt>
                <c:pt idx="23">
                  <c:v>21</c:v>
                </c:pt>
                <c:pt idx="24">
                  <c:v>24</c:v>
                </c:pt>
                <c:pt idx="25">
                  <c:v>26</c:v>
                </c:pt>
                <c:pt idx="26">
                  <c:v>27</c:v>
                </c:pt>
                <c:pt idx="27">
                  <c:v>25</c:v>
                </c:pt>
                <c:pt idx="28">
                  <c:v>27</c:v>
                </c:pt>
                <c:pt idx="29">
                  <c:v>24</c:v>
                </c:pt>
                <c:pt idx="30">
                  <c:v>15</c:v>
                </c:pt>
                <c:pt idx="31">
                  <c:v>12</c:v>
                </c:pt>
                <c:pt idx="32">
                  <c:v>7</c:v>
                </c:pt>
                <c:pt idx="33">
                  <c:v>8</c:v>
                </c:pt>
                <c:pt idx="34">
                  <c:v>7</c:v>
                </c:pt>
                <c:pt idx="35">
                  <c:v>7</c:v>
                </c:pt>
                <c:pt idx="36">
                  <c:v>11</c:v>
                </c:pt>
                <c:pt idx="37">
                  <c:v>18</c:v>
                </c:pt>
                <c:pt idx="38">
                  <c:v>20</c:v>
                </c:pt>
                <c:pt idx="39">
                  <c:v>21</c:v>
                </c:pt>
                <c:pt idx="40">
                  <c:v>24</c:v>
                </c:pt>
                <c:pt idx="41">
                  <c:v>27</c:v>
                </c:pt>
                <c:pt idx="42">
                  <c:v>25</c:v>
                </c:pt>
                <c:pt idx="43">
                  <c:v>27</c:v>
                </c:pt>
                <c:pt idx="44">
                  <c:v>24</c:v>
                </c:pt>
                <c:pt idx="45">
                  <c:v>21</c:v>
                </c:pt>
                <c:pt idx="46">
                  <c:v>26</c:v>
                </c:pt>
                <c:pt idx="47">
                  <c:v>29</c:v>
                </c:pt>
                <c:pt idx="48">
                  <c:v>34</c:v>
                </c:pt>
                <c:pt idx="49">
                  <c:v>34</c:v>
                </c:pt>
                <c:pt idx="50">
                  <c:v>34</c:v>
                </c:pt>
                <c:pt idx="51">
                  <c:v>30</c:v>
                </c:pt>
                <c:pt idx="52">
                  <c:v>32</c:v>
                </c:pt>
                <c:pt idx="53">
                  <c:v>33</c:v>
                </c:pt>
                <c:pt idx="54">
                  <c:v>42</c:v>
                </c:pt>
                <c:pt idx="55">
                  <c:v>41</c:v>
                </c:pt>
                <c:pt idx="56">
                  <c:v>37</c:v>
                </c:pt>
                <c:pt idx="57">
                  <c:v>35</c:v>
                </c:pt>
                <c:pt idx="58">
                  <c:v>27</c:v>
                </c:pt>
                <c:pt idx="59">
                  <c:v>25</c:v>
                </c:pt>
                <c:pt idx="60">
                  <c:v>31</c:v>
                </c:pt>
                <c:pt idx="61">
                  <c:v>31</c:v>
                </c:pt>
                <c:pt idx="62">
                  <c:v>36</c:v>
                </c:pt>
                <c:pt idx="63">
                  <c:v>38</c:v>
                </c:pt>
                <c:pt idx="64">
                  <c:v>37</c:v>
                </c:pt>
                <c:pt idx="65">
                  <c:v>26</c:v>
                </c:pt>
                <c:pt idx="66">
                  <c:v>25</c:v>
                </c:pt>
                <c:pt idx="67">
                  <c:v>25</c:v>
                </c:pt>
                <c:pt idx="68">
                  <c:v>32</c:v>
                </c:pt>
                <c:pt idx="69">
                  <c:v>36</c:v>
                </c:pt>
                <c:pt idx="70">
                  <c:v>33</c:v>
                </c:pt>
                <c:pt idx="71">
                  <c:v>30</c:v>
                </c:pt>
                <c:pt idx="72">
                  <c:v>24</c:v>
                </c:pt>
                <c:pt idx="73">
                  <c:v>18</c:v>
                </c:pt>
                <c:pt idx="74">
                  <c:v>22</c:v>
                </c:pt>
                <c:pt idx="75">
                  <c:v>25</c:v>
                </c:pt>
                <c:pt idx="76">
                  <c:v>24</c:v>
                </c:pt>
                <c:pt idx="77">
                  <c:v>26</c:v>
                </c:pt>
                <c:pt idx="78">
                  <c:v>26</c:v>
                </c:pt>
                <c:pt idx="79">
                  <c:v>22</c:v>
                </c:pt>
                <c:pt idx="80">
                  <c:v>21</c:v>
                </c:pt>
                <c:pt idx="81">
                  <c:v>21</c:v>
                </c:pt>
                <c:pt idx="82">
                  <c:v>24</c:v>
                </c:pt>
                <c:pt idx="83">
                  <c:v>31</c:v>
                </c:pt>
                <c:pt idx="84">
                  <c:v>35</c:v>
                </c:pt>
                <c:pt idx="85">
                  <c:v>29</c:v>
                </c:pt>
                <c:pt idx="86">
                  <c:v>28</c:v>
                </c:pt>
                <c:pt idx="87">
                  <c:v>33</c:v>
                </c:pt>
                <c:pt idx="88">
                  <c:v>44</c:v>
                </c:pt>
                <c:pt idx="89">
                  <c:v>39</c:v>
                </c:pt>
                <c:pt idx="90">
                  <c:v>45</c:v>
                </c:pt>
                <c:pt idx="91">
                  <c:v>51</c:v>
                </c:pt>
                <c:pt idx="92">
                  <c:v>72</c:v>
                </c:pt>
                <c:pt idx="93">
                  <c:v>71</c:v>
                </c:pt>
                <c:pt idx="94">
                  <c:v>66</c:v>
                </c:pt>
                <c:pt idx="95">
                  <c:v>70</c:v>
                </c:pt>
                <c:pt idx="96">
                  <c:v>60</c:v>
                </c:pt>
                <c:pt idx="97">
                  <c:v>41</c:v>
                </c:pt>
                <c:pt idx="98">
                  <c:v>33</c:v>
                </c:pt>
                <c:pt idx="99">
                  <c:v>39</c:v>
                </c:pt>
                <c:pt idx="100">
                  <c:v>34</c:v>
                </c:pt>
                <c:pt idx="101">
                  <c:v>35</c:v>
                </c:pt>
                <c:pt idx="102">
                  <c:v>34</c:v>
                </c:pt>
                <c:pt idx="103">
                  <c:v>35</c:v>
                </c:pt>
                <c:pt idx="104">
                  <c:v>38</c:v>
                </c:pt>
                <c:pt idx="105">
                  <c:v>38</c:v>
                </c:pt>
                <c:pt idx="106">
                  <c:v>37</c:v>
                </c:pt>
                <c:pt idx="107">
                  <c:v>39</c:v>
                </c:pt>
                <c:pt idx="108">
                  <c:v>32</c:v>
                </c:pt>
                <c:pt idx="109">
                  <c:v>32</c:v>
                </c:pt>
                <c:pt idx="110">
                  <c:v>22</c:v>
                </c:pt>
                <c:pt idx="111">
                  <c:v>24</c:v>
                </c:pt>
                <c:pt idx="112">
                  <c:v>30</c:v>
                </c:pt>
                <c:pt idx="113">
                  <c:v>30</c:v>
                </c:pt>
                <c:pt idx="114">
                  <c:v>26</c:v>
                </c:pt>
                <c:pt idx="115">
                  <c:v>21</c:v>
                </c:pt>
                <c:pt idx="116">
                  <c:v>12</c:v>
                </c:pt>
                <c:pt idx="117">
                  <c:v>15</c:v>
                </c:pt>
                <c:pt idx="118">
                  <c:v>19</c:v>
                </c:pt>
                <c:pt idx="119">
                  <c:v>25</c:v>
                </c:pt>
                <c:pt idx="120">
                  <c:v>25</c:v>
                </c:pt>
                <c:pt idx="121">
                  <c:v>14</c:v>
                </c:pt>
                <c:pt idx="122">
                  <c:v>13</c:v>
                </c:pt>
                <c:pt idx="123">
                  <c:v>20</c:v>
                </c:pt>
                <c:pt idx="124">
                  <c:v>21</c:v>
                </c:pt>
                <c:pt idx="125">
                  <c:v>20</c:v>
                </c:pt>
                <c:pt idx="126">
                  <c:v>22</c:v>
                </c:pt>
                <c:pt idx="127">
                  <c:v>22</c:v>
                </c:pt>
                <c:pt idx="128">
                  <c:v>11</c:v>
                </c:pt>
                <c:pt idx="129">
                  <c:v>12</c:v>
                </c:pt>
                <c:pt idx="130">
                  <c:v>15</c:v>
                </c:pt>
                <c:pt idx="131">
                  <c:v>20</c:v>
                </c:pt>
                <c:pt idx="132">
                  <c:v>22</c:v>
                </c:pt>
                <c:pt idx="133">
                  <c:v>27</c:v>
                </c:pt>
                <c:pt idx="134">
                  <c:v>29</c:v>
                </c:pt>
                <c:pt idx="135">
                  <c:v>22</c:v>
                </c:pt>
                <c:pt idx="136">
                  <c:v>21</c:v>
                </c:pt>
                <c:pt idx="137">
                  <c:v>27</c:v>
                </c:pt>
                <c:pt idx="138">
                  <c:v>18</c:v>
                </c:pt>
                <c:pt idx="139">
                  <c:v>19</c:v>
                </c:pt>
                <c:pt idx="140">
                  <c:v>26</c:v>
                </c:pt>
                <c:pt idx="141">
                  <c:v>31</c:v>
                </c:pt>
                <c:pt idx="142">
                  <c:v>29</c:v>
                </c:pt>
                <c:pt idx="143">
                  <c:v>20</c:v>
                </c:pt>
                <c:pt idx="144">
                  <c:v>23</c:v>
                </c:pt>
                <c:pt idx="145">
                  <c:v>24</c:v>
                </c:pt>
                <c:pt idx="146">
                  <c:v>36</c:v>
                </c:pt>
                <c:pt idx="147">
                  <c:v>49</c:v>
                </c:pt>
                <c:pt idx="148">
                  <c:v>37</c:v>
                </c:pt>
                <c:pt idx="149">
                  <c:v>42</c:v>
                </c:pt>
                <c:pt idx="150">
                  <c:v>32</c:v>
                </c:pt>
                <c:pt idx="151">
                  <c:v>27</c:v>
                </c:pt>
                <c:pt idx="152">
                  <c:v>22</c:v>
                </c:pt>
                <c:pt idx="153">
                  <c:v>42</c:v>
                </c:pt>
                <c:pt idx="154">
                  <c:v>41</c:v>
                </c:pt>
                <c:pt idx="155">
                  <c:v>37</c:v>
                </c:pt>
                <c:pt idx="156">
                  <c:v>30</c:v>
                </c:pt>
                <c:pt idx="157">
                  <c:v>26</c:v>
                </c:pt>
                <c:pt idx="158">
                  <c:v>22</c:v>
                </c:pt>
                <c:pt idx="159">
                  <c:v>30</c:v>
                </c:pt>
                <c:pt idx="160">
                  <c:v>38</c:v>
                </c:pt>
                <c:pt idx="161">
                  <c:v>42</c:v>
                </c:pt>
                <c:pt idx="162">
                  <c:v>34</c:v>
                </c:pt>
                <c:pt idx="163">
                  <c:v>28</c:v>
                </c:pt>
                <c:pt idx="164">
                  <c:v>23</c:v>
                </c:pt>
                <c:pt idx="165">
                  <c:v>30</c:v>
                </c:pt>
                <c:pt idx="166">
                  <c:v>16</c:v>
                </c:pt>
                <c:pt idx="167">
                  <c:v>37</c:v>
                </c:pt>
                <c:pt idx="168">
                  <c:v>37</c:v>
                </c:pt>
                <c:pt idx="169">
                  <c:v>35</c:v>
                </c:pt>
                <c:pt idx="170">
                  <c:v>31</c:v>
                </c:pt>
                <c:pt idx="171">
                  <c:v>33</c:v>
                </c:pt>
                <c:pt idx="172">
                  <c:v>23</c:v>
                </c:pt>
                <c:pt idx="173">
                  <c:v>31</c:v>
                </c:pt>
                <c:pt idx="174">
                  <c:v>35</c:v>
                </c:pt>
                <c:pt idx="175">
                  <c:v>47</c:v>
                </c:pt>
                <c:pt idx="176">
                  <c:v>44</c:v>
                </c:pt>
                <c:pt idx="177">
                  <c:v>46</c:v>
                </c:pt>
                <c:pt idx="178">
                  <c:v>34</c:v>
                </c:pt>
                <c:pt idx="179">
                  <c:v>27</c:v>
                </c:pt>
                <c:pt idx="180">
                  <c:v>35</c:v>
                </c:pt>
                <c:pt idx="181">
                  <c:v>44</c:v>
                </c:pt>
                <c:pt idx="182">
                  <c:v>40</c:v>
                </c:pt>
                <c:pt idx="183">
                  <c:v>29</c:v>
                </c:pt>
                <c:pt idx="184">
                  <c:v>9</c:v>
                </c:pt>
                <c:pt idx="185">
                  <c:v>6</c:v>
                </c:pt>
                <c:pt idx="186">
                  <c:v>14</c:v>
                </c:pt>
                <c:pt idx="187">
                  <c:v>24</c:v>
                </c:pt>
                <c:pt idx="188">
                  <c:v>31</c:v>
                </c:pt>
                <c:pt idx="189">
                  <c:v>39</c:v>
                </c:pt>
                <c:pt idx="190">
                  <c:v>29</c:v>
                </c:pt>
                <c:pt idx="191">
                  <c:v>32</c:v>
                </c:pt>
                <c:pt idx="192">
                  <c:v>16</c:v>
                </c:pt>
                <c:pt idx="193">
                  <c:v>16</c:v>
                </c:pt>
                <c:pt idx="194">
                  <c:v>10</c:v>
                </c:pt>
                <c:pt idx="195">
                  <c:v>37</c:v>
                </c:pt>
                <c:pt idx="196">
                  <c:v>40</c:v>
                </c:pt>
                <c:pt idx="197">
                  <c:v>44</c:v>
                </c:pt>
                <c:pt idx="198">
                  <c:v>40</c:v>
                </c:pt>
                <c:pt idx="199">
                  <c:v>10</c:v>
                </c:pt>
                <c:pt idx="200">
                  <c:v>25</c:v>
                </c:pt>
                <c:pt idx="201">
                  <c:v>38</c:v>
                </c:pt>
                <c:pt idx="202">
                  <c:v>26</c:v>
                </c:pt>
                <c:pt idx="203">
                  <c:v>30</c:v>
                </c:pt>
                <c:pt idx="204">
                  <c:v>42</c:v>
                </c:pt>
                <c:pt idx="205">
                  <c:v>41</c:v>
                </c:pt>
                <c:pt idx="206">
                  <c:v>35</c:v>
                </c:pt>
                <c:pt idx="207">
                  <c:v>28</c:v>
                </c:pt>
                <c:pt idx="208">
                  <c:v>24</c:v>
                </c:pt>
                <c:pt idx="209">
                  <c:v>18</c:v>
                </c:pt>
                <c:pt idx="210">
                  <c:v>38</c:v>
                </c:pt>
                <c:pt idx="211">
                  <c:v>40</c:v>
                </c:pt>
                <c:pt idx="212">
                  <c:v>36</c:v>
                </c:pt>
                <c:pt idx="213">
                  <c:v>22</c:v>
                </c:pt>
                <c:pt idx="214">
                  <c:v>35</c:v>
                </c:pt>
                <c:pt idx="215">
                  <c:v>35</c:v>
                </c:pt>
                <c:pt idx="216">
                  <c:v>37</c:v>
                </c:pt>
                <c:pt idx="217">
                  <c:v>32</c:v>
                </c:pt>
                <c:pt idx="218">
                  <c:v>16</c:v>
                </c:pt>
                <c:pt idx="219">
                  <c:v>20</c:v>
                </c:pt>
                <c:pt idx="220">
                  <c:v>11</c:v>
                </c:pt>
                <c:pt idx="221">
                  <c:v>17</c:v>
                </c:pt>
                <c:pt idx="222">
                  <c:v>13</c:v>
                </c:pt>
                <c:pt idx="223">
                  <c:v>2</c:v>
                </c:pt>
                <c:pt idx="224">
                  <c:v>2</c:v>
                </c:pt>
                <c:pt idx="225">
                  <c:v>2</c:v>
                </c:pt>
                <c:pt idx="226">
                  <c:v>7</c:v>
                </c:pt>
                <c:pt idx="227">
                  <c:v>17</c:v>
                </c:pt>
                <c:pt idx="228">
                  <c:v>10</c:v>
                </c:pt>
                <c:pt idx="229">
                  <c:v>14</c:v>
                </c:pt>
                <c:pt idx="230">
                  <c:v>27</c:v>
                </c:pt>
                <c:pt idx="231">
                  <c:v>34</c:v>
                </c:pt>
                <c:pt idx="232">
                  <c:v>29</c:v>
                </c:pt>
                <c:pt idx="233">
                  <c:v>22</c:v>
                </c:pt>
                <c:pt idx="234">
                  <c:v>26</c:v>
                </c:pt>
                <c:pt idx="235">
                  <c:v>29</c:v>
                </c:pt>
                <c:pt idx="236">
                  <c:v>25</c:v>
                </c:pt>
                <c:pt idx="237">
                  <c:v>27</c:v>
                </c:pt>
                <c:pt idx="238">
                  <c:v>29</c:v>
                </c:pt>
                <c:pt idx="239">
                  <c:v>25</c:v>
                </c:pt>
                <c:pt idx="240">
                  <c:v>23</c:v>
                </c:pt>
                <c:pt idx="241">
                  <c:v>19</c:v>
                </c:pt>
                <c:pt idx="242">
                  <c:v>23</c:v>
                </c:pt>
                <c:pt idx="243">
                  <c:v>19</c:v>
                </c:pt>
                <c:pt idx="244">
                  <c:v>24</c:v>
                </c:pt>
                <c:pt idx="245">
                  <c:v>27</c:v>
                </c:pt>
                <c:pt idx="246">
                  <c:v>25</c:v>
                </c:pt>
                <c:pt idx="247">
                  <c:v>22</c:v>
                </c:pt>
                <c:pt idx="248">
                  <c:v>23</c:v>
                </c:pt>
                <c:pt idx="249">
                  <c:v>21</c:v>
                </c:pt>
                <c:pt idx="250">
                  <c:v>22</c:v>
                </c:pt>
                <c:pt idx="251">
                  <c:v>24</c:v>
                </c:pt>
                <c:pt idx="252">
                  <c:v>27</c:v>
                </c:pt>
                <c:pt idx="253">
                  <c:v>27</c:v>
                </c:pt>
                <c:pt idx="254">
                  <c:v>23</c:v>
                </c:pt>
                <c:pt idx="255">
                  <c:v>22</c:v>
                </c:pt>
                <c:pt idx="256">
                  <c:v>19</c:v>
                </c:pt>
                <c:pt idx="257">
                  <c:v>18</c:v>
                </c:pt>
                <c:pt idx="258">
                  <c:v>22</c:v>
                </c:pt>
                <c:pt idx="259">
                  <c:v>23</c:v>
                </c:pt>
                <c:pt idx="260">
                  <c:v>20</c:v>
                </c:pt>
                <c:pt idx="261">
                  <c:v>13</c:v>
                </c:pt>
                <c:pt idx="262">
                  <c:v>14</c:v>
                </c:pt>
                <c:pt idx="263">
                  <c:v>14</c:v>
                </c:pt>
                <c:pt idx="264">
                  <c:v>23</c:v>
                </c:pt>
                <c:pt idx="265">
                  <c:v>28</c:v>
                </c:pt>
                <c:pt idx="266">
                  <c:v>29</c:v>
                </c:pt>
                <c:pt idx="267">
                  <c:v>36</c:v>
                </c:pt>
                <c:pt idx="268">
                  <c:v>33</c:v>
                </c:pt>
                <c:pt idx="269">
                  <c:v>28</c:v>
                </c:pt>
                <c:pt idx="270">
                  <c:v>27</c:v>
                </c:pt>
                <c:pt idx="271">
                  <c:v>23</c:v>
                </c:pt>
                <c:pt idx="272">
                  <c:v>27</c:v>
                </c:pt>
                <c:pt idx="273">
                  <c:v>25</c:v>
                </c:pt>
                <c:pt idx="274">
                  <c:v>26</c:v>
                </c:pt>
                <c:pt idx="275">
                  <c:v>23</c:v>
                </c:pt>
                <c:pt idx="276">
                  <c:v>28</c:v>
                </c:pt>
                <c:pt idx="277">
                  <c:v>28</c:v>
                </c:pt>
                <c:pt idx="278">
                  <c:v>32</c:v>
                </c:pt>
                <c:pt idx="279">
                  <c:v>30</c:v>
                </c:pt>
                <c:pt idx="280">
                  <c:v>26</c:v>
                </c:pt>
                <c:pt idx="281">
                  <c:v>31</c:v>
                </c:pt>
                <c:pt idx="282">
                  <c:v>27</c:v>
                </c:pt>
                <c:pt idx="283">
                  <c:v>25</c:v>
                </c:pt>
                <c:pt idx="284">
                  <c:v>28</c:v>
                </c:pt>
                <c:pt idx="285">
                  <c:v>22</c:v>
                </c:pt>
                <c:pt idx="286">
                  <c:v>29</c:v>
                </c:pt>
                <c:pt idx="287">
                  <c:v>31</c:v>
                </c:pt>
                <c:pt idx="288">
                  <c:v>27</c:v>
                </c:pt>
                <c:pt idx="289">
                  <c:v>24</c:v>
                </c:pt>
                <c:pt idx="290">
                  <c:v>26</c:v>
                </c:pt>
                <c:pt idx="291">
                  <c:v>26</c:v>
                </c:pt>
                <c:pt idx="292">
                  <c:v>22</c:v>
                </c:pt>
                <c:pt idx="293">
                  <c:v>27</c:v>
                </c:pt>
                <c:pt idx="294">
                  <c:v>27</c:v>
                </c:pt>
                <c:pt idx="295">
                  <c:v>27</c:v>
                </c:pt>
                <c:pt idx="296">
                  <c:v>23</c:v>
                </c:pt>
                <c:pt idx="297">
                  <c:v>25</c:v>
                </c:pt>
                <c:pt idx="298">
                  <c:v>22</c:v>
                </c:pt>
                <c:pt idx="299">
                  <c:v>20</c:v>
                </c:pt>
                <c:pt idx="300">
                  <c:v>19</c:v>
                </c:pt>
                <c:pt idx="301">
                  <c:v>19</c:v>
                </c:pt>
                <c:pt idx="302">
                  <c:v>21</c:v>
                </c:pt>
                <c:pt idx="303">
                  <c:v>24</c:v>
                </c:pt>
                <c:pt idx="304">
                  <c:v>20</c:v>
                </c:pt>
                <c:pt idx="305">
                  <c:v>20</c:v>
                </c:pt>
                <c:pt idx="306">
                  <c:v>20</c:v>
                </c:pt>
                <c:pt idx="307">
                  <c:v>24</c:v>
                </c:pt>
                <c:pt idx="308">
                  <c:v>22</c:v>
                </c:pt>
                <c:pt idx="309">
                  <c:v>22</c:v>
                </c:pt>
                <c:pt idx="310">
                  <c:v>20</c:v>
                </c:pt>
                <c:pt idx="311">
                  <c:v>17</c:v>
                </c:pt>
                <c:pt idx="312">
                  <c:v>29</c:v>
                </c:pt>
                <c:pt idx="313">
                  <c:v>31</c:v>
                </c:pt>
                <c:pt idx="314">
                  <c:v>29</c:v>
                </c:pt>
                <c:pt idx="315">
                  <c:v>26</c:v>
                </c:pt>
                <c:pt idx="316">
                  <c:v>26</c:v>
                </c:pt>
                <c:pt idx="317">
                  <c:v>20</c:v>
                </c:pt>
                <c:pt idx="318">
                  <c:v>21</c:v>
                </c:pt>
                <c:pt idx="319">
                  <c:v>24</c:v>
                </c:pt>
                <c:pt idx="320">
                  <c:v>24</c:v>
                </c:pt>
                <c:pt idx="321">
                  <c:v>27</c:v>
                </c:pt>
                <c:pt idx="322">
                  <c:v>28</c:v>
                </c:pt>
                <c:pt idx="323">
                  <c:v>27</c:v>
                </c:pt>
                <c:pt idx="324">
                  <c:v>26</c:v>
                </c:pt>
                <c:pt idx="325">
                  <c:v>25</c:v>
                </c:pt>
                <c:pt idx="326">
                  <c:v>23</c:v>
                </c:pt>
                <c:pt idx="327">
                  <c:v>29</c:v>
                </c:pt>
                <c:pt idx="328">
                  <c:v>33</c:v>
                </c:pt>
                <c:pt idx="329">
                  <c:v>32</c:v>
                </c:pt>
                <c:pt idx="330">
                  <c:v>35</c:v>
                </c:pt>
                <c:pt idx="331">
                  <c:v>34</c:v>
                </c:pt>
                <c:pt idx="332">
                  <c:v>34</c:v>
                </c:pt>
                <c:pt idx="333">
                  <c:v>33</c:v>
                </c:pt>
                <c:pt idx="334">
                  <c:v>31</c:v>
                </c:pt>
                <c:pt idx="335">
                  <c:v>31</c:v>
                </c:pt>
                <c:pt idx="336">
                  <c:v>27</c:v>
                </c:pt>
                <c:pt idx="337">
                  <c:v>24</c:v>
                </c:pt>
                <c:pt idx="338">
                  <c:v>15</c:v>
                </c:pt>
                <c:pt idx="339">
                  <c:v>18</c:v>
                </c:pt>
                <c:pt idx="340">
                  <c:v>23</c:v>
                </c:pt>
                <c:pt idx="341">
                  <c:v>22</c:v>
                </c:pt>
                <c:pt idx="342">
                  <c:v>24</c:v>
                </c:pt>
                <c:pt idx="343">
                  <c:v>26</c:v>
                </c:pt>
                <c:pt idx="344">
                  <c:v>30</c:v>
                </c:pt>
                <c:pt idx="345">
                  <c:v>20</c:v>
                </c:pt>
                <c:pt idx="346">
                  <c:v>20</c:v>
                </c:pt>
                <c:pt idx="347">
                  <c:v>24</c:v>
                </c:pt>
                <c:pt idx="348">
                  <c:v>26</c:v>
                </c:pt>
                <c:pt idx="349">
                  <c:v>21</c:v>
                </c:pt>
                <c:pt idx="350">
                  <c:v>24</c:v>
                </c:pt>
                <c:pt idx="351">
                  <c:v>25</c:v>
                </c:pt>
                <c:pt idx="352">
                  <c:v>17</c:v>
                </c:pt>
                <c:pt idx="353">
                  <c:v>19</c:v>
                </c:pt>
                <c:pt idx="354">
                  <c:v>10</c:v>
                </c:pt>
                <c:pt idx="355">
                  <c:v>8</c:v>
                </c:pt>
                <c:pt idx="356">
                  <c:v>10</c:v>
                </c:pt>
                <c:pt idx="357">
                  <c:v>10</c:v>
                </c:pt>
                <c:pt idx="358">
                  <c:v>8</c:v>
                </c:pt>
                <c:pt idx="359">
                  <c:v>9</c:v>
                </c:pt>
                <c:pt idx="360">
                  <c:v>7</c:v>
                </c:pt>
                <c:pt idx="361">
                  <c:v>16</c:v>
                </c:pt>
                <c:pt idx="362">
                  <c:v>7</c:v>
                </c:pt>
                <c:pt idx="363">
                  <c:v>7</c:v>
                </c:pt>
                <c:pt idx="364">
                  <c:v>19</c:v>
                </c:pt>
                <c:pt idx="365">
                  <c:v>27</c:v>
                </c:pt>
                <c:pt idx="366">
                  <c:v>13</c:v>
                </c:pt>
                <c:pt idx="367">
                  <c:v>9</c:v>
                </c:pt>
                <c:pt idx="368">
                  <c:v>6</c:v>
                </c:pt>
                <c:pt idx="369">
                  <c:v>5</c:v>
                </c:pt>
                <c:pt idx="370">
                  <c:v>2</c:v>
                </c:pt>
                <c:pt idx="371">
                  <c:v>6</c:v>
                </c:pt>
                <c:pt idx="372">
                  <c:v>12</c:v>
                </c:pt>
                <c:pt idx="373">
                  <c:v>16</c:v>
                </c:pt>
                <c:pt idx="374">
                  <c:v>15</c:v>
                </c:pt>
                <c:pt idx="375">
                  <c:v>17</c:v>
                </c:pt>
                <c:pt idx="376">
                  <c:v>17</c:v>
                </c:pt>
                <c:pt idx="377">
                  <c:v>17</c:v>
                </c:pt>
                <c:pt idx="378">
                  <c:v>20</c:v>
                </c:pt>
                <c:pt idx="379">
                  <c:v>23</c:v>
                </c:pt>
                <c:pt idx="380">
                  <c:v>24</c:v>
                </c:pt>
                <c:pt idx="381">
                  <c:v>6</c:v>
                </c:pt>
                <c:pt idx="382">
                  <c:v>19</c:v>
                </c:pt>
                <c:pt idx="383">
                  <c:v>22</c:v>
                </c:pt>
                <c:pt idx="384">
                  <c:v>45</c:v>
                </c:pt>
                <c:pt idx="385">
                  <c:v>42</c:v>
                </c:pt>
                <c:pt idx="386">
                  <c:v>29</c:v>
                </c:pt>
                <c:pt idx="387">
                  <c:v>24</c:v>
                </c:pt>
                <c:pt idx="388">
                  <c:v>21</c:v>
                </c:pt>
                <c:pt idx="389">
                  <c:v>13</c:v>
                </c:pt>
                <c:pt idx="390">
                  <c:v>14</c:v>
                </c:pt>
                <c:pt idx="391">
                  <c:v>17</c:v>
                </c:pt>
                <c:pt idx="392">
                  <c:v>40</c:v>
                </c:pt>
                <c:pt idx="393">
                  <c:v>37</c:v>
                </c:pt>
                <c:pt idx="394">
                  <c:v>18</c:v>
                </c:pt>
                <c:pt idx="395">
                  <c:v>21</c:v>
                </c:pt>
                <c:pt idx="396">
                  <c:v>19</c:v>
                </c:pt>
                <c:pt idx="397">
                  <c:v>17</c:v>
                </c:pt>
                <c:pt idx="398">
                  <c:v>18</c:v>
                </c:pt>
                <c:pt idx="399">
                  <c:v>19</c:v>
                </c:pt>
                <c:pt idx="400">
                  <c:v>12</c:v>
                </c:pt>
                <c:pt idx="401">
                  <c:v>5</c:v>
                </c:pt>
                <c:pt idx="402">
                  <c:v>8</c:v>
                </c:pt>
                <c:pt idx="403">
                  <c:v>14</c:v>
                </c:pt>
                <c:pt idx="404">
                  <c:v>15</c:v>
                </c:pt>
                <c:pt idx="405">
                  <c:v>17</c:v>
                </c:pt>
                <c:pt idx="406">
                  <c:v>20</c:v>
                </c:pt>
                <c:pt idx="407">
                  <c:v>22</c:v>
                </c:pt>
                <c:pt idx="408">
                  <c:v>18</c:v>
                </c:pt>
                <c:pt idx="409">
                  <c:v>14</c:v>
                </c:pt>
                <c:pt idx="410">
                  <c:v>14</c:v>
                </c:pt>
                <c:pt idx="411">
                  <c:v>14</c:v>
                </c:pt>
                <c:pt idx="412">
                  <c:v>18</c:v>
                </c:pt>
                <c:pt idx="413">
                  <c:v>21</c:v>
                </c:pt>
                <c:pt idx="414">
                  <c:v>20</c:v>
                </c:pt>
                <c:pt idx="415">
                  <c:v>17</c:v>
                </c:pt>
                <c:pt idx="416">
                  <c:v>13</c:v>
                </c:pt>
                <c:pt idx="417">
                  <c:v>12</c:v>
                </c:pt>
                <c:pt idx="418">
                  <c:v>12</c:v>
                </c:pt>
                <c:pt idx="419">
                  <c:v>13</c:v>
                </c:pt>
                <c:pt idx="420">
                  <c:v>20</c:v>
                </c:pt>
                <c:pt idx="421">
                  <c:v>25</c:v>
                </c:pt>
                <c:pt idx="422">
                  <c:v>20</c:v>
                </c:pt>
                <c:pt idx="423">
                  <c:v>17</c:v>
                </c:pt>
                <c:pt idx="424">
                  <c:v>12</c:v>
                </c:pt>
                <c:pt idx="425">
                  <c:v>11</c:v>
                </c:pt>
                <c:pt idx="426">
                  <c:v>14</c:v>
                </c:pt>
                <c:pt idx="427">
                  <c:v>25</c:v>
                </c:pt>
                <c:pt idx="428">
                  <c:v>20</c:v>
                </c:pt>
                <c:pt idx="429">
                  <c:v>10</c:v>
                </c:pt>
                <c:pt idx="430">
                  <c:v>11</c:v>
                </c:pt>
                <c:pt idx="431">
                  <c:v>11</c:v>
                </c:pt>
                <c:pt idx="432">
                  <c:v>11</c:v>
                </c:pt>
                <c:pt idx="433">
                  <c:v>11</c:v>
                </c:pt>
                <c:pt idx="434">
                  <c:v>11</c:v>
                </c:pt>
                <c:pt idx="435">
                  <c:v>13</c:v>
                </c:pt>
                <c:pt idx="436">
                  <c:v>11</c:v>
                </c:pt>
                <c:pt idx="437">
                  <c:v>12</c:v>
                </c:pt>
                <c:pt idx="438">
                  <c:v>14</c:v>
                </c:pt>
                <c:pt idx="439">
                  <c:v>22</c:v>
                </c:pt>
                <c:pt idx="440">
                  <c:v>21</c:v>
                </c:pt>
                <c:pt idx="441">
                  <c:v>23</c:v>
                </c:pt>
                <c:pt idx="442">
                  <c:v>23</c:v>
                </c:pt>
                <c:pt idx="443">
                  <c:v>26</c:v>
                </c:pt>
                <c:pt idx="444">
                  <c:v>36</c:v>
                </c:pt>
                <c:pt idx="445">
                  <c:v>33</c:v>
                </c:pt>
                <c:pt idx="446">
                  <c:v>37</c:v>
                </c:pt>
                <c:pt idx="447">
                  <c:v>56</c:v>
                </c:pt>
                <c:pt idx="448">
                  <c:v>66</c:v>
                </c:pt>
                <c:pt idx="449">
                  <c:v>53</c:v>
                </c:pt>
                <c:pt idx="450">
                  <c:v>52</c:v>
                </c:pt>
                <c:pt idx="451">
                  <c:v>47</c:v>
                </c:pt>
                <c:pt idx="452">
                  <c:v>38</c:v>
                </c:pt>
                <c:pt idx="453">
                  <c:v>34</c:v>
                </c:pt>
                <c:pt idx="454">
                  <c:v>29</c:v>
                </c:pt>
                <c:pt idx="455">
                  <c:v>22</c:v>
                </c:pt>
                <c:pt idx="456">
                  <c:v>17</c:v>
                </c:pt>
                <c:pt idx="457">
                  <c:v>17</c:v>
                </c:pt>
                <c:pt idx="458">
                  <c:v>17</c:v>
                </c:pt>
                <c:pt idx="459">
                  <c:v>17</c:v>
                </c:pt>
                <c:pt idx="460">
                  <c:v>14</c:v>
                </c:pt>
                <c:pt idx="461">
                  <c:v>15</c:v>
                </c:pt>
                <c:pt idx="462">
                  <c:v>16</c:v>
                </c:pt>
                <c:pt idx="463">
                  <c:v>16</c:v>
                </c:pt>
                <c:pt idx="464">
                  <c:v>13</c:v>
                </c:pt>
                <c:pt idx="465">
                  <c:v>13</c:v>
                </c:pt>
                <c:pt idx="466">
                  <c:v>16</c:v>
                </c:pt>
                <c:pt idx="467">
                  <c:v>14</c:v>
                </c:pt>
                <c:pt idx="468">
                  <c:v>13</c:v>
                </c:pt>
                <c:pt idx="469">
                  <c:v>14</c:v>
                </c:pt>
                <c:pt idx="470">
                  <c:v>16</c:v>
                </c:pt>
                <c:pt idx="471">
                  <c:v>15</c:v>
                </c:pt>
                <c:pt idx="472">
                  <c:v>11</c:v>
                </c:pt>
                <c:pt idx="473">
                  <c:v>12</c:v>
                </c:pt>
                <c:pt idx="474">
                  <c:v>13</c:v>
                </c:pt>
                <c:pt idx="475">
                  <c:v>16</c:v>
                </c:pt>
                <c:pt idx="476">
                  <c:v>17</c:v>
                </c:pt>
                <c:pt idx="477">
                  <c:v>18</c:v>
                </c:pt>
                <c:pt idx="478">
                  <c:v>15</c:v>
                </c:pt>
                <c:pt idx="479">
                  <c:v>14</c:v>
                </c:pt>
                <c:pt idx="480">
                  <c:v>15</c:v>
                </c:pt>
                <c:pt idx="481">
                  <c:v>13</c:v>
                </c:pt>
                <c:pt idx="482">
                  <c:v>12</c:v>
                </c:pt>
                <c:pt idx="483">
                  <c:v>16</c:v>
                </c:pt>
                <c:pt idx="484">
                  <c:v>17</c:v>
                </c:pt>
                <c:pt idx="485">
                  <c:v>16</c:v>
                </c:pt>
                <c:pt idx="486">
                  <c:v>10</c:v>
                </c:pt>
                <c:pt idx="487">
                  <c:v>8</c:v>
                </c:pt>
                <c:pt idx="488">
                  <c:v>9</c:v>
                </c:pt>
                <c:pt idx="489">
                  <c:v>10</c:v>
                </c:pt>
                <c:pt idx="490">
                  <c:v>13</c:v>
                </c:pt>
                <c:pt idx="491">
                  <c:v>13</c:v>
                </c:pt>
                <c:pt idx="492">
                  <c:v>13</c:v>
                </c:pt>
                <c:pt idx="493">
                  <c:v>7</c:v>
                </c:pt>
                <c:pt idx="494">
                  <c:v>6</c:v>
                </c:pt>
                <c:pt idx="495">
                  <c:v>6</c:v>
                </c:pt>
                <c:pt idx="496">
                  <c:v>9</c:v>
                </c:pt>
                <c:pt idx="497">
                  <c:v>12</c:v>
                </c:pt>
                <c:pt idx="498">
                  <c:v>17</c:v>
                </c:pt>
                <c:pt idx="499">
                  <c:v>14</c:v>
                </c:pt>
                <c:pt idx="500">
                  <c:v>10</c:v>
                </c:pt>
                <c:pt idx="501">
                  <c:v>8</c:v>
                </c:pt>
                <c:pt idx="502">
                  <c:v>11</c:v>
                </c:pt>
                <c:pt idx="503">
                  <c:v>14</c:v>
                </c:pt>
                <c:pt idx="504">
                  <c:v>18</c:v>
                </c:pt>
                <c:pt idx="505">
                  <c:v>20</c:v>
                </c:pt>
                <c:pt idx="506">
                  <c:v>14</c:v>
                </c:pt>
                <c:pt idx="507">
                  <c:v>10</c:v>
                </c:pt>
                <c:pt idx="508">
                  <c:v>11</c:v>
                </c:pt>
                <c:pt idx="509">
                  <c:v>16</c:v>
                </c:pt>
                <c:pt idx="510">
                  <c:v>18</c:v>
                </c:pt>
                <c:pt idx="511">
                  <c:v>24</c:v>
                </c:pt>
                <c:pt idx="512">
                  <c:v>25</c:v>
                </c:pt>
                <c:pt idx="513">
                  <c:v>26</c:v>
                </c:pt>
                <c:pt idx="514">
                  <c:v>22</c:v>
                </c:pt>
                <c:pt idx="515">
                  <c:v>14</c:v>
                </c:pt>
                <c:pt idx="516">
                  <c:v>12</c:v>
                </c:pt>
                <c:pt idx="517">
                  <c:v>13</c:v>
                </c:pt>
                <c:pt idx="518">
                  <c:v>17</c:v>
                </c:pt>
                <c:pt idx="519">
                  <c:v>19</c:v>
                </c:pt>
                <c:pt idx="520">
                  <c:v>17</c:v>
                </c:pt>
                <c:pt idx="521">
                  <c:v>15</c:v>
                </c:pt>
                <c:pt idx="522">
                  <c:v>19</c:v>
                </c:pt>
                <c:pt idx="523">
                  <c:v>62</c:v>
                </c:pt>
                <c:pt idx="524">
                  <c:v>28</c:v>
                </c:pt>
                <c:pt idx="525">
                  <c:v>36</c:v>
                </c:pt>
                <c:pt idx="526">
                  <c:v>25</c:v>
                </c:pt>
                <c:pt idx="527">
                  <c:v>22</c:v>
                </c:pt>
                <c:pt idx="528">
                  <c:v>23</c:v>
                </c:pt>
                <c:pt idx="529">
                  <c:v>16</c:v>
                </c:pt>
                <c:pt idx="530">
                  <c:v>13</c:v>
                </c:pt>
                <c:pt idx="531">
                  <c:v>20</c:v>
                </c:pt>
                <c:pt idx="532">
                  <c:v>20</c:v>
                </c:pt>
                <c:pt idx="533">
                  <c:v>21</c:v>
                </c:pt>
                <c:pt idx="534">
                  <c:v>15</c:v>
                </c:pt>
                <c:pt idx="535">
                  <c:v>15</c:v>
                </c:pt>
                <c:pt idx="536">
                  <c:v>14</c:v>
                </c:pt>
                <c:pt idx="537">
                  <c:v>12</c:v>
                </c:pt>
                <c:pt idx="538">
                  <c:v>14</c:v>
                </c:pt>
                <c:pt idx="539">
                  <c:v>17</c:v>
                </c:pt>
                <c:pt idx="540">
                  <c:v>21</c:v>
                </c:pt>
                <c:pt idx="541">
                  <c:v>22</c:v>
                </c:pt>
                <c:pt idx="542">
                  <c:v>20</c:v>
                </c:pt>
                <c:pt idx="543">
                  <c:v>20</c:v>
                </c:pt>
                <c:pt idx="544">
                  <c:v>18</c:v>
                </c:pt>
                <c:pt idx="545">
                  <c:v>15</c:v>
                </c:pt>
                <c:pt idx="546">
                  <c:v>20</c:v>
                </c:pt>
                <c:pt idx="547">
                  <c:v>25</c:v>
                </c:pt>
                <c:pt idx="548">
                  <c:v>23</c:v>
                </c:pt>
                <c:pt idx="549">
                  <c:v>25</c:v>
                </c:pt>
                <c:pt idx="550">
                  <c:v>16</c:v>
                </c:pt>
                <c:pt idx="551">
                  <c:v>16</c:v>
                </c:pt>
                <c:pt idx="552">
                  <c:v>17</c:v>
                </c:pt>
                <c:pt idx="553">
                  <c:v>14</c:v>
                </c:pt>
                <c:pt idx="554">
                  <c:v>18</c:v>
                </c:pt>
                <c:pt idx="555">
                  <c:v>12</c:v>
                </c:pt>
                <c:pt idx="556">
                  <c:v>12</c:v>
                </c:pt>
                <c:pt idx="557">
                  <c:v>14</c:v>
                </c:pt>
                <c:pt idx="558">
                  <c:v>14</c:v>
                </c:pt>
                <c:pt idx="559">
                  <c:v>12</c:v>
                </c:pt>
                <c:pt idx="560">
                  <c:v>12</c:v>
                </c:pt>
                <c:pt idx="561">
                  <c:v>13</c:v>
                </c:pt>
                <c:pt idx="562">
                  <c:v>11</c:v>
                </c:pt>
                <c:pt idx="563">
                  <c:v>12</c:v>
                </c:pt>
                <c:pt idx="564">
                  <c:v>11</c:v>
                </c:pt>
                <c:pt idx="565">
                  <c:v>10</c:v>
                </c:pt>
                <c:pt idx="566">
                  <c:v>11</c:v>
                </c:pt>
                <c:pt idx="567">
                  <c:v>10</c:v>
                </c:pt>
                <c:pt idx="568">
                  <c:v>12</c:v>
                </c:pt>
                <c:pt idx="569">
                  <c:v>15</c:v>
                </c:pt>
                <c:pt idx="570">
                  <c:v>15</c:v>
                </c:pt>
                <c:pt idx="571">
                  <c:v>10</c:v>
                </c:pt>
                <c:pt idx="572">
                  <c:v>5</c:v>
                </c:pt>
                <c:pt idx="573">
                  <c:v>5</c:v>
                </c:pt>
                <c:pt idx="574">
                  <c:v>4</c:v>
                </c:pt>
                <c:pt idx="575">
                  <c:v>7</c:v>
                </c:pt>
                <c:pt idx="576">
                  <c:v>6</c:v>
                </c:pt>
                <c:pt idx="577">
                  <c:v>4</c:v>
                </c:pt>
                <c:pt idx="578">
                  <c:v>4</c:v>
                </c:pt>
                <c:pt idx="579">
                  <c:v>3</c:v>
                </c:pt>
                <c:pt idx="580">
                  <c:v>4</c:v>
                </c:pt>
                <c:pt idx="581">
                  <c:v>5</c:v>
                </c:pt>
                <c:pt idx="582">
                  <c:v>4</c:v>
                </c:pt>
                <c:pt idx="583">
                  <c:v>3</c:v>
                </c:pt>
                <c:pt idx="584">
                  <c:v>3</c:v>
                </c:pt>
                <c:pt idx="585">
                  <c:v>3</c:v>
                </c:pt>
                <c:pt idx="586">
                  <c:v>3</c:v>
                </c:pt>
                <c:pt idx="587">
                  <c:v>3</c:v>
                </c:pt>
                <c:pt idx="588">
                  <c:v>2</c:v>
                </c:pt>
                <c:pt idx="589">
                  <c:v>1</c:v>
                </c:pt>
                <c:pt idx="590">
                  <c:v>1</c:v>
                </c:pt>
                <c:pt idx="591">
                  <c:v>1</c:v>
                </c:pt>
                <c:pt idx="592">
                  <c:v>2</c:v>
                </c:pt>
                <c:pt idx="593">
                  <c:v>6</c:v>
                </c:pt>
                <c:pt idx="594">
                  <c:v>7</c:v>
                </c:pt>
                <c:pt idx="595">
                  <c:v>12</c:v>
                </c:pt>
                <c:pt idx="596">
                  <c:v>16</c:v>
                </c:pt>
                <c:pt idx="597">
                  <c:v>14</c:v>
                </c:pt>
                <c:pt idx="598">
                  <c:v>14</c:v>
                </c:pt>
                <c:pt idx="599">
                  <c:v>15</c:v>
                </c:pt>
                <c:pt idx="600">
                  <c:v>12</c:v>
                </c:pt>
                <c:pt idx="601">
                  <c:v>16</c:v>
                </c:pt>
                <c:pt idx="602">
                  <c:v>19</c:v>
                </c:pt>
                <c:pt idx="603">
                  <c:v>20</c:v>
                </c:pt>
                <c:pt idx="604">
                  <c:v>17</c:v>
                </c:pt>
                <c:pt idx="605">
                  <c:v>16</c:v>
                </c:pt>
                <c:pt idx="606">
                  <c:v>17</c:v>
                </c:pt>
                <c:pt idx="607">
                  <c:v>18</c:v>
                </c:pt>
                <c:pt idx="608">
                  <c:v>19</c:v>
                </c:pt>
                <c:pt idx="609">
                  <c:v>17</c:v>
                </c:pt>
                <c:pt idx="610">
                  <c:v>19</c:v>
                </c:pt>
                <c:pt idx="611">
                  <c:v>16</c:v>
                </c:pt>
                <c:pt idx="612">
                  <c:v>16</c:v>
                </c:pt>
                <c:pt idx="613">
                  <c:v>15</c:v>
                </c:pt>
                <c:pt idx="614">
                  <c:v>14</c:v>
                </c:pt>
                <c:pt idx="615">
                  <c:v>15</c:v>
                </c:pt>
                <c:pt idx="616">
                  <c:v>16</c:v>
                </c:pt>
                <c:pt idx="617">
                  <c:v>17</c:v>
                </c:pt>
                <c:pt idx="618">
                  <c:v>18</c:v>
                </c:pt>
                <c:pt idx="619">
                  <c:v>16</c:v>
                </c:pt>
                <c:pt idx="620">
                  <c:v>15</c:v>
                </c:pt>
                <c:pt idx="621">
                  <c:v>14</c:v>
                </c:pt>
                <c:pt idx="622">
                  <c:v>13</c:v>
                </c:pt>
                <c:pt idx="623">
                  <c:v>14</c:v>
                </c:pt>
                <c:pt idx="624">
                  <c:v>14</c:v>
                </c:pt>
                <c:pt idx="625">
                  <c:v>15</c:v>
                </c:pt>
                <c:pt idx="626">
                  <c:v>15</c:v>
                </c:pt>
                <c:pt idx="627">
                  <c:v>16</c:v>
                </c:pt>
                <c:pt idx="628">
                  <c:v>14</c:v>
                </c:pt>
                <c:pt idx="629">
                  <c:v>17</c:v>
                </c:pt>
                <c:pt idx="630">
                  <c:v>21</c:v>
                </c:pt>
                <c:pt idx="631">
                  <c:v>22</c:v>
                </c:pt>
                <c:pt idx="632">
                  <c:v>23</c:v>
                </c:pt>
                <c:pt idx="633">
                  <c:v>17</c:v>
                </c:pt>
                <c:pt idx="634">
                  <c:v>17</c:v>
                </c:pt>
                <c:pt idx="635">
                  <c:v>19</c:v>
                </c:pt>
                <c:pt idx="636">
                  <c:v>22</c:v>
                </c:pt>
                <c:pt idx="637">
                  <c:v>24</c:v>
                </c:pt>
                <c:pt idx="638">
                  <c:v>23</c:v>
                </c:pt>
                <c:pt idx="639">
                  <c:v>19</c:v>
                </c:pt>
                <c:pt idx="640">
                  <c:v>19</c:v>
                </c:pt>
                <c:pt idx="641">
                  <c:v>17</c:v>
                </c:pt>
                <c:pt idx="642">
                  <c:v>21</c:v>
                </c:pt>
                <c:pt idx="643">
                  <c:v>22</c:v>
                </c:pt>
                <c:pt idx="644">
                  <c:v>21</c:v>
                </c:pt>
                <c:pt idx="645">
                  <c:v>17</c:v>
                </c:pt>
                <c:pt idx="646">
                  <c:v>15</c:v>
                </c:pt>
                <c:pt idx="647">
                  <c:v>13</c:v>
                </c:pt>
                <c:pt idx="648">
                  <c:v>12</c:v>
                </c:pt>
                <c:pt idx="649">
                  <c:v>15</c:v>
                </c:pt>
                <c:pt idx="650">
                  <c:v>13</c:v>
                </c:pt>
                <c:pt idx="651">
                  <c:v>14</c:v>
                </c:pt>
                <c:pt idx="652">
                  <c:v>7</c:v>
                </c:pt>
                <c:pt idx="653">
                  <c:v>5</c:v>
                </c:pt>
                <c:pt idx="654">
                  <c:v>19</c:v>
                </c:pt>
                <c:pt idx="655">
                  <c:v>18</c:v>
                </c:pt>
                <c:pt idx="656">
                  <c:v>18</c:v>
                </c:pt>
                <c:pt idx="657">
                  <c:v>19</c:v>
                </c:pt>
                <c:pt idx="658">
                  <c:v>20</c:v>
                </c:pt>
                <c:pt idx="659">
                  <c:v>15</c:v>
                </c:pt>
                <c:pt idx="660">
                  <c:v>19</c:v>
                </c:pt>
                <c:pt idx="661">
                  <c:v>16</c:v>
                </c:pt>
                <c:pt idx="662">
                  <c:v>13</c:v>
                </c:pt>
                <c:pt idx="663">
                  <c:v>13</c:v>
                </c:pt>
                <c:pt idx="664">
                  <c:v>17</c:v>
                </c:pt>
                <c:pt idx="665">
                  <c:v>15</c:v>
                </c:pt>
                <c:pt idx="666">
                  <c:v>15</c:v>
                </c:pt>
                <c:pt idx="667">
                  <c:v>12</c:v>
                </c:pt>
                <c:pt idx="668">
                  <c:v>12</c:v>
                </c:pt>
                <c:pt idx="669">
                  <c:v>11</c:v>
                </c:pt>
                <c:pt idx="670">
                  <c:v>13</c:v>
                </c:pt>
                <c:pt idx="671">
                  <c:v>11</c:v>
                </c:pt>
                <c:pt idx="672">
                  <c:v>14</c:v>
                </c:pt>
                <c:pt idx="673">
                  <c:v>17</c:v>
                </c:pt>
                <c:pt idx="674">
                  <c:v>17</c:v>
                </c:pt>
                <c:pt idx="675">
                  <c:v>9</c:v>
                </c:pt>
                <c:pt idx="676">
                  <c:v>10</c:v>
                </c:pt>
                <c:pt idx="677">
                  <c:v>8</c:v>
                </c:pt>
                <c:pt idx="678">
                  <c:v>9</c:v>
                </c:pt>
                <c:pt idx="679">
                  <c:v>14</c:v>
                </c:pt>
                <c:pt idx="680">
                  <c:v>15</c:v>
                </c:pt>
                <c:pt idx="681">
                  <c:v>13</c:v>
                </c:pt>
                <c:pt idx="682">
                  <c:v>11</c:v>
                </c:pt>
                <c:pt idx="683">
                  <c:v>9</c:v>
                </c:pt>
                <c:pt idx="684">
                  <c:v>9</c:v>
                </c:pt>
                <c:pt idx="685">
                  <c:v>9</c:v>
                </c:pt>
                <c:pt idx="686">
                  <c:v>12</c:v>
                </c:pt>
                <c:pt idx="687">
                  <c:v>10</c:v>
                </c:pt>
                <c:pt idx="688">
                  <c:v>9</c:v>
                </c:pt>
                <c:pt idx="689">
                  <c:v>9</c:v>
                </c:pt>
                <c:pt idx="690">
                  <c:v>9</c:v>
                </c:pt>
                <c:pt idx="691">
                  <c:v>10</c:v>
                </c:pt>
                <c:pt idx="692">
                  <c:v>11</c:v>
                </c:pt>
                <c:pt idx="693">
                  <c:v>17</c:v>
                </c:pt>
                <c:pt idx="694">
                  <c:v>18</c:v>
                </c:pt>
                <c:pt idx="695">
                  <c:v>18</c:v>
                </c:pt>
                <c:pt idx="696">
                  <c:v>22</c:v>
                </c:pt>
                <c:pt idx="697">
                  <c:v>25</c:v>
                </c:pt>
                <c:pt idx="698">
                  <c:v>25</c:v>
                </c:pt>
                <c:pt idx="699">
                  <c:v>21</c:v>
                </c:pt>
                <c:pt idx="700">
                  <c:v>19</c:v>
                </c:pt>
                <c:pt idx="701">
                  <c:v>20</c:v>
                </c:pt>
                <c:pt idx="702">
                  <c:v>20</c:v>
                </c:pt>
                <c:pt idx="703">
                  <c:v>12</c:v>
                </c:pt>
                <c:pt idx="704">
                  <c:v>14</c:v>
                </c:pt>
                <c:pt idx="705">
                  <c:v>12</c:v>
                </c:pt>
                <c:pt idx="706">
                  <c:v>11</c:v>
                </c:pt>
                <c:pt idx="707">
                  <c:v>15</c:v>
                </c:pt>
                <c:pt idx="708">
                  <c:v>13</c:v>
                </c:pt>
                <c:pt idx="709">
                  <c:v>11</c:v>
                </c:pt>
                <c:pt idx="710">
                  <c:v>12</c:v>
                </c:pt>
                <c:pt idx="711">
                  <c:v>10</c:v>
                </c:pt>
                <c:pt idx="712">
                  <c:v>13</c:v>
                </c:pt>
                <c:pt idx="713">
                  <c:v>11</c:v>
                </c:pt>
                <c:pt idx="714">
                  <c:v>14</c:v>
                </c:pt>
                <c:pt idx="715">
                  <c:v>17</c:v>
                </c:pt>
                <c:pt idx="716">
                  <c:v>15</c:v>
                </c:pt>
                <c:pt idx="717">
                  <c:v>13</c:v>
                </c:pt>
                <c:pt idx="718">
                  <c:v>11</c:v>
                </c:pt>
                <c:pt idx="719">
                  <c:v>11</c:v>
                </c:pt>
                <c:pt idx="720">
                  <c:v>12</c:v>
                </c:pt>
                <c:pt idx="721">
                  <c:v>12</c:v>
                </c:pt>
                <c:pt idx="722">
                  <c:v>11</c:v>
                </c:pt>
                <c:pt idx="723">
                  <c:v>8</c:v>
                </c:pt>
                <c:pt idx="724">
                  <c:v>8</c:v>
                </c:pt>
                <c:pt idx="725">
                  <c:v>6</c:v>
                </c:pt>
                <c:pt idx="726">
                  <c:v>7</c:v>
                </c:pt>
                <c:pt idx="727">
                  <c:v>5</c:v>
                </c:pt>
                <c:pt idx="728">
                  <c:v>8</c:v>
                </c:pt>
                <c:pt idx="729">
                  <c:v>8</c:v>
                </c:pt>
                <c:pt idx="730">
                  <c:v>8</c:v>
                </c:pt>
                <c:pt idx="731">
                  <c:v>7</c:v>
                </c:pt>
                <c:pt idx="732">
                  <c:v>7</c:v>
                </c:pt>
                <c:pt idx="733">
                  <c:v>7</c:v>
                </c:pt>
                <c:pt idx="734">
                  <c:v>4</c:v>
                </c:pt>
                <c:pt idx="735">
                  <c:v>4</c:v>
                </c:pt>
                <c:pt idx="736">
                  <c:v>7</c:v>
                </c:pt>
                <c:pt idx="737">
                  <c:v>9</c:v>
                </c:pt>
                <c:pt idx="738">
                  <c:v>18</c:v>
                </c:pt>
                <c:pt idx="739">
                  <c:v>27</c:v>
                </c:pt>
                <c:pt idx="740">
                  <c:v>25</c:v>
                </c:pt>
                <c:pt idx="741">
                  <c:v>52</c:v>
                </c:pt>
                <c:pt idx="742">
                  <c:v>25</c:v>
                </c:pt>
                <c:pt idx="743">
                  <c:v>18</c:v>
                </c:pt>
                <c:pt idx="744">
                  <c:v>18</c:v>
                </c:pt>
                <c:pt idx="745">
                  <c:v>13</c:v>
                </c:pt>
                <c:pt idx="746">
                  <c:v>15</c:v>
                </c:pt>
                <c:pt idx="747">
                  <c:v>13</c:v>
                </c:pt>
                <c:pt idx="748">
                  <c:v>64</c:v>
                </c:pt>
                <c:pt idx="749">
                  <c:v>48.5</c:v>
                </c:pt>
                <c:pt idx="750">
                  <c:v>33</c:v>
                </c:pt>
                <c:pt idx="751">
                  <c:v>22</c:v>
                </c:pt>
                <c:pt idx="752">
                  <c:v>15</c:v>
                </c:pt>
                <c:pt idx="753">
                  <c:v>15</c:v>
                </c:pt>
                <c:pt idx="754">
                  <c:v>21</c:v>
                </c:pt>
                <c:pt idx="755">
                  <c:v>24</c:v>
                </c:pt>
                <c:pt idx="756">
                  <c:v>87</c:v>
                </c:pt>
                <c:pt idx="757">
                  <c:v>29</c:v>
                </c:pt>
                <c:pt idx="758">
                  <c:v>29</c:v>
                </c:pt>
                <c:pt idx="759">
                  <c:v>17</c:v>
                </c:pt>
                <c:pt idx="760">
                  <c:v>17</c:v>
                </c:pt>
                <c:pt idx="761">
                  <c:v>19</c:v>
                </c:pt>
                <c:pt idx="762">
                  <c:v>20</c:v>
                </c:pt>
                <c:pt idx="763">
                  <c:v>44</c:v>
                </c:pt>
                <c:pt idx="764">
                  <c:v>20</c:v>
                </c:pt>
                <c:pt idx="765">
                  <c:v>24</c:v>
                </c:pt>
                <c:pt idx="766">
                  <c:v>21</c:v>
                </c:pt>
                <c:pt idx="767">
                  <c:v>10</c:v>
                </c:pt>
                <c:pt idx="768">
                  <c:v>29</c:v>
                </c:pt>
                <c:pt idx="769">
                  <c:v>17</c:v>
                </c:pt>
                <c:pt idx="770">
                  <c:v>20</c:v>
                </c:pt>
                <c:pt idx="771">
                  <c:v>20</c:v>
                </c:pt>
                <c:pt idx="772">
                  <c:v>22</c:v>
                </c:pt>
                <c:pt idx="773">
                  <c:v>15</c:v>
                </c:pt>
                <c:pt idx="774">
                  <c:v>16</c:v>
                </c:pt>
                <c:pt idx="775">
                  <c:v>22</c:v>
                </c:pt>
                <c:pt idx="776">
                  <c:v>19</c:v>
                </c:pt>
                <c:pt idx="777">
                  <c:v>21</c:v>
                </c:pt>
                <c:pt idx="778">
                  <c:v>25</c:v>
                </c:pt>
                <c:pt idx="779">
                  <c:v>21</c:v>
                </c:pt>
                <c:pt idx="780">
                  <c:v>19</c:v>
                </c:pt>
                <c:pt idx="781">
                  <c:v>32</c:v>
                </c:pt>
                <c:pt idx="782">
                  <c:v>27</c:v>
                </c:pt>
                <c:pt idx="783">
                  <c:v>33</c:v>
                </c:pt>
                <c:pt idx="784">
                  <c:v>26</c:v>
                </c:pt>
                <c:pt idx="785">
                  <c:v>37</c:v>
                </c:pt>
                <c:pt idx="786">
                  <c:v>31</c:v>
                </c:pt>
                <c:pt idx="787">
                  <c:v>41</c:v>
                </c:pt>
                <c:pt idx="788">
                  <c:v>45</c:v>
                </c:pt>
                <c:pt idx="789">
                  <c:v>24</c:v>
                </c:pt>
                <c:pt idx="790">
                  <c:v>46</c:v>
                </c:pt>
                <c:pt idx="791">
                  <c:v>41</c:v>
                </c:pt>
                <c:pt idx="792">
                  <c:v>34</c:v>
                </c:pt>
                <c:pt idx="793">
                  <c:v>33</c:v>
                </c:pt>
                <c:pt idx="794">
                  <c:v>45</c:v>
                </c:pt>
                <c:pt idx="795">
                  <c:v>27</c:v>
                </c:pt>
                <c:pt idx="796">
                  <c:v>48</c:v>
                </c:pt>
                <c:pt idx="797">
                  <c:v>48</c:v>
                </c:pt>
                <c:pt idx="798">
                  <c:v>48</c:v>
                </c:pt>
                <c:pt idx="799">
                  <c:v>35</c:v>
                </c:pt>
                <c:pt idx="800">
                  <c:v>22</c:v>
                </c:pt>
                <c:pt idx="801">
                  <c:v>21</c:v>
                </c:pt>
                <c:pt idx="802">
                  <c:v>23</c:v>
                </c:pt>
                <c:pt idx="803">
                  <c:v>22</c:v>
                </c:pt>
                <c:pt idx="804">
                  <c:v>24</c:v>
                </c:pt>
                <c:pt idx="805">
                  <c:v>24</c:v>
                </c:pt>
                <c:pt idx="806">
                  <c:v>23</c:v>
                </c:pt>
                <c:pt idx="807">
                  <c:v>22</c:v>
                </c:pt>
                <c:pt idx="808">
                  <c:v>17</c:v>
                </c:pt>
                <c:pt idx="809">
                  <c:v>15</c:v>
                </c:pt>
                <c:pt idx="810">
                  <c:v>15</c:v>
                </c:pt>
                <c:pt idx="811">
                  <c:v>17</c:v>
                </c:pt>
                <c:pt idx="812">
                  <c:v>22</c:v>
                </c:pt>
                <c:pt idx="813">
                  <c:v>22</c:v>
                </c:pt>
                <c:pt idx="814">
                  <c:v>30</c:v>
                </c:pt>
                <c:pt idx="815">
                  <c:v>31</c:v>
                </c:pt>
                <c:pt idx="816">
                  <c:v>20</c:v>
                </c:pt>
                <c:pt idx="817">
                  <c:v>20</c:v>
                </c:pt>
                <c:pt idx="818">
                  <c:v>22</c:v>
                </c:pt>
                <c:pt idx="819">
                  <c:v>20</c:v>
                </c:pt>
                <c:pt idx="820">
                  <c:v>19</c:v>
                </c:pt>
                <c:pt idx="821">
                  <c:v>18</c:v>
                </c:pt>
                <c:pt idx="822">
                  <c:v>20</c:v>
                </c:pt>
                <c:pt idx="823">
                  <c:v>20</c:v>
                </c:pt>
                <c:pt idx="824">
                  <c:v>24</c:v>
                </c:pt>
                <c:pt idx="825">
                  <c:v>25</c:v>
                </c:pt>
                <c:pt idx="826">
                  <c:v>16</c:v>
                </c:pt>
                <c:pt idx="827">
                  <c:v>22</c:v>
                </c:pt>
                <c:pt idx="828">
                  <c:v>25</c:v>
                </c:pt>
                <c:pt idx="829">
                  <c:v>30</c:v>
                </c:pt>
                <c:pt idx="830">
                  <c:v>35</c:v>
                </c:pt>
                <c:pt idx="831">
                  <c:v>44</c:v>
                </c:pt>
                <c:pt idx="832">
                  <c:v>42</c:v>
                </c:pt>
                <c:pt idx="833">
                  <c:v>45</c:v>
                </c:pt>
                <c:pt idx="834">
                  <c:v>39</c:v>
                </c:pt>
                <c:pt idx="835">
                  <c:v>40</c:v>
                </c:pt>
                <c:pt idx="836">
                  <c:v>35</c:v>
                </c:pt>
                <c:pt idx="837">
                  <c:v>28</c:v>
                </c:pt>
                <c:pt idx="838">
                  <c:v>27</c:v>
                </c:pt>
                <c:pt idx="839">
                  <c:v>24</c:v>
                </c:pt>
                <c:pt idx="840">
                  <c:v>22</c:v>
                </c:pt>
                <c:pt idx="841">
                  <c:v>23</c:v>
                </c:pt>
                <c:pt idx="842">
                  <c:v>23</c:v>
                </c:pt>
                <c:pt idx="843">
                  <c:v>24</c:v>
                </c:pt>
                <c:pt idx="844">
                  <c:v>21</c:v>
                </c:pt>
                <c:pt idx="845">
                  <c:v>21</c:v>
                </c:pt>
                <c:pt idx="846">
                  <c:v>8</c:v>
                </c:pt>
                <c:pt idx="847">
                  <c:v>11</c:v>
                </c:pt>
                <c:pt idx="848">
                  <c:v>19</c:v>
                </c:pt>
                <c:pt idx="849">
                  <c:v>20</c:v>
                </c:pt>
                <c:pt idx="850">
                  <c:v>18</c:v>
                </c:pt>
                <c:pt idx="851">
                  <c:v>16</c:v>
                </c:pt>
                <c:pt idx="852">
                  <c:v>8</c:v>
                </c:pt>
                <c:pt idx="853">
                  <c:v>2</c:v>
                </c:pt>
                <c:pt idx="854">
                  <c:v>12</c:v>
                </c:pt>
                <c:pt idx="855">
                  <c:v>21</c:v>
                </c:pt>
                <c:pt idx="856">
                  <c:v>21</c:v>
                </c:pt>
                <c:pt idx="857">
                  <c:v>19</c:v>
                </c:pt>
                <c:pt idx="858">
                  <c:v>13</c:v>
                </c:pt>
                <c:pt idx="859">
                  <c:v>15</c:v>
                </c:pt>
                <c:pt idx="860">
                  <c:v>18</c:v>
                </c:pt>
                <c:pt idx="861">
                  <c:v>18</c:v>
                </c:pt>
                <c:pt idx="862">
                  <c:v>24</c:v>
                </c:pt>
                <c:pt idx="863">
                  <c:v>23</c:v>
                </c:pt>
                <c:pt idx="864">
                  <c:v>22</c:v>
                </c:pt>
                <c:pt idx="865">
                  <c:v>21</c:v>
                </c:pt>
                <c:pt idx="866">
                  <c:v>22</c:v>
                </c:pt>
                <c:pt idx="867">
                  <c:v>24</c:v>
                </c:pt>
                <c:pt idx="868">
                  <c:v>26</c:v>
                </c:pt>
                <c:pt idx="869">
                  <c:v>30</c:v>
                </c:pt>
                <c:pt idx="870">
                  <c:v>25</c:v>
                </c:pt>
                <c:pt idx="871">
                  <c:v>23</c:v>
                </c:pt>
                <c:pt idx="872">
                  <c:v>25</c:v>
                </c:pt>
                <c:pt idx="873">
                  <c:v>31</c:v>
                </c:pt>
                <c:pt idx="874">
                  <c:v>36</c:v>
                </c:pt>
                <c:pt idx="875">
                  <c:v>37</c:v>
                </c:pt>
                <c:pt idx="876">
                  <c:v>43</c:v>
                </c:pt>
                <c:pt idx="877">
                  <c:v>36</c:v>
                </c:pt>
                <c:pt idx="878">
                  <c:v>31</c:v>
                </c:pt>
                <c:pt idx="879">
                  <c:v>37</c:v>
                </c:pt>
                <c:pt idx="880">
                  <c:v>37</c:v>
                </c:pt>
                <c:pt idx="881">
                  <c:v>42</c:v>
                </c:pt>
                <c:pt idx="882">
                  <c:v>40</c:v>
                </c:pt>
                <c:pt idx="883">
                  <c:v>34</c:v>
                </c:pt>
                <c:pt idx="884">
                  <c:v>5</c:v>
                </c:pt>
                <c:pt idx="885">
                  <c:v>25</c:v>
                </c:pt>
                <c:pt idx="886">
                  <c:v>31</c:v>
                </c:pt>
                <c:pt idx="887">
                  <c:v>32</c:v>
                </c:pt>
                <c:pt idx="888">
                  <c:v>28</c:v>
                </c:pt>
                <c:pt idx="889">
                  <c:v>32</c:v>
                </c:pt>
                <c:pt idx="890">
                  <c:v>32</c:v>
                </c:pt>
                <c:pt idx="891">
                  <c:v>33</c:v>
                </c:pt>
                <c:pt idx="892">
                  <c:v>5</c:v>
                </c:pt>
                <c:pt idx="893">
                  <c:v>6</c:v>
                </c:pt>
                <c:pt idx="894">
                  <c:v>16</c:v>
                </c:pt>
                <c:pt idx="895">
                  <c:v>24</c:v>
                </c:pt>
                <c:pt idx="896">
                  <c:v>33</c:v>
                </c:pt>
                <c:pt idx="897">
                  <c:v>31</c:v>
                </c:pt>
                <c:pt idx="898">
                  <c:v>28</c:v>
                </c:pt>
                <c:pt idx="899">
                  <c:v>26</c:v>
                </c:pt>
                <c:pt idx="900">
                  <c:v>39</c:v>
                </c:pt>
                <c:pt idx="901">
                  <c:v>35</c:v>
                </c:pt>
                <c:pt idx="902">
                  <c:v>30</c:v>
                </c:pt>
                <c:pt idx="903">
                  <c:v>32</c:v>
                </c:pt>
                <c:pt idx="904">
                  <c:v>34</c:v>
                </c:pt>
                <c:pt idx="905">
                  <c:v>34</c:v>
                </c:pt>
                <c:pt idx="906">
                  <c:v>34</c:v>
                </c:pt>
                <c:pt idx="907">
                  <c:v>24</c:v>
                </c:pt>
                <c:pt idx="908">
                  <c:v>28</c:v>
                </c:pt>
                <c:pt idx="909">
                  <c:v>28</c:v>
                </c:pt>
                <c:pt idx="910">
                  <c:v>33</c:v>
                </c:pt>
                <c:pt idx="911">
                  <c:v>37</c:v>
                </c:pt>
                <c:pt idx="912">
                  <c:v>31</c:v>
                </c:pt>
                <c:pt idx="913">
                  <c:v>31</c:v>
                </c:pt>
                <c:pt idx="914">
                  <c:v>27</c:v>
                </c:pt>
                <c:pt idx="915">
                  <c:v>32</c:v>
                </c:pt>
                <c:pt idx="916">
                  <c:v>32</c:v>
                </c:pt>
                <c:pt idx="917">
                  <c:v>31</c:v>
                </c:pt>
                <c:pt idx="918">
                  <c:v>28</c:v>
                </c:pt>
                <c:pt idx="919">
                  <c:v>21</c:v>
                </c:pt>
                <c:pt idx="920">
                  <c:v>15</c:v>
                </c:pt>
                <c:pt idx="921">
                  <c:v>16</c:v>
                </c:pt>
                <c:pt idx="922">
                  <c:v>14</c:v>
                </c:pt>
                <c:pt idx="923">
                  <c:v>23</c:v>
                </c:pt>
                <c:pt idx="924">
                  <c:v>24</c:v>
                </c:pt>
                <c:pt idx="925">
                  <c:v>21</c:v>
                </c:pt>
                <c:pt idx="926">
                  <c:v>24</c:v>
                </c:pt>
                <c:pt idx="927">
                  <c:v>21</c:v>
                </c:pt>
                <c:pt idx="928">
                  <c:v>21</c:v>
                </c:pt>
                <c:pt idx="929">
                  <c:v>25</c:v>
                </c:pt>
                <c:pt idx="930">
                  <c:v>25</c:v>
                </c:pt>
                <c:pt idx="931">
                  <c:v>28</c:v>
                </c:pt>
                <c:pt idx="932">
                  <c:v>29</c:v>
                </c:pt>
                <c:pt idx="933">
                  <c:v>29</c:v>
                </c:pt>
                <c:pt idx="934">
                  <c:v>29</c:v>
                </c:pt>
                <c:pt idx="935">
                  <c:v>21</c:v>
                </c:pt>
                <c:pt idx="936">
                  <c:v>21</c:v>
                </c:pt>
                <c:pt idx="937">
                  <c:v>7</c:v>
                </c:pt>
                <c:pt idx="938">
                  <c:v>10</c:v>
                </c:pt>
                <c:pt idx="939">
                  <c:v>15</c:v>
                </c:pt>
                <c:pt idx="940">
                  <c:v>13</c:v>
                </c:pt>
                <c:pt idx="941">
                  <c:v>12</c:v>
                </c:pt>
                <c:pt idx="942">
                  <c:v>11</c:v>
                </c:pt>
                <c:pt idx="943">
                  <c:v>5</c:v>
                </c:pt>
                <c:pt idx="944">
                  <c:v>15</c:v>
                </c:pt>
                <c:pt idx="945">
                  <c:v>15</c:v>
                </c:pt>
                <c:pt idx="946">
                  <c:v>16</c:v>
                </c:pt>
                <c:pt idx="947">
                  <c:v>13</c:v>
                </c:pt>
                <c:pt idx="948">
                  <c:v>13</c:v>
                </c:pt>
                <c:pt idx="949">
                  <c:v>13</c:v>
                </c:pt>
                <c:pt idx="950">
                  <c:v>9</c:v>
                </c:pt>
                <c:pt idx="951">
                  <c:v>21</c:v>
                </c:pt>
                <c:pt idx="952">
                  <c:v>28</c:v>
                </c:pt>
                <c:pt idx="953">
                  <c:v>10</c:v>
                </c:pt>
                <c:pt idx="954">
                  <c:v>13</c:v>
                </c:pt>
                <c:pt idx="955">
                  <c:v>18</c:v>
                </c:pt>
                <c:pt idx="956">
                  <c:v>25</c:v>
                </c:pt>
                <c:pt idx="957">
                  <c:v>27</c:v>
                </c:pt>
                <c:pt idx="958">
                  <c:v>36</c:v>
                </c:pt>
                <c:pt idx="959">
                  <c:v>32</c:v>
                </c:pt>
                <c:pt idx="960">
                  <c:v>39</c:v>
                </c:pt>
                <c:pt idx="961">
                  <c:v>38</c:v>
                </c:pt>
                <c:pt idx="962">
                  <c:v>35</c:v>
                </c:pt>
                <c:pt idx="963">
                  <c:v>39</c:v>
                </c:pt>
                <c:pt idx="964">
                  <c:v>40</c:v>
                </c:pt>
                <c:pt idx="965">
                  <c:v>41</c:v>
                </c:pt>
                <c:pt idx="966">
                  <c:v>35</c:v>
                </c:pt>
                <c:pt idx="967">
                  <c:v>39</c:v>
                </c:pt>
                <c:pt idx="968">
                  <c:v>44</c:v>
                </c:pt>
                <c:pt idx="969">
                  <c:v>44</c:v>
                </c:pt>
                <c:pt idx="970">
                  <c:v>39</c:v>
                </c:pt>
                <c:pt idx="971">
                  <c:v>55</c:v>
                </c:pt>
                <c:pt idx="972">
                  <c:v>53</c:v>
                </c:pt>
                <c:pt idx="973">
                  <c:v>57</c:v>
                </c:pt>
                <c:pt idx="974">
                  <c:v>50</c:v>
                </c:pt>
                <c:pt idx="975">
                  <c:v>37</c:v>
                </c:pt>
                <c:pt idx="976">
                  <c:v>42</c:v>
                </c:pt>
                <c:pt idx="977">
                  <c:v>31</c:v>
                </c:pt>
                <c:pt idx="978">
                  <c:v>36</c:v>
                </c:pt>
                <c:pt idx="979">
                  <c:v>40</c:v>
                </c:pt>
                <c:pt idx="980">
                  <c:v>34</c:v>
                </c:pt>
                <c:pt idx="981">
                  <c:v>28</c:v>
                </c:pt>
                <c:pt idx="982">
                  <c:v>31</c:v>
                </c:pt>
                <c:pt idx="983">
                  <c:v>24</c:v>
                </c:pt>
                <c:pt idx="984">
                  <c:v>28</c:v>
                </c:pt>
                <c:pt idx="985">
                  <c:v>30</c:v>
                </c:pt>
                <c:pt idx="986">
                  <c:v>26</c:v>
                </c:pt>
                <c:pt idx="987">
                  <c:v>30</c:v>
                </c:pt>
                <c:pt idx="988">
                  <c:v>27</c:v>
                </c:pt>
                <c:pt idx="989">
                  <c:v>27</c:v>
                </c:pt>
                <c:pt idx="990">
                  <c:v>20</c:v>
                </c:pt>
                <c:pt idx="991">
                  <c:v>22</c:v>
                </c:pt>
                <c:pt idx="992">
                  <c:v>24</c:v>
                </c:pt>
                <c:pt idx="993">
                  <c:v>28</c:v>
                </c:pt>
                <c:pt idx="994">
                  <c:v>34</c:v>
                </c:pt>
                <c:pt idx="995">
                  <c:v>32</c:v>
                </c:pt>
                <c:pt idx="996">
                  <c:v>32</c:v>
                </c:pt>
                <c:pt idx="997">
                  <c:v>28</c:v>
                </c:pt>
                <c:pt idx="998">
                  <c:v>27</c:v>
                </c:pt>
                <c:pt idx="999">
                  <c:v>32</c:v>
                </c:pt>
                <c:pt idx="1000">
                  <c:v>32</c:v>
                </c:pt>
                <c:pt idx="1001">
                  <c:v>29</c:v>
                </c:pt>
                <c:pt idx="1002">
                  <c:v>32</c:v>
                </c:pt>
                <c:pt idx="1003">
                  <c:v>31</c:v>
                </c:pt>
                <c:pt idx="1004">
                  <c:v>26</c:v>
                </c:pt>
                <c:pt idx="1005">
                  <c:v>29</c:v>
                </c:pt>
                <c:pt idx="1006">
                  <c:v>28</c:v>
                </c:pt>
                <c:pt idx="1007">
                  <c:v>26</c:v>
                </c:pt>
                <c:pt idx="1008">
                  <c:v>27</c:v>
                </c:pt>
                <c:pt idx="1009">
                  <c:v>27</c:v>
                </c:pt>
                <c:pt idx="1010">
                  <c:v>25</c:v>
                </c:pt>
                <c:pt idx="1011">
                  <c:v>26</c:v>
                </c:pt>
                <c:pt idx="1012">
                  <c:v>20</c:v>
                </c:pt>
                <c:pt idx="1013">
                  <c:v>17</c:v>
                </c:pt>
                <c:pt idx="1014">
                  <c:v>31</c:v>
                </c:pt>
                <c:pt idx="1015">
                  <c:v>28</c:v>
                </c:pt>
                <c:pt idx="1016">
                  <c:v>29</c:v>
                </c:pt>
                <c:pt idx="1017">
                  <c:v>33</c:v>
                </c:pt>
                <c:pt idx="1018">
                  <c:v>34</c:v>
                </c:pt>
                <c:pt idx="1019">
                  <c:v>31</c:v>
                </c:pt>
                <c:pt idx="1020">
                  <c:v>37</c:v>
                </c:pt>
                <c:pt idx="1021">
                  <c:v>34</c:v>
                </c:pt>
                <c:pt idx="1022">
                  <c:v>39</c:v>
                </c:pt>
                <c:pt idx="1023">
                  <c:v>38</c:v>
                </c:pt>
                <c:pt idx="1024">
                  <c:v>45</c:v>
                </c:pt>
                <c:pt idx="1025">
                  <c:v>39</c:v>
                </c:pt>
                <c:pt idx="1026">
                  <c:v>42</c:v>
                </c:pt>
                <c:pt idx="1027">
                  <c:v>37</c:v>
                </c:pt>
                <c:pt idx="1028">
                  <c:v>34</c:v>
                </c:pt>
                <c:pt idx="1029">
                  <c:v>36</c:v>
                </c:pt>
                <c:pt idx="1030">
                  <c:v>35</c:v>
                </c:pt>
                <c:pt idx="1031">
                  <c:v>31</c:v>
                </c:pt>
                <c:pt idx="1032">
                  <c:v>28</c:v>
                </c:pt>
                <c:pt idx="1033">
                  <c:v>29</c:v>
                </c:pt>
                <c:pt idx="1034">
                  <c:v>27</c:v>
                </c:pt>
                <c:pt idx="1035">
                  <c:v>28</c:v>
                </c:pt>
                <c:pt idx="1036">
                  <c:v>26</c:v>
                </c:pt>
                <c:pt idx="1037">
                  <c:v>22</c:v>
                </c:pt>
                <c:pt idx="1038">
                  <c:v>21</c:v>
                </c:pt>
                <c:pt idx="1039">
                  <c:v>22</c:v>
                </c:pt>
                <c:pt idx="1040">
                  <c:v>20</c:v>
                </c:pt>
                <c:pt idx="1041">
                  <c:v>38</c:v>
                </c:pt>
                <c:pt idx="1042">
                  <c:v>22</c:v>
                </c:pt>
                <c:pt idx="1043">
                  <c:v>22</c:v>
                </c:pt>
                <c:pt idx="1044">
                  <c:v>31</c:v>
                </c:pt>
                <c:pt idx="1045">
                  <c:v>40</c:v>
                </c:pt>
                <c:pt idx="1046">
                  <c:v>29</c:v>
                </c:pt>
                <c:pt idx="1047">
                  <c:v>22</c:v>
                </c:pt>
                <c:pt idx="1048">
                  <c:v>24</c:v>
                </c:pt>
                <c:pt idx="1049">
                  <c:v>24</c:v>
                </c:pt>
                <c:pt idx="1050">
                  <c:v>32</c:v>
                </c:pt>
                <c:pt idx="1051">
                  <c:v>21</c:v>
                </c:pt>
                <c:pt idx="1052">
                  <c:v>26</c:v>
                </c:pt>
                <c:pt idx="1053">
                  <c:v>28</c:v>
                </c:pt>
                <c:pt idx="1054">
                  <c:v>29</c:v>
                </c:pt>
                <c:pt idx="1055">
                  <c:v>22</c:v>
                </c:pt>
                <c:pt idx="1056">
                  <c:v>29</c:v>
                </c:pt>
                <c:pt idx="1057">
                  <c:v>38</c:v>
                </c:pt>
                <c:pt idx="1058">
                  <c:v>28</c:v>
                </c:pt>
                <c:pt idx="1059">
                  <c:v>22</c:v>
                </c:pt>
                <c:pt idx="1060">
                  <c:v>34</c:v>
                </c:pt>
                <c:pt idx="1061">
                  <c:v>26</c:v>
                </c:pt>
                <c:pt idx="1062">
                  <c:v>22</c:v>
                </c:pt>
                <c:pt idx="1063">
                  <c:v>32</c:v>
                </c:pt>
                <c:pt idx="1064">
                  <c:v>21</c:v>
                </c:pt>
                <c:pt idx="1065">
                  <c:v>35</c:v>
                </c:pt>
                <c:pt idx="1066">
                  <c:v>20</c:v>
                </c:pt>
                <c:pt idx="1067">
                  <c:v>24</c:v>
                </c:pt>
                <c:pt idx="1068">
                  <c:v>39</c:v>
                </c:pt>
                <c:pt idx="1069">
                  <c:v>34</c:v>
                </c:pt>
                <c:pt idx="1070">
                  <c:v>26</c:v>
                </c:pt>
                <c:pt idx="1071">
                  <c:v>31</c:v>
                </c:pt>
                <c:pt idx="1072">
                  <c:v>22</c:v>
                </c:pt>
                <c:pt idx="1073">
                  <c:v>37</c:v>
                </c:pt>
                <c:pt idx="1074">
                  <c:v>28</c:v>
                </c:pt>
                <c:pt idx="1075">
                  <c:v>25</c:v>
                </c:pt>
                <c:pt idx="1076">
                  <c:v>40</c:v>
                </c:pt>
                <c:pt idx="1077">
                  <c:v>36</c:v>
                </c:pt>
                <c:pt idx="1078">
                  <c:v>36</c:v>
                </c:pt>
                <c:pt idx="1079">
                  <c:v>24</c:v>
                </c:pt>
                <c:pt idx="1080">
                  <c:v>25</c:v>
                </c:pt>
                <c:pt idx="1081">
                  <c:v>27</c:v>
                </c:pt>
                <c:pt idx="1082">
                  <c:v>22</c:v>
                </c:pt>
                <c:pt idx="1083">
                  <c:v>22</c:v>
                </c:pt>
                <c:pt idx="1084">
                  <c:v>25</c:v>
                </c:pt>
                <c:pt idx="1085">
                  <c:v>23</c:v>
                </c:pt>
                <c:pt idx="1086">
                  <c:v>26</c:v>
                </c:pt>
                <c:pt idx="1087">
                  <c:v>20</c:v>
                </c:pt>
                <c:pt idx="1088">
                  <c:v>21</c:v>
                </c:pt>
                <c:pt idx="1089">
                  <c:v>19</c:v>
                </c:pt>
                <c:pt idx="1090">
                  <c:v>13</c:v>
                </c:pt>
                <c:pt idx="1091">
                  <c:v>11</c:v>
                </c:pt>
                <c:pt idx="1092">
                  <c:v>15</c:v>
                </c:pt>
                <c:pt idx="1093">
                  <c:v>20</c:v>
                </c:pt>
                <c:pt idx="1094">
                  <c:v>15</c:v>
                </c:pt>
                <c:pt idx="1095">
                  <c:v>14</c:v>
                </c:pt>
                <c:pt idx="1096">
                  <c:v>12</c:v>
                </c:pt>
                <c:pt idx="1097">
                  <c:v>13</c:v>
                </c:pt>
                <c:pt idx="1098">
                  <c:v>12</c:v>
                </c:pt>
                <c:pt idx="1099">
                  <c:v>5</c:v>
                </c:pt>
                <c:pt idx="1100">
                  <c:v>7</c:v>
                </c:pt>
                <c:pt idx="1101">
                  <c:v>8</c:v>
                </c:pt>
                <c:pt idx="1102">
                  <c:v>10</c:v>
                </c:pt>
                <c:pt idx="1103">
                  <c:v>18</c:v>
                </c:pt>
                <c:pt idx="1104">
                  <c:v>24</c:v>
                </c:pt>
                <c:pt idx="1105">
                  <c:v>27</c:v>
                </c:pt>
                <c:pt idx="1106">
                  <c:v>30</c:v>
                </c:pt>
                <c:pt idx="1107">
                  <c:v>32</c:v>
                </c:pt>
                <c:pt idx="1108">
                  <c:v>31</c:v>
                </c:pt>
                <c:pt idx="1109">
                  <c:v>31</c:v>
                </c:pt>
                <c:pt idx="1110">
                  <c:v>33</c:v>
                </c:pt>
                <c:pt idx="1111">
                  <c:v>35</c:v>
                </c:pt>
                <c:pt idx="1112">
                  <c:v>38</c:v>
                </c:pt>
                <c:pt idx="1113">
                  <c:v>35</c:v>
                </c:pt>
                <c:pt idx="1114">
                  <c:v>31</c:v>
                </c:pt>
                <c:pt idx="1115">
                  <c:v>30</c:v>
                </c:pt>
                <c:pt idx="1116">
                  <c:v>32</c:v>
                </c:pt>
                <c:pt idx="1117">
                  <c:v>32</c:v>
                </c:pt>
                <c:pt idx="1118">
                  <c:v>39</c:v>
                </c:pt>
                <c:pt idx="1119">
                  <c:v>45</c:v>
                </c:pt>
                <c:pt idx="1120">
                  <c:v>46</c:v>
                </c:pt>
                <c:pt idx="1121">
                  <c:v>40</c:v>
                </c:pt>
                <c:pt idx="1122">
                  <c:v>38</c:v>
                </c:pt>
                <c:pt idx="1123">
                  <c:v>35</c:v>
                </c:pt>
                <c:pt idx="1124">
                  <c:v>33</c:v>
                </c:pt>
                <c:pt idx="1125">
                  <c:v>21</c:v>
                </c:pt>
                <c:pt idx="1126">
                  <c:v>25</c:v>
                </c:pt>
                <c:pt idx="1127">
                  <c:v>34</c:v>
                </c:pt>
                <c:pt idx="1128">
                  <c:v>32</c:v>
                </c:pt>
                <c:pt idx="1129">
                  <c:v>25</c:v>
                </c:pt>
                <c:pt idx="1130">
                  <c:v>21</c:v>
                </c:pt>
                <c:pt idx="1131">
                  <c:v>10</c:v>
                </c:pt>
                <c:pt idx="1132">
                  <c:v>12</c:v>
                </c:pt>
                <c:pt idx="1133">
                  <c:v>17</c:v>
                </c:pt>
                <c:pt idx="1134">
                  <c:v>29</c:v>
                </c:pt>
                <c:pt idx="1135">
                  <c:v>31</c:v>
                </c:pt>
                <c:pt idx="1136">
                  <c:v>30</c:v>
                </c:pt>
                <c:pt idx="1137">
                  <c:v>33</c:v>
                </c:pt>
                <c:pt idx="1138">
                  <c:v>31</c:v>
                </c:pt>
                <c:pt idx="1139">
                  <c:v>25</c:v>
                </c:pt>
                <c:pt idx="1140">
                  <c:v>24</c:v>
                </c:pt>
                <c:pt idx="1141">
                  <c:v>33</c:v>
                </c:pt>
                <c:pt idx="1142">
                  <c:v>36</c:v>
                </c:pt>
                <c:pt idx="1143">
                  <c:v>33</c:v>
                </c:pt>
                <c:pt idx="1144">
                  <c:v>32</c:v>
                </c:pt>
                <c:pt idx="1145">
                  <c:v>29</c:v>
                </c:pt>
                <c:pt idx="1146">
                  <c:v>27</c:v>
                </c:pt>
                <c:pt idx="1147">
                  <c:v>30</c:v>
                </c:pt>
                <c:pt idx="1148">
                  <c:v>39</c:v>
                </c:pt>
                <c:pt idx="1149">
                  <c:v>38</c:v>
                </c:pt>
                <c:pt idx="1150">
                  <c:v>43</c:v>
                </c:pt>
                <c:pt idx="1151">
                  <c:v>45</c:v>
                </c:pt>
                <c:pt idx="1152">
                  <c:v>34</c:v>
                </c:pt>
                <c:pt idx="1153">
                  <c:v>33</c:v>
                </c:pt>
                <c:pt idx="1154">
                  <c:v>38</c:v>
                </c:pt>
                <c:pt idx="1155">
                  <c:v>35</c:v>
                </c:pt>
                <c:pt idx="1156">
                  <c:v>39</c:v>
                </c:pt>
                <c:pt idx="1157">
                  <c:v>38</c:v>
                </c:pt>
                <c:pt idx="1158">
                  <c:v>34</c:v>
                </c:pt>
                <c:pt idx="1159">
                  <c:v>24</c:v>
                </c:pt>
                <c:pt idx="1160">
                  <c:v>18</c:v>
                </c:pt>
                <c:pt idx="1161">
                  <c:v>22</c:v>
                </c:pt>
                <c:pt idx="1162">
                  <c:v>21</c:v>
                </c:pt>
                <c:pt idx="1163">
                  <c:v>25</c:v>
                </c:pt>
                <c:pt idx="1164">
                  <c:v>25</c:v>
                </c:pt>
                <c:pt idx="1165">
                  <c:v>26</c:v>
                </c:pt>
                <c:pt idx="1166">
                  <c:v>29</c:v>
                </c:pt>
                <c:pt idx="1167">
                  <c:v>27</c:v>
                </c:pt>
                <c:pt idx="1168">
                  <c:v>26</c:v>
                </c:pt>
                <c:pt idx="1169">
                  <c:v>24</c:v>
                </c:pt>
                <c:pt idx="1170">
                  <c:v>29</c:v>
                </c:pt>
                <c:pt idx="1171">
                  <c:v>26</c:v>
                </c:pt>
                <c:pt idx="1172">
                  <c:v>24</c:v>
                </c:pt>
                <c:pt idx="1173">
                  <c:v>24</c:v>
                </c:pt>
                <c:pt idx="1174">
                  <c:v>26</c:v>
                </c:pt>
                <c:pt idx="1175">
                  <c:v>29</c:v>
                </c:pt>
                <c:pt idx="1176">
                  <c:v>35</c:v>
                </c:pt>
                <c:pt idx="1177">
                  <c:v>39</c:v>
                </c:pt>
                <c:pt idx="1178">
                  <c:v>41</c:v>
                </c:pt>
                <c:pt idx="1179">
                  <c:v>48</c:v>
                </c:pt>
                <c:pt idx="1180">
                  <c:v>50</c:v>
                </c:pt>
                <c:pt idx="1181">
                  <c:v>52</c:v>
                </c:pt>
                <c:pt idx="1182">
                  <c:v>59</c:v>
                </c:pt>
                <c:pt idx="1183">
                  <c:v>68</c:v>
                </c:pt>
                <c:pt idx="1184">
                  <c:v>70</c:v>
                </c:pt>
                <c:pt idx="1185">
                  <c:v>82</c:v>
                </c:pt>
                <c:pt idx="1186">
                  <c:v>79</c:v>
                </c:pt>
                <c:pt idx="1187">
                  <c:v>81</c:v>
                </c:pt>
                <c:pt idx="1188">
                  <c:v>81</c:v>
                </c:pt>
                <c:pt idx="1189">
                  <c:v>76</c:v>
                </c:pt>
                <c:pt idx="1190">
                  <c:v>60</c:v>
                </c:pt>
                <c:pt idx="1191">
                  <c:v>46</c:v>
                </c:pt>
                <c:pt idx="1192">
                  <c:v>37</c:v>
                </c:pt>
                <c:pt idx="1193">
                  <c:v>31</c:v>
                </c:pt>
                <c:pt idx="1194">
                  <c:v>29</c:v>
                </c:pt>
                <c:pt idx="1195">
                  <c:v>31</c:v>
                </c:pt>
                <c:pt idx="1196">
                  <c:v>31</c:v>
                </c:pt>
                <c:pt idx="1197">
                  <c:v>34</c:v>
                </c:pt>
                <c:pt idx="1198">
                  <c:v>36</c:v>
                </c:pt>
                <c:pt idx="1199">
                  <c:v>34</c:v>
                </c:pt>
                <c:pt idx="1200">
                  <c:v>40</c:v>
                </c:pt>
                <c:pt idx="1201">
                  <c:v>41</c:v>
                </c:pt>
                <c:pt idx="1202">
                  <c:v>45</c:v>
                </c:pt>
                <c:pt idx="1203">
                  <c:v>41</c:v>
                </c:pt>
                <c:pt idx="1204">
                  <c:v>39</c:v>
                </c:pt>
                <c:pt idx="1205">
                  <c:v>38</c:v>
                </c:pt>
                <c:pt idx="1206">
                  <c:v>34</c:v>
                </c:pt>
                <c:pt idx="1207">
                  <c:v>37</c:v>
                </c:pt>
                <c:pt idx="1208">
                  <c:v>38</c:v>
                </c:pt>
                <c:pt idx="1209">
                  <c:v>36</c:v>
                </c:pt>
                <c:pt idx="1210">
                  <c:v>34</c:v>
                </c:pt>
                <c:pt idx="1211">
                  <c:v>35</c:v>
                </c:pt>
                <c:pt idx="1212">
                  <c:v>38</c:v>
                </c:pt>
                <c:pt idx="1213">
                  <c:v>35</c:v>
                </c:pt>
                <c:pt idx="1214">
                  <c:v>25</c:v>
                </c:pt>
                <c:pt idx="1215">
                  <c:v>22</c:v>
                </c:pt>
                <c:pt idx="1216">
                  <c:v>15</c:v>
                </c:pt>
                <c:pt idx="1217">
                  <c:v>19</c:v>
                </c:pt>
                <c:pt idx="1218">
                  <c:v>25</c:v>
                </c:pt>
                <c:pt idx="1219">
                  <c:v>29</c:v>
                </c:pt>
                <c:pt idx="1220">
                  <c:v>33</c:v>
                </c:pt>
                <c:pt idx="1221">
                  <c:v>31</c:v>
                </c:pt>
                <c:pt idx="1222">
                  <c:v>35</c:v>
                </c:pt>
                <c:pt idx="1223">
                  <c:v>29</c:v>
                </c:pt>
                <c:pt idx="1224">
                  <c:v>35</c:v>
                </c:pt>
                <c:pt idx="1225">
                  <c:v>32</c:v>
                </c:pt>
                <c:pt idx="1226">
                  <c:v>33</c:v>
                </c:pt>
                <c:pt idx="1227">
                  <c:v>32</c:v>
                </c:pt>
                <c:pt idx="1228" formatCode="0_);\(0\)">
                  <c:v>30</c:v>
                </c:pt>
                <c:pt idx="1229" formatCode="0_);\(0\)">
                  <c:v>19</c:v>
                </c:pt>
                <c:pt idx="1230" formatCode="0_);\(0\)">
                  <c:v>23</c:v>
                </c:pt>
                <c:pt idx="1231" formatCode="0_);\(0\)">
                  <c:v>27</c:v>
                </c:pt>
                <c:pt idx="1232" formatCode="0_);\(0\)">
                  <c:v>31</c:v>
                </c:pt>
                <c:pt idx="1233" formatCode="0_);\(0\)">
                  <c:v>35</c:v>
                </c:pt>
                <c:pt idx="1234" formatCode="0_);\(0\)">
                  <c:v>31</c:v>
                </c:pt>
                <c:pt idx="1235" formatCode="0_);\(0\)">
                  <c:v>37</c:v>
                </c:pt>
                <c:pt idx="1236" formatCode="0_);\(0\)">
                  <c:v>38</c:v>
                </c:pt>
                <c:pt idx="1237" formatCode="0_);\(0\)">
                  <c:v>41</c:v>
                </c:pt>
                <c:pt idx="1238" formatCode="0_);\(0\)">
                  <c:v>44</c:v>
                </c:pt>
                <c:pt idx="1239" formatCode="0_);\(0\)">
                  <c:v>40</c:v>
                </c:pt>
                <c:pt idx="1240" formatCode="0_);\(0\)">
                  <c:v>41</c:v>
                </c:pt>
                <c:pt idx="1241" formatCode="0_);\(0\)">
                  <c:v>34</c:v>
                </c:pt>
                <c:pt idx="1242" formatCode="0_);\(0\)">
                  <c:v>38</c:v>
                </c:pt>
                <c:pt idx="1243" formatCode="0_);\(0\)">
                  <c:v>41</c:v>
                </c:pt>
                <c:pt idx="1244" formatCode="0_);\(0\)">
                  <c:v>44</c:v>
                </c:pt>
                <c:pt idx="1245" formatCode="0_);\(0\)">
                  <c:v>43</c:v>
                </c:pt>
                <c:pt idx="1246" formatCode="0_);\(0\)">
                  <c:v>45</c:v>
                </c:pt>
                <c:pt idx="1247" formatCode="0_);\(0\)">
                  <c:v>44</c:v>
                </c:pt>
                <c:pt idx="1248" formatCode="0_);\(0\)">
                  <c:v>38</c:v>
                </c:pt>
                <c:pt idx="1249" formatCode="0_);\(0\)">
                  <c:v>35</c:v>
                </c:pt>
                <c:pt idx="1250" formatCode="0_);\(0\)">
                  <c:v>37</c:v>
                </c:pt>
                <c:pt idx="1251" formatCode="0_);\(0\)">
                  <c:v>40</c:v>
                </c:pt>
              </c:numCache>
            </c:numRef>
          </c:val>
          <c:smooth val="0"/>
          <c:extLst xmlns:c16r2="http://schemas.microsoft.com/office/drawing/2015/06/chart">
            <c:ext xmlns:c16="http://schemas.microsoft.com/office/drawing/2014/chart" uri="{C3380CC4-5D6E-409C-BE32-E72D297353CC}">
              <c16:uniqueId val="{00000000-905A-44C0-A5C5-B95B40D587A2}"/>
            </c:ext>
          </c:extLst>
        </c:ser>
        <c:dLbls>
          <c:showLegendKey val="0"/>
          <c:showVal val="0"/>
          <c:showCatName val="0"/>
          <c:showSerName val="0"/>
          <c:showPercent val="0"/>
          <c:showBubbleSize val="0"/>
        </c:dLbls>
        <c:smooth val="0"/>
        <c:axId val="161032304"/>
        <c:axId val="161029168"/>
      </c:lineChart>
      <c:dateAx>
        <c:axId val="161032304"/>
        <c:scaling>
          <c:orientation val="minMax"/>
        </c:scaling>
        <c:delete val="0"/>
        <c:axPos val="t"/>
        <c:numFmt formatCode="m/d/yyyy" sourceLinked="0"/>
        <c:majorTickMark val="out"/>
        <c:minorTickMark val="none"/>
        <c:tickLblPos val="high"/>
        <c:spPr>
          <a:ln>
            <a:solidFill>
              <a:sysClr val="windowText" lastClr="000000"/>
            </a:solidFill>
          </a:ln>
        </c:spPr>
        <c:crossAx val="161029168"/>
        <c:crossesAt val="900"/>
        <c:auto val="1"/>
        <c:lblOffset val="100"/>
        <c:baseTimeUnit val="days"/>
        <c:majorUnit val="3"/>
        <c:majorTimeUnit val="months"/>
      </c:dateAx>
      <c:valAx>
        <c:axId val="161029168"/>
        <c:scaling>
          <c:orientation val="maxMin"/>
        </c:scaling>
        <c:delete val="0"/>
        <c:axPos val="r"/>
        <c:numFmt formatCode="_(* #,##0_);_(* \(#,##0\);_(* &quot;-&quot;??_);_(@_)" sourceLinked="1"/>
        <c:majorTickMark val="in"/>
        <c:minorTickMark val="none"/>
        <c:tickLblPos val="high"/>
        <c:spPr>
          <a:ln>
            <a:solidFill>
              <a:sysClr val="windowText" lastClr="000000"/>
            </a:solidFill>
          </a:ln>
        </c:spPr>
        <c:crossAx val="161032304"/>
        <c:crosses val="max"/>
        <c:crossBetween val="between"/>
      </c:valAx>
      <c:spPr>
        <a:ln>
          <a:solidFill>
            <a:schemeClr val="tx1"/>
          </a:solidFill>
        </a:ln>
      </c:spPr>
    </c:plotArea>
    <c:legend>
      <c:legendPos val="r"/>
      <c:layout>
        <c:manualLayout>
          <c:xMode val="edge"/>
          <c:yMode val="edge"/>
          <c:x val="0.26307888888889047"/>
          <c:y val="0.46982096511679278"/>
          <c:w val="0.55053220852090756"/>
          <c:h val="0.14896906543398494"/>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10569543826056E-2"/>
          <c:y val="4.0993551302775912E-2"/>
          <c:w val="0.87259694789558462"/>
          <c:h val="0.69549829939896568"/>
        </c:manualLayout>
      </c:layout>
      <c:lineChart>
        <c:grouping val="standard"/>
        <c:varyColors val="0"/>
        <c:ser>
          <c:idx val="0"/>
          <c:order val="0"/>
          <c:tx>
            <c:strRef>
              <c:f>'3. iOS ranking'!$C$26</c:f>
              <c:strCache>
                <c:ptCount val="1"/>
                <c:pt idx="0">
                  <c:v>iPhone ranking in shopping category</c:v>
                </c:pt>
              </c:strCache>
            </c:strRef>
          </c:tx>
          <c:spPr>
            <a:ln w="15875">
              <a:solidFill>
                <a:srgbClr val="C00000"/>
              </a:solidFill>
            </a:ln>
          </c:spPr>
          <c:marker>
            <c:symbol val="none"/>
          </c:marker>
          <c:cat>
            <c:numRef>
              <c:f>'3. iOS ranking'!$A$1767:$A$3018</c:f>
              <c:numCache>
                <c:formatCode>m/d/yyyy</c:formatCode>
                <c:ptCount val="1252"/>
                <c:pt idx="0">
                  <c:v>42315</c:v>
                </c:pt>
                <c:pt idx="1">
                  <c:v>42316</c:v>
                </c:pt>
                <c:pt idx="2">
                  <c:v>42317</c:v>
                </c:pt>
                <c:pt idx="3">
                  <c:v>42318</c:v>
                </c:pt>
                <c:pt idx="4">
                  <c:v>42319</c:v>
                </c:pt>
                <c:pt idx="5">
                  <c:v>42320</c:v>
                </c:pt>
                <c:pt idx="6">
                  <c:v>42321</c:v>
                </c:pt>
                <c:pt idx="7">
                  <c:v>42322</c:v>
                </c:pt>
                <c:pt idx="8">
                  <c:v>42323</c:v>
                </c:pt>
                <c:pt idx="9">
                  <c:v>42324</c:v>
                </c:pt>
                <c:pt idx="10">
                  <c:v>42325</c:v>
                </c:pt>
                <c:pt idx="11">
                  <c:v>42326</c:v>
                </c:pt>
                <c:pt idx="12">
                  <c:v>42327</c:v>
                </c:pt>
                <c:pt idx="13">
                  <c:v>42328</c:v>
                </c:pt>
                <c:pt idx="14">
                  <c:v>42329</c:v>
                </c:pt>
                <c:pt idx="15">
                  <c:v>42330</c:v>
                </c:pt>
                <c:pt idx="16">
                  <c:v>42331</c:v>
                </c:pt>
                <c:pt idx="17">
                  <c:v>42332</c:v>
                </c:pt>
                <c:pt idx="18">
                  <c:v>42333</c:v>
                </c:pt>
                <c:pt idx="19">
                  <c:v>42334</c:v>
                </c:pt>
                <c:pt idx="20">
                  <c:v>42335</c:v>
                </c:pt>
                <c:pt idx="21">
                  <c:v>42336</c:v>
                </c:pt>
                <c:pt idx="22">
                  <c:v>42337</c:v>
                </c:pt>
                <c:pt idx="23">
                  <c:v>42338</c:v>
                </c:pt>
                <c:pt idx="24">
                  <c:v>42339</c:v>
                </c:pt>
                <c:pt idx="25">
                  <c:v>42340</c:v>
                </c:pt>
                <c:pt idx="26">
                  <c:v>42341</c:v>
                </c:pt>
                <c:pt idx="27">
                  <c:v>42342</c:v>
                </c:pt>
                <c:pt idx="28">
                  <c:v>42343</c:v>
                </c:pt>
                <c:pt idx="29">
                  <c:v>42344</c:v>
                </c:pt>
                <c:pt idx="30">
                  <c:v>42345</c:v>
                </c:pt>
                <c:pt idx="31">
                  <c:v>42346</c:v>
                </c:pt>
                <c:pt idx="32">
                  <c:v>42347</c:v>
                </c:pt>
                <c:pt idx="33">
                  <c:v>42348</c:v>
                </c:pt>
                <c:pt idx="34">
                  <c:v>42349</c:v>
                </c:pt>
                <c:pt idx="35">
                  <c:v>42350</c:v>
                </c:pt>
                <c:pt idx="36">
                  <c:v>42351</c:v>
                </c:pt>
                <c:pt idx="37">
                  <c:v>42352</c:v>
                </c:pt>
                <c:pt idx="38">
                  <c:v>42353</c:v>
                </c:pt>
                <c:pt idx="39">
                  <c:v>42354</c:v>
                </c:pt>
                <c:pt idx="40">
                  <c:v>42355</c:v>
                </c:pt>
                <c:pt idx="41">
                  <c:v>42356</c:v>
                </c:pt>
                <c:pt idx="42">
                  <c:v>42357</c:v>
                </c:pt>
                <c:pt idx="43">
                  <c:v>42358</c:v>
                </c:pt>
                <c:pt idx="44">
                  <c:v>42359</c:v>
                </c:pt>
                <c:pt idx="45">
                  <c:v>42360</c:v>
                </c:pt>
                <c:pt idx="46">
                  <c:v>42361</c:v>
                </c:pt>
                <c:pt idx="47">
                  <c:v>42362</c:v>
                </c:pt>
                <c:pt idx="48">
                  <c:v>42363</c:v>
                </c:pt>
                <c:pt idx="49">
                  <c:v>42364</c:v>
                </c:pt>
                <c:pt idx="50">
                  <c:v>42365</c:v>
                </c:pt>
                <c:pt idx="51">
                  <c:v>42366</c:v>
                </c:pt>
                <c:pt idx="52">
                  <c:v>42367</c:v>
                </c:pt>
                <c:pt idx="53">
                  <c:v>42368</c:v>
                </c:pt>
                <c:pt idx="54">
                  <c:v>42369</c:v>
                </c:pt>
                <c:pt idx="55">
                  <c:v>42370</c:v>
                </c:pt>
                <c:pt idx="56">
                  <c:v>42371</c:v>
                </c:pt>
                <c:pt idx="57">
                  <c:v>42372</c:v>
                </c:pt>
                <c:pt idx="58">
                  <c:v>42373</c:v>
                </c:pt>
                <c:pt idx="59">
                  <c:v>42374</c:v>
                </c:pt>
                <c:pt idx="60">
                  <c:v>42375</c:v>
                </c:pt>
                <c:pt idx="61">
                  <c:v>42376</c:v>
                </c:pt>
                <c:pt idx="62">
                  <c:v>42377</c:v>
                </c:pt>
                <c:pt idx="63">
                  <c:v>42378</c:v>
                </c:pt>
                <c:pt idx="64">
                  <c:v>42379</c:v>
                </c:pt>
                <c:pt idx="65">
                  <c:v>42380</c:v>
                </c:pt>
                <c:pt idx="66">
                  <c:v>42381</c:v>
                </c:pt>
                <c:pt idx="67">
                  <c:v>42382</c:v>
                </c:pt>
                <c:pt idx="68">
                  <c:v>42383</c:v>
                </c:pt>
                <c:pt idx="69">
                  <c:v>42384</c:v>
                </c:pt>
                <c:pt idx="70">
                  <c:v>42385</c:v>
                </c:pt>
                <c:pt idx="71">
                  <c:v>42386</c:v>
                </c:pt>
                <c:pt idx="72">
                  <c:v>42387</c:v>
                </c:pt>
                <c:pt idx="73">
                  <c:v>42388</c:v>
                </c:pt>
                <c:pt idx="74">
                  <c:v>42389</c:v>
                </c:pt>
                <c:pt idx="75">
                  <c:v>42390</c:v>
                </c:pt>
                <c:pt idx="76">
                  <c:v>42391</c:v>
                </c:pt>
                <c:pt idx="77">
                  <c:v>42392</c:v>
                </c:pt>
                <c:pt idx="78">
                  <c:v>42393</c:v>
                </c:pt>
                <c:pt idx="79">
                  <c:v>42394</c:v>
                </c:pt>
                <c:pt idx="80">
                  <c:v>42395</c:v>
                </c:pt>
                <c:pt idx="81">
                  <c:v>42396</c:v>
                </c:pt>
                <c:pt idx="82">
                  <c:v>42397</c:v>
                </c:pt>
                <c:pt idx="83">
                  <c:v>42398</c:v>
                </c:pt>
                <c:pt idx="84">
                  <c:v>42399</c:v>
                </c:pt>
                <c:pt idx="85">
                  <c:v>42400</c:v>
                </c:pt>
                <c:pt idx="86">
                  <c:v>42401</c:v>
                </c:pt>
                <c:pt idx="87">
                  <c:v>42402</c:v>
                </c:pt>
                <c:pt idx="88">
                  <c:v>42403</c:v>
                </c:pt>
                <c:pt idx="89">
                  <c:v>42404</c:v>
                </c:pt>
                <c:pt idx="90">
                  <c:v>42405</c:v>
                </c:pt>
                <c:pt idx="91">
                  <c:v>42406</c:v>
                </c:pt>
                <c:pt idx="92">
                  <c:v>42407</c:v>
                </c:pt>
                <c:pt idx="93">
                  <c:v>42408</c:v>
                </c:pt>
                <c:pt idx="94">
                  <c:v>42409</c:v>
                </c:pt>
                <c:pt idx="95">
                  <c:v>42410</c:v>
                </c:pt>
                <c:pt idx="96">
                  <c:v>42411</c:v>
                </c:pt>
                <c:pt idx="97">
                  <c:v>42412</c:v>
                </c:pt>
                <c:pt idx="98">
                  <c:v>42413</c:v>
                </c:pt>
                <c:pt idx="99">
                  <c:v>42414</c:v>
                </c:pt>
                <c:pt idx="100">
                  <c:v>42415</c:v>
                </c:pt>
                <c:pt idx="101">
                  <c:v>42416</c:v>
                </c:pt>
                <c:pt idx="102">
                  <c:v>42417</c:v>
                </c:pt>
                <c:pt idx="103">
                  <c:v>42418</c:v>
                </c:pt>
                <c:pt idx="104">
                  <c:v>42419</c:v>
                </c:pt>
                <c:pt idx="105">
                  <c:v>42420</c:v>
                </c:pt>
                <c:pt idx="106">
                  <c:v>42421</c:v>
                </c:pt>
                <c:pt idx="107">
                  <c:v>42422</c:v>
                </c:pt>
                <c:pt idx="108">
                  <c:v>42423</c:v>
                </c:pt>
                <c:pt idx="109">
                  <c:v>42424</c:v>
                </c:pt>
                <c:pt idx="110">
                  <c:v>42425</c:v>
                </c:pt>
                <c:pt idx="111">
                  <c:v>42426</c:v>
                </c:pt>
                <c:pt idx="112">
                  <c:v>42427</c:v>
                </c:pt>
                <c:pt idx="113">
                  <c:v>42428</c:v>
                </c:pt>
                <c:pt idx="114">
                  <c:v>42429</c:v>
                </c:pt>
                <c:pt idx="115">
                  <c:v>42430</c:v>
                </c:pt>
                <c:pt idx="116">
                  <c:v>42431</c:v>
                </c:pt>
                <c:pt idx="117">
                  <c:v>42432</c:v>
                </c:pt>
                <c:pt idx="118">
                  <c:v>42433</c:v>
                </c:pt>
                <c:pt idx="119">
                  <c:v>42434</c:v>
                </c:pt>
                <c:pt idx="120">
                  <c:v>42435</c:v>
                </c:pt>
                <c:pt idx="121">
                  <c:v>42436</c:v>
                </c:pt>
                <c:pt idx="122">
                  <c:v>42437</c:v>
                </c:pt>
                <c:pt idx="123">
                  <c:v>42438</c:v>
                </c:pt>
                <c:pt idx="124">
                  <c:v>42439</c:v>
                </c:pt>
                <c:pt idx="125">
                  <c:v>42440</c:v>
                </c:pt>
                <c:pt idx="126">
                  <c:v>42441</c:v>
                </c:pt>
                <c:pt idx="127">
                  <c:v>42442</c:v>
                </c:pt>
                <c:pt idx="128">
                  <c:v>42443</c:v>
                </c:pt>
                <c:pt idx="129">
                  <c:v>42444</c:v>
                </c:pt>
                <c:pt idx="130">
                  <c:v>42445</c:v>
                </c:pt>
                <c:pt idx="131">
                  <c:v>42446</c:v>
                </c:pt>
                <c:pt idx="132">
                  <c:v>42447</c:v>
                </c:pt>
                <c:pt idx="133">
                  <c:v>42448</c:v>
                </c:pt>
                <c:pt idx="134">
                  <c:v>42449</c:v>
                </c:pt>
                <c:pt idx="135">
                  <c:v>42450</c:v>
                </c:pt>
                <c:pt idx="136">
                  <c:v>42451</c:v>
                </c:pt>
                <c:pt idx="137">
                  <c:v>42452</c:v>
                </c:pt>
                <c:pt idx="138">
                  <c:v>42453</c:v>
                </c:pt>
                <c:pt idx="139">
                  <c:v>42454</c:v>
                </c:pt>
                <c:pt idx="140">
                  <c:v>42455</c:v>
                </c:pt>
                <c:pt idx="141">
                  <c:v>42456</c:v>
                </c:pt>
                <c:pt idx="142">
                  <c:v>42457</c:v>
                </c:pt>
                <c:pt idx="143">
                  <c:v>42458</c:v>
                </c:pt>
                <c:pt idx="144">
                  <c:v>42459</c:v>
                </c:pt>
                <c:pt idx="145">
                  <c:v>42460</c:v>
                </c:pt>
                <c:pt idx="146">
                  <c:v>42461</c:v>
                </c:pt>
                <c:pt idx="147">
                  <c:v>42462</c:v>
                </c:pt>
                <c:pt idx="148">
                  <c:v>42463</c:v>
                </c:pt>
                <c:pt idx="149">
                  <c:v>42464</c:v>
                </c:pt>
                <c:pt idx="150">
                  <c:v>42465</c:v>
                </c:pt>
                <c:pt idx="151">
                  <c:v>42466</c:v>
                </c:pt>
                <c:pt idx="152">
                  <c:v>42467</c:v>
                </c:pt>
                <c:pt idx="153">
                  <c:v>42468</c:v>
                </c:pt>
                <c:pt idx="154">
                  <c:v>42469</c:v>
                </c:pt>
                <c:pt idx="155">
                  <c:v>42470</c:v>
                </c:pt>
                <c:pt idx="156">
                  <c:v>42471</c:v>
                </c:pt>
                <c:pt idx="157">
                  <c:v>42472</c:v>
                </c:pt>
                <c:pt idx="158">
                  <c:v>42473</c:v>
                </c:pt>
                <c:pt idx="159">
                  <c:v>42474</c:v>
                </c:pt>
                <c:pt idx="160">
                  <c:v>42475</c:v>
                </c:pt>
                <c:pt idx="161">
                  <c:v>42476</c:v>
                </c:pt>
                <c:pt idx="162">
                  <c:v>42477</c:v>
                </c:pt>
                <c:pt idx="163">
                  <c:v>42478</c:v>
                </c:pt>
                <c:pt idx="164">
                  <c:v>42479</c:v>
                </c:pt>
                <c:pt idx="165">
                  <c:v>42480</c:v>
                </c:pt>
                <c:pt idx="166">
                  <c:v>42481</c:v>
                </c:pt>
                <c:pt idx="167">
                  <c:v>42482</c:v>
                </c:pt>
                <c:pt idx="168">
                  <c:v>42483</c:v>
                </c:pt>
                <c:pt idx="169">
                  <c:v>42484</c:v>
                </c:pt>
                <c:pt idx="170">
                  <c:v>42485</c:v>
                </c:pt>
                <c:pt idx="171">
                  <c:v>42486</c:v>
                </c:pt>
                <c:pt idx="172">
                  <c:v>42487</c:v>
                </c:pt>
                <c:pt idx="173">
                  <c:v>42488</c:v>
                </c:pt>
                <c:pt idx="174">
                  <c:v>42489</c:v>
                </c:pt>
                <c:pt idx="175">
                  <c:v>42490</c:v>
                </c:pt>
                <c:pt idx="176">
                  <c:v>42491</c:v>
                </c:pt>
                <c:pt idx="177">
                  <c:v>42492</c:v>
                </c:pt>
                <c:pt idx="178">
                  <c:v>42493</c:v>
                </c:pt>
                <c:pt idx="179">
                  <c:v>42494</c:v>
                </c:pt>
                <c:pt idx="180">
                  <c:v>42495</c:v>
                </c:pt>
                <c:pt idx="181">
                  <c:v>42496</c:v>
                </c:pt>
                <c:pt idx="182">
                  <c:v>42497</c:v>
                </c:pt>
                <c:pt idx="183">
                  <c:v>42498</c:v>
                </c:pt>
                <c:pt idx="184">
                  <c:v>42499</c:v>
                </c:pt>
                <c:pt idx="185">
                  <c:v>42500</c:v>
                </c:pt>
                <c:pt idx="186">
                  <c:v>42501</c:v>
                </c:pt>
                <c:pt idx="187">
                  <c:v>42502</c:v>
                </c:pt>
                <c:pt idx="188">
                  <c:v>42503</c:v>
                </c:pt>
                <c:pt idx="189">
                  <c:v>42504</c:v>
                </c:pt>
                <c:pt idx="190">
                  <c:v>42505</c:v>
                </c:pt>
                <c:pt idx="191">
                  <c:v>42506</c:v>
                </c:pt>
                <c:pt idx="192">
                  <c:v>42507</c:v>
                </c:pt>
                <c:pt idx="193">
                  <c:v>42508</c:v>
                </c:pt>
                <c:pt idx="194">
                  <c:v>42509</c:v>
                </c:pt>
                <c:pt idx="195">
                  <c:v>42510</c:v>
                </c:pt>
                <c:pt idx="196">
                  <c:v>42511</c:v>
                </c:pt>
                <c:pt idx="197">
                  <c:v>42512</c:v>
                </c:pt>
                <c:pt idx="198">
                  <c:v>42513</c:v>
                </c:pt>
                <c:pt idx="199">
                  <c:v>42514</c:v>
                </c:pt>
                <c:pt idx="200">
                  <c:v>42515</c:v>
                </c:pt>
                <c:pt idx="201">
                  <c:v>42516</c:v>
                </c:pt>
                <c:pt idx="202">
                  <c:v>42517</c:v>
                </c:pt>
                <c:pt idx="203">
                  <c:v>42518</c:v>
                </c:pt>
                <c:pt idx="204">
                  <c:v>42519</c:v>
                </c:pt>
                <c:pt idx="205">
                  <c:v>42520</c:v>
                </c:pt>
                <c:pt idx="206">
                  <c:v>42521</c:v>
                </c:pt>
                <c:pt idx="207">
                  <c:v>42522</c:v>
                </c:pt>
                <c:pt idx="208">
                  <c:v>42523</c:v>
                </c:pt>
                <c:pt idx="209">
                  <c:v>42524</c:v>
                </c:pt>
                <c:pt idx="210">
                  <c:v>42525</c:v>
                </c:pt>
                <c:pt idx="211">
                  <c:v>42526</c:v>
                </c:pt>
                <c:pt idx="212">
                  <c:v>42527</c:v>
                </c:pt>
                <c:pt idx="213">
                  <c:v>42528</c:v>
                </c:pt>
                <c:pt idx="214">
                  <c:v>42529</c:v>
                </c:pt>
                <c:pt idx="215">
                  <c:v>42530</c:v>
                </c:pt>
                <c:pt idx="216">
                  <c:v>42531</c:v>
                </c:pt>
                <c:pt idx="217">
                  <c:v>42532</c:v>
                </c:pt>
                <c:pt idx="218">
                  <c:v>42533</c:v>
                </c:pt>
                <c:pt idx="219">
                  <c:v>42534</c:v>
                </c:pt>
                <c:pt idx="220">
                  <c:v>42535</c:v>
                </c:pt>
                <c:pt idx="221">
                  <c:v>42536</c:v>
                </c:pt>
                <c:pt idx="222">
                  <c:v>42537</c:v>
                </c:pt>
                <c:pt idx="223">
                  <c:v>42538</c:v>
                </c:pt>
                <c:pt idx="224">
                  <c:v>42539</c:v>
                </c:pt>
                <c:pt idx="225">
                  <c:v>42540</c:v>
                </c:pt>
                <c:pt idx="226">
                  <c:v>42541</c:v>
                </c:pt>
                <c:pt idx="227">
                  <c:v>42542</c:v>
                </c:pt>
                <c:pt idx="228">
                  <c:v>42543</c:v>
                </c:pt>
                <c:pt idx="229">
                  <c:v>42544</c:v>
                </c:pt>
                <c:pt idx="230">
                  <c:v>42545</c:v>
                </c:pt>
                <c:pt idx="231">
                  <c:v>42546</c:v>
                </c:pt>
                <c:pt idx="232">
                  <c:v>42547</c:v>
                </c:pt>
                <c:pt idx="233">
                  <c:v>42548</c:v>
                </c:pt>
                <c:pt idx="234">
                  <c:v>42549</c:v>
                </c:pt>
                <c:pt idx="235">
                  <c:v>42550</c:v>
                </c:pt>
                <c:pt idx="236">
                  <c:v>42551</c:v>
                </c:pt>
                <c:pt idx="237">
                  <c:v>42552</c:v>
                </c:pt>
                <c:pt idx="238">
                  <c:v>42553</c:v>
                </c:pt>
                <c:pt idx="239">
                  <c:v>42554</c:v>
                </c:pt>
                <c:pt idx="240">
                  <c:v>42555</c:v>
                </c:pt>
                <c:pt idx="241">
                  <c:v>42556</c:v>
                </c:pt>
                <c:pt idx="242">
                  <c:v>42557</c:v>
                </c:pt>
                <c:pt idx="243">
                  <c:v>42558</c:v>
                </c:pt>
                <c:pt idx="244">
                  <c:v>42559</c:v>
                </c:pt>
                <c:pt idx="245">
                  <c:v>42560</c:v>
                </c:pt>
                <c:pt idx="246">
                  <c:v>42561</c:v>
                </c:pt>
                <c:pt idx="247">
                  <c:v>42562</c:v>
                </c:pt>
                <c:pt idx="248">
                  <c:v>42563</c:v>
                </c:pt>
                <c:pt idx="249">
                  <c:v>42564</c:v>
                </c:pt>
                <c:pt idx="250">
                  <c:v>42565</c:v>
                </c:pt>
                <c:pt idx="251">
                  <c:v>42566</c:v>
                </c:pt>
                <c:pt idx="252">
                  <c:v>42567</c:v>
                </c:pt>
                <c:pt idx="253">
                  <c:v>42568</c:v>
                </c:pt>
                <c:pt idx="254">
                  <c:v>42569</c:v>
                </c:pt>
                <c:pt idx="255">
                  <c:v>42570</c:v>
                </c:pt>
                <c:pt idx="256">
                  <c:v>42571</c:v>
                </c:pt>
                <c:pt idx="257">
                  <c:v>42572</c:v>
                </c:pt>
                <c:pt idx="258">
                  <c:v>42573</c:v>
                </c:pt>
                <c:pt idx="259">
                  <c:v>42574</c:v>
                </c:pt>
                <c:pt idx="260">
                  <c:v>42575</c:v>
                </c:pt>
                <c:pt idx="261">
                  <c:v>42576</c:v>
                </c:pt>
                <c:pt idx="262">
                  <c:v>42577</c:v>
                </c:pt>
                <c:pt idx="263">
                  <c:v>42578</c:v>
                </c:pt>
                <c:pt idx="264">
                  <c:v>42579</c:v>
                </c:pt>
                <c:pt idx="265">
                  <c:v>42580</c:v>
                </c:pt>
                <c:pt idx="266">
                  <c:v>42581</c:v>
                </c:pt>
                <c:pt idx="267">
                  <c:v>42582</c:v>
                </c:pt>
                <c:pt idx="268">
                  <c:v>42583</c:v>
                </c:pt>
                <c:pt idx="269">
                  <c:v>42584</c:v>
                </c:pt>
                <c:pt idx="270">
                  <c:v>42585</c:v>
                </c:pt>
                <c:pt idx="271">
                  <c:v>42586</c:v>
                </c:pt>
                <c:pt idx="272">
                  <c:v>42587</c:v>
                </c:pt>
                <c:pt idx="273">
                  <c:v>42588</c:v>
                </c:pt>
                <c:pt idx="274">
                  <c:v>42589</c:v>
                </c:pt>
                <c:pt idx="275">
                  <c:v>42590</c:v>
                </c:pt>
                <c:pt idx="276">
                  <c:v>42591</c:v>
                </c:pt>
                <c:pt idx="277">
                  <c:v>42592</c:v>
                </c:pt>
                <c:pt idx="278">
                  <c:v>42593</c:v>
                </c:pt>
                <c:pt idx="279">
                  <c:v>42594</c:v>
                </c:pt>
                <c:pt idx="280">
                  <c:v>42595</c:v>
                </c:pt>
                <c:pt idx="281">
                  <c:v>42596</c:v>
                </c:pt>
                <c:pt idx="282">
                  <c:v>42597</c:v>
                </c:pt>
                <c:pt idx="283">
                  <c:v>42598</c:v>
                </c:pt>
                <c:pt idx="284">
                  <c:v>42599</c:v>
                </c:pt>
                <c:pt idx="285">
                  <c:v>42600</c:v>
                </c:pt>
                <c:pt idx="286">
                  <c:v>42601</c:v>
                </c:pt>
                <c:pt idx="287">
                  <c:v>42602</c:v>
                </c:pt>
                <c:pt idx="288">
                  <c:v>42603</c:v>
                </c:pt>
                <c:pt idx="289">
                  <c:v>42604</c:v>
                </c:pt>
                <c:pt idx="290">
                  <c:v>42605</c:v>
                </c:pt>
                <c:pt idx="291">
                  <c:v>42606</c:v>
                </c:pt>
                <c:pt idx="292">
                  <c:v>42607</c:v>
                </c:pt>
                <c:pt idx="293">
                  <c:v>42608</c:v>
                </c:pt>
                <c:pt idx="294">
                  <c:v>42609</c:v>
                </c:pt>
                <c:pt idx="295">
                  <c:v>42610</c:v>
                </c:pt>
                <c:pt idx="296">
                  <c:v>42611</c:v>
                </c:pt>
                <c:pt idx="297">
                  <c:v>42612</c:v>
                </c:pt>
                <c:pt idx="298">
                  <c:v>42613</c:v>
                </c:pt>
                <c:pt idx="299">
                  <c:v>42614</c:v>
                </c:pt>
                <c:pt idx="300">
                  <c:v>42615</c:v>
                </c:pt>
                <c:pt idx="301">
                  <c:v>42616</c:v>
                </c:pt>
                <c:pt idx="302">
                  <c:v>42617</c:v>
                </c:pt>
                <c:pt idx="303">
                  <c:v>42618</c:v>
                </c:pt>
                <c:pt idx="304">
                  <c:v>42619</c:v>
                </c:pt>
                <c:pt idx="305">
                  <c:v>42620</c:v>
                </c:pt>
                <c:pt idx="306">
                  <c:v>42621</c:v>
                </c:pt>
                <c:pt idx="307">
                  <c:v>42622</c:v>
                </c:pt>
                <c:pt idx="308">
                  <c:v>42623</c:v>
                </c:pt>
                <c:pt idx="309">
                  <c:v>42624</c:v>
                </c:pt>
                <c:pt idx="310">
                  <c:v>42625</c:v>
                </c:pt>
                <c:pt idx="311">
                  <c:v>42626</c:v>
                </c:pt>
                <c:pt idx="312">
                  <c:v>42627</c:v>
                </c:pt>
                <c:pt idx="313">
                  <c:v>42628</c:v>
                </c:pt>
                <c:pt idx="314">
                  <c:v>42629</c:v>
                </c:pt>
                <c:pt idx="315">
                  <c:v>42630</c:v>
                </c:pt>
                <c:pt idx="316">
                  <c:v>42631</c:v>
                </c:pt>
                <c:pt idx="317">
                  <c:v>42632</c:v>
                </c:pt>
                <c:pt idx="318">
                  <c:v>42633</c:v>
                </c:pt>
                <c:pt idx="319">
                  <c:v>42634</c:v>
                </c:pt>
                <c:pt idx="320">
                  <c:v>42635</c:v>
                </c:pt>
                <c:pt idx="321">
                  <c:v>42636</c:v>
                </c:pt>
                <c:pt idx="322">
                  <c:v>42637</c:v>
                </c:pt>
                <c:pt idx="323">
                  <c:v>42638</c:v>
                </c:pt>
                <c:pt idx="324">
                  <c:v>42639</c:v>
                </c:pt>
                <c:pt idx="325">
                  <c:v>42640</c:v>
                </c:pt>
                <c:pt idx="326">
                  <c:v>42641</c:v>
                </c:pt>
                <c:pt idx="327">
                  <c:v>42642</c:v>
                </c:pt>
                <c:pt idx="328">
                  <c:v>42643</c:v>
                </c:pt>
                <c:pt idx="329">
                  <c:v>42644</c:v>
                </c:pt>
                <c:pt idx="330">
                  <c:v>42645</c:v>
                </c:pt>
                <c:pt idx="331">
                  <c:v>42646</c:v>
                </c:pt>
                <c:pt idx="332">
                  <c:v>42647</c:v>
                </c:pt>
                <c:pt idx="333">
                  <c:v>42648</c:v>
                </c:pt>
                <c:pt idx="334">
                  <c:v>42649</c:v>
                </c:pt>
                <c:pt idx="335">
                  <c:v>42650</c:v>
                </c:pt>
                <c:pt idx="336">
                  <c:v>42651</c:v>
                </c:pt>
                <c:pt idx="337">
                  <c:v>42652</c:v>
                </c:pt>
                <c:pt idx="338">
                  <c:v>42653</c:v>
                </c:pt>
                <c:pt idx="339">
                  <c:v>42654</c:v>
                </c:pt>
                <c:pt idx="340">
                  <c:v>42655</c:v>
                </c:pt>
                <c:pt idx="341">
                  <c:v>42656</c:v>
                </c:pt>
                <c:pt idx="342">
                  <c:v>42657</c:v>
                </c:pt>
                <c:pt idx="343">
                  <c:v>42658</c:v>
                </c:pt>
                <c:pt idx="344">
                  <c:v>42659</c:v>
                </c:pt>
                <c:pt idx="345">
                  <c:v>42660</c:v>
                </c:pt>
                <c:pt idx="346">
                  <c:v>42661</c:v>
                </c:pt>
                <c:pt idx="347">
                  <c:v>42662</c:v>
                </c:pt>
                <c:pt idx="348">
                  <c:v>42663</c:v>
                </c:pt>
                <c:pt idx="349">
                  <c:v>42664</c:v>
                </c:pt>
                <c:pt idx="350">
                  <c:v>42665</c:v>
                </c:pt>
                <c:pt idx="351">
                  <c:v>42666</c:v>
                </c:pt>
                <c:pt idx="352">
                  <c:v>42667</c:v>
                </c:pt>
                <c:pt idx="353">
                  <c:v>42668</c:v>
                </c:pt>
                <c:pt idx="354">
                  <c:v>42669</c:v>
                </c:pt>
                <c:pt idx="355">
                  <c:v>42670</c:v>
                </c:pt>
                <c:pt idx="356">
                  <c:v>42671</c:v>
                </c:pt>
                <c:pt idx="357">
                  <c:v>42672</c:v>
                </c:pt>
                <c:pt idx="358">
                  <c:v>42673</c:v>
                </c:pt>
                <c:pt idx="359">
                  <c:v>42674</c:v>
                </c:pt>
                <c:pt idx="360">
                  <c:v>42675</c:v>
                </c:pt>
                <c:pt idx="361">
                  <c:v>42676</c:v>
                </c:pt>
                <c:pt idx="362">
                  <c:v>42677</c:v>
                </c:pt>
                <c:pt idx="363">
                  <c:v>42678</c:v>
                </c:pt>
                <c:pt idx="364">
                  <c:v>42679</c:v>
                </c:pt>
                <c:pt idx="365">
                  <c:v>42680</c:v>
                </c:pt>
                <c:pt idx="366">
                  <c:v>42681</c:v>
                </c:pt>
                <c:pt idx="367">
                  <c:v>42682</c:v>
                </c:pt>
                <c:pt idx="368">
                  <c:v>42683</c:v>
                </c:pt>
                <c:pt idx="369">
                  <c:v>42684</c:v>
                </c:pt>
                <c:pt idx="370">
                  <c:v>42685</c:v>
                </c:pt>
                <c:pt idx="371">
                  <c:v>42686</c:v>
                </c:pt>
                <c:pt idx="372">
                  <c:v>42687</c:v>
                </c:pt>
                <c:pt idx="373">
                  <c:v>42688</c:v>
                </c:pt>
                <c:pt idx="374">
                  <c:v>42689</c:v>
                </c:pt>
                <c:pt idx="375">
                  <c:v>42690</c:v>
                </c:pt>
                <c:pt idx="376">
                  <c:v>42691</c:v>
                </c:pt>
                <c:pt idx="377">
                  <c:v>42692</c:v>
                </c:pt>
                <c:pt idx="378">
                  <c:v>42693</c:v>
                </c:pt>
                <c:pt idx="379">
                  <c:v>42694</c:v>
                </c:pt>
                <c:pt idx="380">
                  <c:v>42695</c:v>
                </c:pt>
                <c:pt idx="381">
                  <c:v>42696</c:v>
                </c:pt>
                <c:pt idx="382">
                  <c:v>42697</c:v>
                </c:pt>
                <c:pt idx="383">
                  <c:v>42698</c:v>
                </c:pt>
                <c:pt idx="384">
                  <c:v>42699</c:v>
                </c:pt>
                <c:pt idx="385">
                  <c:v>42700</c:v>
                </c:pt>
                <c:pt idx="386">
                  <c:v>42701</c:v>
                </c:pt>
                <c:pt idx="387">
                  <c:v>42702</c:v>
                </c:pt>
                <c:pt idx="388">
                  <c:v>42703</c:v>
                </c:pt>
                <c:pt idx="389">
                  <c:v>42704</c:v>
                </c:pt>
                <c:pt idx="390">
                  <c:v>42705</c:v>
                </c:pt>
                <c:pt idx="391">
                  <c:v>42706</c:v>
                </c:pt>
                <c:pt idx="392">
                  <c:v>42707</c:v>
                </c:pt>
                <c:pt idx="393">
                  <c:v>42708</c:v>
                </c:pt>
                <c:pt idx="394">
                  <c:v>42709</c:v>
                </c:pt>
                <c:pt idx="395">
                  <c:v>42710</c:v>
                </c:pt>
                <c:pt idx="396">
                  <c:v>42711</c:v>
                </c:pt>
                <c:pt idx="397">
                  <c:v>42712</c:v>
                </c:pt>
                <c:pt idx="398">
                  <c:v>42713</c:v>
                </c:pt>
                <c:pt idx="399">
                  <c:v>42714</c:v>
                </c:pt>
                <c:pt idx="400">
                  <c:v>42715</c:v>
                </c:pt>
                <c:pt idx="401">
                  <c:v>42716</c:v>
                </c:pt>
                <c:pt idx="402">
                  <c:v>42717</c:v>
                </c:pt>
                <c:pt idx="403">
                  <c:v>42718</c:v>
                </c:pt>
                <c:pt idx="404">
                  <c:v>42719</c:v>
                </c:pt>
                <c:pt idx="405">
                  <c:v>42720</c:v>
                </c:pt>
                <c:pt idx="406">
                  <c:v>42721</c:v>
                </c:pt>
                <c:pt idx="407">
                  <c:v>42722</c:v>
                </c:pt>
                <c:pt idx="408">
                  <c:v>42723</c:v>
                </c:pt>
                <c:pt idx="409">
                  <c:v>42724</c:v>
                </c:pt>
                <c:pt idx="410">
                  <c:v>42725</c:v>
                </c:pt>
                <c:pt idx="411">
                  <c:v>42726</c:v>
                </c:pt>
                <c:pt idx="412">
                  <c:v>42727</c:v>
                </c:pt>
                <c:pt idx="413">
                  <c:v>42728</c:v>
                </c:pt>
                <c:pt idx="414">
                  <c:v>42729</c:v>
                </c:pt>
                <c:pt idx="415">
                  <c:v>42730</c:v>
                </c:pt>
                <c:pt idx="416">
                  <c:v>42731</c:v>
                </c:pt>
                <c:pt idx="417">
                  <c:v>42732</c:v>
                </c:pt>
                <c:pt idx="418">
                  <c:v>42733</c:v>
                </c:pt>
                <c:pt idx="419">
                  <c:v>42734</c:v>
                </c:pt>
                <c:pt idx="420">
                  <c:v>42735</c:v>
                </c:pt>
                <c:pt idx="421">
                  <c:v>42736</c:v>
                </c:pt>
                <c:pt idx="422">
                  <c:v>42737</c:v>
                </c:pt>
                <c:pt idx="423">
                  <c:v>42738</c:v>
                </c:pt>
                <c:pt idx="424">
                  <c:v>42739</c:v>
                </c:pt>
                <c:pt idx="425">
                  <c:v>42740</c:v>
                </c:pt>
                <c:pt idx="426">
                  <c:v>42741</c:v>
                </c:pt>
                <c:pt idx="427">
                  <c:v>42742</c:v>
                </c:pt>
                <c:pt idx="428">
                  <c:v>42743</c:v>
                </c:pt>
                <c:pt idx="429">
                  <c:v>42744</c:v>
                </c:pt>
                <c:pt idx="430">
                  <c:v>42745</c:v>
                </c:pt>
                <c:pt idx="431">
                  <c:v>42746</c:v>
                </c:pt>
                <c:pt idx="432">
                  <c:v>42747</c:v>
                </c:pt>
                <c:pt idx="433">
                  <c:v>42748</c:v>
                </c:pt>
                <c:pt idx="434">
                  <c:v>42749</c:v>
                </c:pt>
                <c:pt idx="435">
                  <c:v>42750</c:v>
                </c:pt>
                <c:pt idx="436">
                  <c:v>42751</c:v>
                </c:pt>
                <c:pt idx="437">
                  <c:v>42752</c:v>
                </c:pt>
                <c:pt idx="438">
                  <c:v>42753</c:v>
                </c:pt>
                <c:pt idx="439">
                  <c:v>42754</c:v>
                </c:pt>
                <c:pt idx="440">
                  <c:v>42755</c:v>
                </c:pt>
                <c:pt idx="441">
                  <c:v>42756</c:v>
                </c:pt>
                <c:pt idx="442">
                  <c:v>42757</c:v>
                </c:pt>
                <c:pt idx="443">
                  <c:v>42758</c:v>
                </c:pt>
                <c:pt idx="444">
                  <c:v>42759</c:v>
                </c:pt>
                <c:pt idx="445">
                  <c:v>42760</c:v>
                </c:pt>
                <c:pt idx="446">
                  <c:v>42761</c:v>
                </c:pt>
                <c:pt idx="447">
                  <c:v>42762</c:v>
                </c:pt>
                <c:pt idx="448">
                  <c:v>42763</c:v>
                </c:pt>
                <c:pt idx="449">
                  <c:v>42764</c:v>
                </c:pt>
                <c:pt idx="450">
                  <c:v>42765</c:v>
                </c:pt>
                <c:pt idx="451">
                  <c:v>42766</c:v>
                </c:pt>
                <c:pt idx="452">
                  <c:v>42767</c:v>
                </c:pt>
                <c:pt idx="453">
                  <c:v>42768</c:v>
                </c:pt>
                <c:pt idx="454">
                  <c:v>42769</c:v>
                </c:pt>
                <c:pt idx="455">
                  <c:v>42770</c:v>
                </c:pt>
                <c:pt idx="456">
                  <c:v>42771</c:v>
                </c:pt>
                <c:pt idx="457">
                  <c:v>42772</c:v>
                </c:pt>
                <c:pt idx="458">
                  <c:v>42773</c:v>
                </c:pt>
                <c:pt idx="459">
                  <c:v>42774</c:v>
                </c:pt>
                <c:pt idx="460">
                  <c:v>42775</c:v>
                </c:pt>
                <c:pt idx="461">
                  <c:v>42776</c:v>
                </c:pt>
                <c:pt idx="462">
                  <c:v>42777</c:v>
                </c:pt>
                <c:pt idx="463">
                  <c:v>42778</c:v>
                </c:pt>
                <c:pt idx="464">
                  <c:v>42779</c:v>
                </c:pt>
                <c:pt idx="465">
                  <c:v>42780</c:v>
                </c:pt>
                <c:pt idx="466">
                  <c:v>42781</c:v>
                </c:pt>
                <c:pt idx="467">
                  <c:v>42782</c:v>
                </c:pt>
                <c:pt idx="468">
                  <c:v>42783</c:v>
                </c:pt>
                <c:pt idx="469">
                  <c:v>42784</c:v>
                </c:pt>
                <c:pt idx="470">
                  <c:v>42785</c:v>
                </c:pt>
                <c:pt idx="471">
                  <c:v>42786</c:v>
                </c:pt>
                <c:pt idx="472">
                  <c:v>42787</c:v>
                </c:pt>
                <c:pt idx="473">
                  <c:v>42788</c:v>
                </c:pt>
                <c:pt idx="474">
                  <c:v>42789</c:v>
                </c:pt>
                <c:pt idx="475">
                  <c:v>42790</c:v>
                </c:pt>
                <c:pt idx="476">
                  <c:v>42791</c:v>
                </c:pt>
                <c:pt idx="477">
                  <c:v>42792</c:v>
                </c:pt>
                <c:pt idx="478">
                  <c:v>42793</c:v>
                </c:pt>
                <c:pt idx="479">
                  <c:v>42794</c:v>
                </c:pt>
                <c:pt idx="480">
                  <c:v>42795</c:v>
                </c:pt>
                <c:pt idx="481">
                  <c:v>42796</c:v>
                </c:pt>
                <c:pt idx="482">
                  <c:v>42797</c:v>
                </c:pt>
                <c:pt idx="483">
                  <c:v>42798</c:v>
                </c:pt>
                <c:pt idx="484">
                  <c:v>42799</c:v>
                </c:pt>
                <c:pt idx="485">
                  <c:v>42800</c:v>
                </c:pt>
                <c:pt idx="486">
                  <c:v>42801</c:v>
                </c:pt>
                <c:pt idx="487">
                  <c:v>42802</c:v>
                </c:pt>
                <c:pt idx="488">
                  <c:v>42803</c:v>
                </c:pt>
                <c:pt idx="489">
                  <c:v>42804</c:v>
                </c:pt>
                <c:pt idx="490">
                  <c:v>42805</c:v>
                </c:pt>
                <c:pt idx="491">
                  <c:v>42806</c:v>
                </c:pt>
                <c:pt idx="492">
                  <c:v>42807</c:v>
                </c:pt>
                <c:pt idx="493">
                  <c:v>42808</c:v>
                </c:pt>
                <c:pt idx="494">
                  <c:v>42809</c:v>
                </c:pt>
                <c:pt idx="495">
                  <c:v>42810</c:v>
                </c:pt>
                <c:pt idx="496">
                  <c:v>42811</c:v>
                </c:pt>
                <c:pt idx="497">
                  <c:v>42812</c:v>
                </c:pt>
                <c:pt idx="498">
                  <c:v>42813</c:v>
                </c:pt>
                <c:pt idx="499">
                  <c:v>42814</c:v>
                </c:pt>
                <c:pt idx="500">
                  <c:v>42815</c:v>
                </c:pt>
                <c:pt idx="501">
                  <c:v>42816</c:v>
                </c:pt>
                <c:pt idx="502">
                  <c:v>42817</c:v>
                </c:pt>
                <c:pt idx="503">
                  <c:v>42818</c:v>
                </c:pt>
                <c:pt idx="504">
                  <c:v>42819</c:v>
                </c:pt>
                <c:pt idx="505">
                  <c:v>42820</c:v>
                </c:pt>
                <c:pt idx="506">
                  <c:v>42821</c:v>
                </c:pt>
                <c:pt idx="507">
                  <c:v>42822</c:v>
                </c:pt>
                <c:pt idx="508">
                  <c:v>42823</c:v>
                </c:pt>
                <c:pt idx="509">
                  <c:v>42824</c:v>
                </c:pt>
                <c:pt idx="510">
                  <c:v>42825</c:v>
                </c:pt>
                <c:pt idx="511">
                  <c:v>42826</c:v>
                </c:pt>
                <c:pt idx="512">
                  <c:v>42827</c:v>
                </c:pt>
                <c:pt idx="513">
                  <c:v>42828</c:v>
                </c:pt>
                <c:pt idx="514">
                  <c:v>42829</c:v>
                </c:pt>
                <c:pt idx="515">
                  <c:v>42830</c:v>
                </c:pt>
                <c:pt idx="516">
                  <c:v>42831</c:v>
                </c:pt>
                <c:pt idx="517">
                  <c:v>42832</c:v>
                </c:pt>
                <c:pt idx="518">
                  <c:v>42833</c:v>
                </c:pt>
                <c:pt idx="519">
                  <c:v>42834</c:v>
                </c:pt>
                <c:pt idx="520">
                  <c:v>42835</c:v>
                </c:pt>
                <c:pt idx="521">
                  <c:v>42836</c:v>
                </c:pt>
                <c:pt idx="522">
                  <c:v>42837</c:v>
                </c:pt>
                <c:pt idx="523">
                  <c:v>42838</c:v>
                </c:pt>
                <c:pt idx="524">
                  <c:v>42839</c:v>
                </c:pt>
                <c:pt idx="525">
                  <c:v>42840</c:v>
                </c:pt>
                <c:pt idx="526">
                  <c:v>42841</c:v>
                </c:pt>
                <c:pt idx="527">
                  <c:v>42842</c:v>
                </c:pt>
                <c:pt idx="528">
                  <c:v>42843</c:v>
                </c:pt>
                <c:pt idx="529">
                  <c:v>42844</c:v>
                </c:pt>
                <c:pt idx="530">
                  <c:v>42845</c:v>
                </c:pt>
                <c:pt idx="531">
                  <c:v>42846</c:v>
                </c:pt>
                <c:pt idx="532">
                  <c:v>42847</c:v>
                </c:pt>
                <c:pt idx="533">
                  <c:v>42848</c:v>
                </c:pt>
                <c:pt idx="534">
                  <c:v>42849</c:v>
                </c:pt>
                <c:pt idx="535">
                  <c:v>42850</c:v>
                </c:pt>
                <c:pt idx="536">
                  <c:v>42851</c:v>
                </c:pt>
                <c:pt idx="537">
                  <c:v>42852</c:v>
                </c:pt>
                <c:pt idx="538">
                  <c:v>42853</c:v>
                </c:pt>
                <c:pt idx="539">
                  <c:v>42854</c:v>
                </c:pt>
                <c:pt idx="540">
                  <c:v>42855</c:v>
                </c:pt>
                <c:pt idx="541">
                  <c:v>42856</c:v>
                </c:pt>
                <c:pt idx="542">
                  <c:v>42857</c:v>
                </c:pt>
                <c:pt idx="543">
                  <c:v>42858</c:v>
                </c:pt>
                <c:pt idx="544">
                  <c:v>42859</c:v>
                </c:pt>
                <c:pt idx="545">
                  <c:v>42860</c:v>
                </c:pt>
                <c:pt idx="546">
                  <c:v>42861</c:v>
                </c:pt>
                <c:pt idx="547">
                  <c:v>42862</c:v>
                </c:pt>
                <c:pt idx="548">
                  <c:v>42863</c:v>
                </c:pt>
                <c:pt idx="549">
                  <c:v>42864</c:v>
                </c:pt>
                <c:pt idx="550">
                  <c:v>42865</c:v>
                </c:pt>
                <c:pt idx="551">
                  <c:v>42866</c:v>
                </c:pt>
                <c:pt idx="552">
                  <c:v>42867</c:v>
                </c:pt>
                <c:pt idx="553">
                  <c:v>42868</c:v>
                </c:pt>
                <c:pt idx="554">
                  <c:v>42869</c:v>
                </c:pt>
                <c:pt idx="555">
                  <c:v>42870</c:v>
                </c:pt>
                <c:pt idx="556">
                  <c:v>42871</c:v>
                </c:pt>
                <c:pt idx="557">
                  <c:v>42872</c:v>
                </c:pt>
                <c:pt idx="558">
                  <c:v>42873</c:v>
                </c:pt>
                <c:pt idx="559">
                  <c:v>42874</c:v>
                </c:pt>
                <c:pt idx="560">
                  <c:v>42875</c:v>
                </c:pt>
                <c:pt idx="561">
                  <c:v>42876</c:v>
                </c:pt>
                <c:pt idx="562">
                  <c:v>42877</c:v>
                </c:pt>
                <c:pt idx="563">
                  <c:v>42878</c:v>
                </c:pt>
                <c:pt idx="564">
                  <c:v>42879</c:v>
                </c:pt>
                <c:pt idx="565">
                  <c:v>42880</c:v>
                </c:pt>
                <c:pt idx="566">
                  <c:v>42881</c:v>
                </c:pt>
                <c:pt idx="567">
                  <c:v>42882</c:v>
                </c:pt>
                <c:pt idx="568">
                  <c:v>42883</c:v>
                </c:pt>
                <c:pt idx="569">
                  <c:v>42884</c:v>
                </c:pt>
                <c:pt idx="570">
                  <c:v>42885</c:v>
                </c:pt>
                <c:pt idx="571">
                  <c:v>42886</c:v>
                </c:pt>
                <c:pt idx="572">
                  <c:v>42887</c:v>
                </c:pt>
                <c:pt idx="573">
                  <c:v>42888</c:v>
                </c:pt>
                <c:pt idx="574">
                  <c:v>42889</c:v>
                </c:pt>
                <c:pt idx="575">
                  <c:v>42890</c:v>
                </c:pt>
                <c:pt idx="576">
                  <c:v>42891</c:v>
                </c:pt>
                <c:pt idx="577">
                  <c:v>42892</c:v>
                </c:pt>
                <c:pt idx="578">
                  <c:v>42893</c:v>
                </c:pt>
                <c:pt idx="579">
                  <c:v>42894</c:v>
                </c:pt>
                <c:pt idx="580">
                  <c:v>42895</c:v>
                </c:pt>
                <c:pt idx="581">
                  <c:v>42896</c:v>
                </c:pt>
                <c:pt idx="582">
                  <c:v>42897</c:v>
                </c:pt>
                <c:pt idx="583">
                  <c:v>42898</c:v>
                </c:pt>
                <c:pt idx="584">
                  <c:v>42899</c:v>
                </c:pt>
                <c:pt idx="585">
                  <c:v>42900</c:v>
                </c:pt>
                <c:pt idx="586">
                  <c:v>42901</c:v>
                </c:pt>
                <c:pt idx="587">
                  <c:v>42902</c:v>
                </c:pt>
                <c:pt idx="588">
                  <c:v>42903</c:v>
                </c:pt>
                <c:pt idx="589">
                  <c:v>42904</c:v>
                </c:pt>
                <c:pt idx="590">
                  <c:v>42905</c:v>
                </c:pt>
                <c:pt idx="591">
                  <c:v>42906</c:v>
                </c:pt>
                <c:pt idx="592">
                  <c:v>42907</c:v>
                </c:pt>
                <c:pt idx="593">
                  <c:v>42908</c:v>
                </c:pt>
                <c:pt idx="594">
                  <c:v>42909</c:v>
                </c:pt>
                <c:pt idx="595">
                  <c:v>42910</c:v>
                </c:pt>
                <c:pt idx="596">
                  <c:v>42911</c:v>
                </c:pt>
                <c:pt idx="597">
                  <c:v>42912</c:v>
                </c:pt>
                <c:pt idx="598">
                  <c:v>42913</c:v>
                </c:pt>
                <c:pt idx="599">
                  <c:v>42914</c:v>
                </c:pt>
                <c:pt idx="600">
                  <c:v>42915</c:v>
                </c:pt>
                <c:pt idx="601">
                  <c:v>42916</c:v>
                </c:pt>
                <c:pt idx="602">
                  <c:v>42917</c:v>
                </c:pt>
                <c:pt idx="603">
                  <c:v>42918</c:v>
                </c:pt>
                <c:pt idx="604">
                  <c:v>42919</c:v>
                </c:pt>
                <c:pt idx="605">
                  <c:v>42920</c:v>
                </c:pt>
                <c:pt idx="606">
                  <c:v>42921</c:v>
                </c:pt>
                <c:pt idx="607">
                  <c:v>42922</c:v>
                </c:pt>
                <c:pt idx="608">
                  <c:v>42923</c:v>
                </c:pt>
                <c:pt idx="609">
                  <c:v>42924</c:v>
                </c:pt>
                <c:pt idx="610">
                  <c:v>42925</c:v>
                </c:pt>
                <c:pt idx="611">
                  <c:v>42926</c:v>
                </c:pt>
                <c:pt idx="612">
                  <c:v>42927</c:v>
                </c:pt>
                <c:pt idx="613">
                  <c:v>42928</c:v>
                </c:pt>
                <c:pt idx="614">
                  <c:v>42929</c:v>
                </c:pt>
                <c:pt idx="615">
                  <c:v>42930</c:v>
                </c:pt>
                <c:pt idx="616">
                  <c:v>42931</c:v>
                </c:pt>
                <c:pt idx="617">
                  <c:v>42932</c:v>
                </c:pt>
                <c:pt idx="618">
                  <c:v>42933</c:v>
                </c:pt>
                <c:pt idx="619">
                  <c:v>42934</c:v>
                </c:pt>
                <c:pt idx="620">
                  <c:v>42935</c:v>
                </c:pt>
                <c:pt idx="621">
                  <c:v>42936</c:v>
                </c:pt>
                <c:pt idx="622">
                  <c:v>42937</c:v>
                </c:pt>
                <c:pt idx="623">
                  <c:v>42938</c:v>
                </c:pt>
                <c:pt idx="624">
                  <c:v>42939</c:v>
                </c:pt>
                <c:pt idx="625">
                  <c:v>42940</c:v>
                </c:pt>
                <c:pt idx="626">
                  <c:v>42941</c:v>
                </c:pt>
                <c:pt idx="627">
                  <c:v>42942</c:v>
                </c:pt>
                <c:pt idx="628">
                  <c:v>42943</c:v>
                </c:pt>
                <c:pt idx="629">
                  <c:v>42944</c:v>
                </c:pt>
                <c:pt idx="630">
                  <c:v>42945</c:v>
                </c:pt>
                <c:pt idx="631">
                  <c:v>42946</c:v>
                </c:pt>
                <c:pt idx="632">
                  <c:v>42947</c:v>
                </c:pt>
                <c:pt idx="633">
                  <c:v>42948</c:v>
                </c:pt>
                <c:pt idx="634">
                  <c:v>42949</c:v>
                </c:pt>
                <c:pt idx="635">
                  <c:v>42950</c:v>
                </c:pt>
                <c:pt idx="636">
                  <c:v>42951</c:v>
                </c:pt>
                <c:pt idx="637">
                  <c:v>42952</c:v>
                </c:pt>
                <c:pt idx="638">
                  <c:v>42953</c:v>
                </c:pt>
                <c:pt idx="639">
                  <c:v>42954</c:v>
                </c:pt>
                <c:pt idx="640">
                  <c:v>42955</c:v>
                </c:pt>
                <c:pt idx="641">
                  <c:v>42956</c:v>
                </c:pt>
                <c:pt idx="642">
                  <c:v>42957</c:v>
                </c:pt>
                <c:pt idx="643">
                  <c:v>42958</c:v>
                </c:pt>
                <c:pt idx="644">
                  <c:v>42959</c:v>
                </c:pt>
                <c:pt idx="645">
                  <c:v>42960</c:v>
                </c:pt>
                <c:pt idx="646">
                  <c:v>42961</c:v>
                </c:pt>
                <c:pt idx="647">
                  <c:v>42962</c:v>
                </c:pt>
                <c:pt idx="648">
                  <c:v>42963</c:v>
                </c:pt>
                <c:pt idx="649">
                  <c:v>42964</c:v>
                </c:pt>
                <c:pt idx="650">
                  <c:v>42965</c:v>
                </c:pt>
                <c:pt idx="651">
                  <c:v>42966</c:v>
                </c:pt>
                <c:pt idx="652">
                  <c:v>42967</c:v>
                </c:pt>
                <c:pt idx="653">
                  <c:v>42968</c:v>
                </c:pt>
                <c:pt idx="654">
                  <c:v>42969</c:v>
                </c:pt>
                <c:pt idx="655">
                  <c:v>42970</c:v>
                </c:pt>
                <c:pt idx="656">
                  <c:v>42971</c:v>
                </c:pt>
                <c:pt idx="657">
                  <c:v>42972</c:v>
                </c:pt>
                <c:pt idx="658">
                  <c:v>42973</c:v>
                </c:pt>
                <c:pt idx="659">
                  <c:v>42974</c:v>
                </c:pt>
                <c:pt idx="660">
                  <c:v>42975</c:v>
                </c:pt>
                <c:pt idx="661">
                  <c:v>42976</c:v>
                </c:pt>
                <c:pt idx="662">
                  <c:v>42977</c:v>
                </c:pt>
                <c:pt idx="663">
                  <c:v>42978</c:v>
                </c:pt>
                <c:pt idx="664">
                  <c:v>42979</c:v>
                </c:pt>
                <c:pt idx="665">
                  <c:v>42980</c:v>
                </c:pt>
                <c:pt idx="666">
                  <c:v>42981</c:v>
                </c:pt>
                <c:pt idx="667">
                  <c:v>42982</c:v>
                </c:pt>
                <c:pt idx="668">
                  <c:v>42983</c:v>
                </c:pt>
                <c:pt idx="669">
                  <c:v>42984</c:v>
                </c:pt>
                <c:pt idx="670">
                  <c:v>42985</c:v>
                </c:pt>
                <c:pt idx="671">
                  <c:v>42986</c:v>
                </c:pt>
                <c:pt idx="672">
                  <c:v>42987</c:v>
                </c:pt>
                <c:pt idx="673">
                  <c:v>42988</c:v>
                </c:pt>
                <c:pt idx="674">
                  <c:v>42989</c:v>
                </c:pt>
                <c:pt idx="675">
                  <c:v>42990</c:v>
                </c:pt>
                <c:pt idx="676">
                  <c:v>42991</c:v>
                </c:pt>
                <c:pt idx="677">
                  <c:v>42992</c:v>
                </c:pt>
                <c:pt idx="678">
                  <c:v>42993</c:v>
                </c:pt>
                <c:pt idx="679">
                  <c:v>42994</c:v>
                </c:pt>
                <c:pt idx="680">
                  <c:v>42995</c:v>
                </c:pt>
                <c:pt idx="681">
                  <c:v>42996</c:v>
                </c:pt>
                <c:pt idx="682">
                  <c:v>42997</c:v>
                </c:pt>
                <c:pt idx="683">
                  <c:v>42998</c:v>
                </c:pt>
                <c:pt idx="684">
                  <c:v>42999</c:v>
                </c:pt>
                <c:pt idx="685">
                  <c:v>43000</c:v>
                </c:pt>
                <c:pt idx="686">
                  <c:v>43001</c:v>
                </c:pt>
                <c:pt idx="687">
                  <c:v>43002</c:v>
                </c:pt>
                <c:pt idx="688">
                  <c:v>43003</c:v>
                </c:pt>
                <c:pt idx="689">
                  <c:v>43004</c:v>
                </c:pt>
                <c:pt idx="690">
                  <c:v>43005</c:v>
                </c:pt>
                <c:pt idx="691">
                  <c:v>43006</c:v>
                </c:pt>
                <c:pt idx="692">
                  <c:v>43007</c:v>
                </c:pt>
                <c:pt idx="693">
                  <c:v>43008</c:v>
                </c:pt>
                <c:pt idx="694">
                  <c:v>43009</c:v>
                </c:pt>
                <c:pt idx="695">
                  <c:v>43010</c:v>
                </c:pt>
                <c:pt idx="696">
                  <c:v>43011</c:v>
                </c:pt>
                <c:pt idx="697">
                  <c:v>43012</c:v>
                </c:pt>
                <c:pt idx="698">
                  <c:v>43013</c:v>
                </c:pt>
                <c:pt idx="699">
                  <c:v>43014</c:v>
                </c:pt>
                <c:pt idx="700">
                  <c:v>43015</c:v>
                </c:pt>
                <c:pt idx="701">
                  <c:v>43016</c:v>
                </c:pt>
                <c:pt idx="702">
                  <c:v>43017</c:v>
                </c:pt>
                <c:pt idx="703">
                  <c:v>43018</c:v>
                </c:pt>
                <c:pt idx="704">
                  <c:v>43019</c:v>
                </c:pt>
                <c:pt idx="705">
                  <c:v>43020</c:v>
                </c:pt>
                <c:pt idx="706">
                  <c:v>43021</c:v>
                </c:pt>
                <c:pt idx="707">
                  <c:v>43022</c:v>
                </c:pt>
                <c:pt idx="708">
                  <c:v>43023</c:v>
                </c:pt>
                <c:pt idx="709">
                  <c:v>43024</c:v>
                </c:pt>
                <c:pt idx="710">
                  <c:v>43025</c:v>
                </c:pt>
                <c:pt idx="711">
                  <c:v>43026</c:v>
                </c:pt>
                <c:pt idx="712">
                  <c:v>43027</c:v>
                </c:pt>
                <c:pt idx="713">
                  <c:v>43028</c:v>
                </c:pt>
                <c:pt idx="714">
                  <c:v>43029</c:v>
                </c:pt>
                <c:pt idx="715">
                  <c:v>43030</c:v>
                </c:pt>
                <c:pt idx="716">
                  <c:v>43031</c:v>
                </c:pt>
                <c:pt idx="717">
                  <c:v>43032</c:v>
                </c:pt>
                <c:pt idx="718">
                  <c:v>43033</c:v>
                </c:pt>
                <c:pt idx="719">
                  <c:v>43034</c:v>
                </c:pt>
                <c:pt idx="720">
                  <c:v>43035</c:v>
                </c:pt>
                <c:pt idx="721">
                  <c:v>43036</c:v>
                </c:pt>
                <c:pt idx="722">
                  <c:v>43037</c:v>
                </c:pt>
                <c:pt idx="723">
                  <c:v>43038</c:v>
                </c:pt>
                <c:pt idx="724">
                  <c:v>43039</c:v>
                </c:pt>
                <c:pt idx="725">
                  <c:v>43040</c:v>
                </c:pt>
                <c:pt idx="726">
                  <c:v>43041</c:v>
                </c:pt>
                <c:pt idx="727">
                  <c:v>43042</c:v>
                </c:pt>
                <c:pt idx="728">
                  <c:v>43043</c:v>
                </c:pt>
                <c:pt idx="729">
                  <c:v>43044</c:v>
                </c:pt>
                <c:pt idx="730">
                  <c:v>43045</c:v>
                </c:pt>
                <c:pt idx="731">
                  <c:v>43046</c:v>
                </c:pt>
                <c:pt idx="732">
                  <c:v>43047</c:v>
                </c:pt>
                <c:pt idx="733">
                  <c:v>43048</c:v>
                </c:pt>
                <c:pt idx="734">
                  <c:v>43049</c:v>
                </c:pt>
                <c:pt idx="735">
                  <c:v>43050</c:v>
                </c:pt>
                <c:pt idx="736">
                  <c:v>43051</c:v>
                </c:pt>
                <c:pt idx="737">
                  <c:v>43052</c:v>
                </c:pt>
                <c:pt idx="738">
                  <c:v>43053</c:v>
                </c:pt>
                <c:pt idx="739">
                  <c:v>43054</c:v>
                </c:pt>
                <c:pt idx="740">
                  <c:v>43055</c:v>
                </c:pt>
                <c:pt idx="741">
                  <c:v>43056</c:v>
                </c:pt>
                <c:pt idx="742">
                  <c:v>43057</c:v>
                </c:pt>
                <c:pt idx="743">
                  <c:v>43058</c:v>
                </c:pt>
                <c:pt idx="744">
                  <c:v>43059</c:v>
                </c:pt>
                <c:pt idx="745">
                  <c:v>43060</c:v>
                </c:pt>
                <c:pt idx="746">
                  <c:v>43061</c:v>
                </c:pt>
                <c:pt idx="747">
                  <c:v>43062</c:v>
                </c:pt>
                <c:pt idx="748">
                  <c:v>43063</c:v>
                </c:pt>
                <c:pt idx="749">
                  <c:v>43064</c:v>
                </c:pt>
                <c:pt idx="750">
                  <c:v>43065</c:v>
                </c:pt>
                <c:pt idx="751">
                  <c:v>43066</c:v>
                </c:pt>
                <c:pt idx="752">
                  <c:v>43067</c:v>
                </c:pt>
                <c:pt idx="753">
                  <c:v>43068</c:v>
                </c:pt>
                <c:pt idx="754">
                  <c:v>43069</c:v>
                </c:pt>
                <c:pt idx="755">
                  <c:v>43070</c:v>
                </c:pt>
                <c:pt idx="756">
                  <c:v>43071</c:v>
                </c:pt>
                <c:pt idx="757">
                  <c:v>43072</c:v>
                </c:pt>
                <c:pt idx="758">
                  <c:v>43073</c:v>
                </c:pt>
                <c:pt idx="759">
                  <c:v>43074</c:v>
                </c:pt>
                <c:pt idx="760">
                  <c:v>43075</c:v>
                </c:pt>
                <c:pt idx="761">
                  <c:v>43076</c:v>
                </c:pt>
                <c:pt idx="762">
                  <c:v>43077</c:v>
                </c:pt>
                <c:pt idx="763">
                  <c:v>43078</c:v>
                </c:pt>
                <c:pt idx="764">
                  <c:v>43079</c:v>
                </c:pt>
                <c:pt idx="765">
                  <c:v>43080</c:v>
                </c:pt>
                <c:pt idx="766">
                  <c:v>43081</c:v>
                </c:pt>
                <c:pt idx="767">
                  <c:v>43082</c:v>
                </c:pt>
                <c:pt idx="768">
                  <c:v>43083</c:v>
                </c:pt>
                <c:pt idx="769">
                  <c:v>43084</c:v>
                </c:pt>
                <c:pt idx="770">
                  <c:v>43085</c:v>
                </c:pt>
                <c:pt idx="771">
                  <c:v>43086</c:v>
                </c:pt>
                <c:pt idx="772">
                  <c:v>43087</c:v>
                </c:pt>
                <c:pt idx="773">
                  <c:v>43088</c:v>
                </c:pt>
                <c:pt idx="774">
                  <c:v>43089</c:v>
                </c:pt>
                <c:pt idx="775">
                  <c:v>43090</c:v>
                </c:pt>
                <c:pt idx="776">
                  <c:v>43091</c:v>
                </c:pt>
                <c:pt idx="777">
                  <c:v>43092</c:v>
                </c:pt>
                <c:pt idx="778">
                  <c:v>43093</c:v>
                </c:pt>
                <c:pt idx="779">
                  <c:v>43094</c:v>
                </c:pt>
                <c:pt idx="780">
                  <c:v>43095</c:v>
                </c:pt>
                <c:pt idx="781">
                  <c:v>43096</c:v>
                </c:pt>
                <c:pt idx="782">
                  <c:v>43097</c:v>
                </c:pt>
                <c:pt idx="783">
                  <c:v>43098</c:v>
                </c:pt>
                <c:pt idx="784">
                  <c:v>43099</c:v>
                </c:pt>
                <c:pt idx="785">
                  <c:v>43100</c:v>
                </c:pt>
                <c:pt idx="786">
                  <c:v>43101</c:v>
                </c:pt>
                <c:pt idx="787">
                  <c:v>43102</c:v>
                </c:pt>
                <c:pt idx="788">
                  <c:v>43103</c:v>
                </c:pt>
                <c:pt idx="789">
                  <c:v>43104</c:v>
                </c:pt>
                <c:pt idx="790">
                  <c:v>43105</c:v>
                </c:pt>
                <c:pt idx="791">
                  <c:v>43106</c:v>
                </c:pt>
                <c:pt idx="792">
                  <c:v>43107</c:v>
                </c:pt>
                <c:pt idx="793">
                  <c:v>43108</c:v>
                </c:pt>
                <c:pt idx="794">
                  <c:v>43109</c:v>
                </c:pt>
                <c:pt idx="795">
                  <c:v>43110</c:v>
                </c:pt>
                <c:pt idx="796">
                  <c:v>43111</c:v>
                </c:pt>
                <c:pt idx="797">
                  <c:v>43112</c:v>
                </c:pt>
                <c:pt idx="798">
                  <c:v>43113</c:v>
                </c:pt>
                <c:pt idx="799">
                  <c:v>43114</c:v>
                </c:pt>
                <c:pt idx="800">
                  <c:v>43115</c:v>
                </c:pt>
                <c:pt idx="801">
                  <c:v>43116</c:v>
                </c:pt>
                <c:pt idx="802">
                  <c:v>43117</c:v>
                </c:pt>
                <c:pt idx="803">
                  <c:v>43118</c:v>
                </c:pt>
                <c:pt idx="804">
                  <c:v>43119</c:v>
                </c:pt>
                <c:pt idx="805">
                  <c:v>43120</c:v>
                </c:pt>
                <c:pt idx="806">
                  <c:v>43121</c:v>
                </c:pt>
                <c:pt idx="807">
                  <c:v>43122</c:v>
                </c:pt>
                <c:pt idx="808">
                  <c:v>43123</c:v>
                </c:pt>
                <c:pt idx="809">
                  <c:v>43124</c:v>
                </c:pt>
                <c:pt idx="810">
                  <c:v>43125</c:v>
                </c:pt>
                <c:pt idx="811">
                  <c:v>43126</c:v>
                </c:pt>
                <c:pt idx="812">
                  <c:v>43127</c:v>
                </c:pt>
                <c:pt idx="813">
                  <c:v>43128</c:v>
                </c:pt>
                <c:pt idx="814">
                  <c:v>43129</c:v>
                </c:pt>
                <c:pt idx="815">
                  <c:v>43130</c:v>
                </c:pt>
                <c:pt idx="816">
                  <c:v>43131</c:v>
                </c:pt>
                <c:pt idx="817">
                  <c:v>43132</c:v>
                </c:pt>
                <c:pt idx="818">
                  <c:v>43133</c:v>
                </c:pt>
                <c:pt idx="819">
                  <c:v>43134</c:v>
                </c:pt>
                <c:pt idx="820">
                  <c:v>43135</c:v>
                </c:pt>
                <c:pt idx="821">
                  <c:v>43136</c:v>
                </c:pt>
                <c:pt idx="822">
                  <c:v>43137</c:v>
                </c:pt>
                <c:pt idx="823">
                  <c:v>43138</c:v>
                </c:pt>
                <c:pt idx="824">
                  <c:v>43139</c:v>
                </c:pt>
                <c:pt idx="825">
                  <c:v>43140</c:v>
                </c:pt>
                <c:pt idx="826">
                  <c:v>43141</c:v>
                </c:pt>
                <c:pt idx="827">
                  <c:v>43142</c:v>
                </c:pt>
                <c:pt idx="828">
                  <c:v>43143</c:v>
                </c:pt>
                <c:pt idx="829">
                  <c:v>43144</c:v>
                </c:pt>
                <c:pt idx="830">
                  <c:v>43145</c:v>
                </c:pt>
                <c:pt idx="831">
                  <c:v>43146</c:v>
                </c:pt>
                <c:pt idx="832">
                  <c:v>43147</c:v>
                </c:pt>
                <c:pt idx="833">
                  <c:v>43148</c:v>
                </c:pt>
                <c:pt idx="834">
                  <c:v>43149</c:v>
                </c:pt>
                <c:pt idx="835">
                  <c:v>43150</c:v>
                </c:pt>
                <c:pt idx="836">
                  <c:v>43151</c:v>
                </c:pt>
                <c:pt idx="837">
                  <c:v>43152</c:v>
                </c:pt>
                <c:pt idx="838">
                  <c:v>43153</c:v>
                </c:pt>
                <c:pt idx="839">
                  <c:v>43154</c:v>
                </c:pt>
                <c:pt idx="840">
                  <c:v>43155</c:v>
                </c:pt>
                <c:pt idx="841">
                  <c:v>43156</c:v>
                </c:pt>
                <c:pt idx="842">
                  <c:v>43157</c:v>
                </c:pt>
                <c:pt idx="843">
                  <c:v>43158</c:v>
                </c:pt>
                <c:pt idx="844">
                  <c:v>43159</c:v>
                </c:pt>
                <c:pt idx="845">
                  <c:v>43160</c:v>
                </c:pt>
                <c:pt idx="846">
                  <c:v>43161</c:v>
                </c:pt>
                <c:pt idx="847">
                  <c:v>43162</c:v>
                </c:pt>
                <c:pt idx="848">
                  <c:v>43163</c:v>
                </c:pt>
                <c:pt idx="849">
                  <c:v>43164</c:v>
                </c:pt>
                <c:pt idx="850">
                  <c:v>43165</c:v>
                </c:pt>
                <c:pt idx="851">
                  <c:v>43166</c:v>
                </c:pt>
                <c:pt idx="852">
                  <c:v>43167</c:v>
                </c:pt>
                <c:pt idx="853">
                  <c:v>43168</c:v>
                </c:pt>
                <c:pt idx="854">
                  <c:v>43169</c:v>
                </c:pt>
                <c:pt idx="855">
                  <c:v>43170</c:v>
                </c:pt>
                <c:pt idx="856">
                  <c:v>43171</c:v>
                </c:pt>
                <c:pt idx="857">
                  <c:v>43172</c:v>
                </c:pt>
                <c:pt idx="858">
                  <c:v>43173</c:v>
                </c:pt>
                <c:pt idx="859">
                  <c:v>43174</c:v>
                </c:pt>
                <c:pt idx="860">
                  <c:v>43175</c:v>
                </c:pt>
                <c:pt idx="861">
                  <c:v>43176</c:v>
                </c:pt>
                <c:pt idx="862">
                  <c:v>43177</c:v>
                </c:pt>
                <c:pt idx="863">
                  <c:v>43178</c:v>
                </c:pt>
                <c:pt idx="864">
                  <c:v>43179</c:v>
                </c:pt>
                <c:pt idx="865">
                  <c:v>43180</c:v>
                </c:pt>
                <c:pt idx="866">
                  <c:v>43181</c:v>
                </c:pt>
                <c:pt idx="867">
                  <c:v>43182</c:v>
                </c:pt>
                <c:pt idx="868">
                  <c:v>43183</c:v>
                </c:pt>
                <c:pt idx="869">
                  <c:v>43184</c:v>
                </c:pt>
                <c:pt idx="870">
                  <c:v>43185</c:v>
                </c:pt>
                <c:pt idx="871">
                  <c:v>43186</c:v>
                </c:pt>
                <c:pt idx="872">
                  <c:v>43187</c:v>
                </c:pt>
                <c:pt idx="873">
                  <c:v>43188</c:v>
                </c:pt>
                <c:pt idx="874">
                  <c:v>43189</c:v>
                </c:pt>
                <c:pt idx="875">
                  <c:v>43190</c:v>
                </c:pt>
                <c:pt idx="876">
                  <c:v>43191</c:v>
                </c:pt>
                <c:pt idx="877">
                  <c:v>43192</c:v>
                </c:pt>
                <c:pt idx="878">
                  <c:v>43193</c:v>
                </c:pt>
                <c:pt idx="879">
                  <c:v>43194</c:v>
                </c:pt>
                <c:pt idx="880">
                  <c:v>43195</c:v>
                </c:pt>
                <c:pt idx="881">
                  <c:v>43196</c:v>
                </c:pt>
                <c:pt idx="882">
                  <c:v>43197</c:v>
                </c:pt>
                <c:pt idx="883">
                  <c:v>43198</c:v>
                </c:pt>
                <c:pt idx="884">
                  <c:v>43199</c:v>
                </c:pt>
                <c:pt idx="885">
                  <c:v>43200</c:v>
                </c:pt>
                <c:pt idx="886">
                  <c:v>43201</c:v>
                </c:pt>
                <c:pt idx="887">
                  <c:v>43202</c:v>
                </c:pt>
                <c:pt idx="888">
                  <c:v>43203</c:v>
                </c:pt>
                <c:pt idx="889">
                  <c:v>43204</c:v>
                </c:pt>
                <c:pt idx="890">
                  <c:v>43205</c:v>
                </c:pt>
                <c:pt idx="891">
                  <c:v>43206</c:v>
                </c:pt>
                <c:pt idx="892">
                  <c:v>43207</c:v>
                </c:pt>
                <c:pt idx="893">
                  <c:v>43208</c:v>
                </c:pt>
                <c:pt idx="894">
                  <c:v>43209</c:v>
                </c:pt>
                <c:pt idx="895">
                  <c:v>43210</c:v>
                </c:pt>
                <c:pt idx="896">
                  <c:v>43211</c:v>
                </c:pt>
                <c:pt idx="897">
                  <c:v>43212</c:v>
                </c:pt>
                <c:pt idx="898">
                  <c:v>43213</c:v>
                </c:pt>
                <c:pt idx="899">
                  <c:v>43214</c:v>
                </c:pt>
                <c:pt idx="900">
                  <c:v>43215</c:v>
                </c:pt>
                <c:pt idx="901">
                  <c:v>43216</c:v>
                </c:pt>
                <c:pt idx="902">
                  <c:v>43217</c:v>
                </c:pt>
                <c:pt idx="903">
                  <c:v>43218</c:v>
                </c:pt>
                <c:pt idx="904">
                  <c:v>43219</c:v>
                </c:pt>
                <c:pt idx="905">
                  <c:v>43220</c:v>
                </c:pt>
                <c:pt idx="906">
                  <c:v>43221</c:v>
                </c:pt>
                <c:pt idx="907">
                  <c:v>43222</c:v>
                </c:pt>
                <c:pt idx="908">
                  <c:v>43223</c:v>
                </c:pt>
                <c:pt idx="909">
                  <c:v>43224</c:v>
                </c:pt>
                <c:pt idx="910">
                  <c:v>43225</c:v>
                </c:pt>
                <c:pt idx="911">
                  <c:v>43226</c:v>
                </c:pt>
                <c:pt idx="912">
                  <c:v>43227</c:v>
                </c:pt>
                <c:pt idx="913">
                  <c:v>43228</c:v>
                </c:pt>
                <c:pt idx="914">
                  <c:v>43229</c:v>
                </c:pt>
                <c:pt idx="915">
                  <c:v>43230</c:v>
                </c:pt>
                <c:pt idx="916">
                  <c:v>43231</c:v>
                </c:pt>
                <c:pt idx="917">
                  <c:v>43232</c:v>
                </c:pt>
                <c:pt idx="918">
                  <c:v>43233</c:v>
                </c:pt>
                <c:pt idx="919">
                  <c:v>43234</c:v>
                </c:pt>
                <c:pt idx="920">
                  <c:v>43235</c:v>
                </c:pt>
                <c:pt idx="921">
                  <c:v>43236</c:v>
                </c:pt>
                <c:pt idx="922">
                  <c:v>43237</c:v>
                </c:pt>
                <c:pt idx="923">
                  <c:v>43238</c:v>
                </c:pt>
                <c:pt idx="924">
                  <c:v>43239</c:v>
                </c:pt>
                <c:pt idx="925">
                  <c:v>43240</c:v>
                </c:pt>
                <c:pt idx="926">
                  <c:v>43241</c:v>
                </c:pt>
                <c:pt idx="927">
                  <c:v>43242</c:v>
                </c:pt>
                <c:pt idx="928">
                  <c:v>43243</c:v>
                </c:pt>
                <c:pt idx="929">
                  <c:v>43244</c:v>
                </c:pt>
                <c:pt idx="930">
                  <c:v>43245</c:v>
                </c:pt>
                <c:pt idx="931">
                  <c:v>43246</c:v>
                </c:pt>
                <c:pt idx="932">
                  <c:v>43247</c:v>
                </c:pt>
                <c:pt idx="933">
                  <c:v>43248</c:v>
                </c:pt>
                <c:pt idx="934">
                  <c:v>43249</c:v>
                </c:pt>
                <c:pt idx="935">
                  <c:v>43250</c:v>
                </c:pt>
                <c:pt idx="936">
                  <c:v>43251</c:v>
                </c:pt>
                <c:pt idx="937">
                  <c:v>43252</c:v>
                </c:pt>
                <c:pt idx="938">
                  <c:v>43253</c:v>
                </c:pt>
                <c:pt idx="939">
                  <c:v>43254</c:v>
                </c:pt>
                <c:pt idx="940">
                  <c:v>43255</c:v>
                </c:pt>
                <c:pt idx="941">
                  <c:v>43256</c:v>
                </c:pt>
                <c:pt idx="942">
                  <c:v>43257</c:v>
                </c:pt>
                <c:pt idx="943">
                  <c:v>43258</c:v>
                </c:pt>
                <c:pt idx="944">
                  <c:v>43259</c:v>
                </c:pt>
                <c:pt idx="945">
                  <c:v>43260</c:v>
                </c:pt>
                <c:pt idx="946">
                  <c:v>43261</c:v>
                </c:pt>
                <c:pt idx="947">
                  <c:v>43262</c:v>
                </c:pt>
                <c:pt idx="948">
                  <c:v>43263</c:v>
                </c:pt>
                <c:pt idx="949">
                  <c:v>43264</c:v>
                </c:pt>
                <c:pt idx="950">
                  <c:v>43265</c:v>
                </c:pt>
                <c:pt idx="951">
                  <c:v>43266</c:v>
                </c:pt>
                <c:pt idx="952">
                  <c:v>43267</c:v>
                </c:pt>
                <c:pt idx="953">
                  <c:v>43268</c:v>
                </c:pt>
                <c:pt idx="954">
                  <c:v>43269</c:v>
                </c:pt>
                <c:pt idx="955">
                  <c:v>43270</c:v>
                </c:pt>
                <c:pt idx="956">
                  <c:v>43271</c:v>
                </c:pt>
                <c:pt idx="957">
                  <c:v>43272</c:v>
                </c:pt>
                <c:pt idx="958">
                  <c:v>43273</c:v>
                </c:pt>
                <c:pt idx="959">
                  <c:v>43274</c:v>
                </c:pt>
                <c:pt idx="960">
                  <c:v>43275</c:v>
                </c:pt>
                <c:pt idx="961">
                  <c:v>43276</c:v>
                </c:pt>
                <c:pt idx="962">
                  <c:v>43277</c:v>
                </c:pt>
                <c:pt idx="963">
                  <c:v>43278</c:v>
                </c:pt>
                <c:pt idx="964">
                  <c:v>43279</c:v>
                </c:pt>
                <c:pt idx="965">
                  <c:v>43280</c:v>
                </c:pt>
                <c:pt idx="966">
                  <c:v>43281</c:v>
                </c:pt>
                <c:pt idx="967">
                  <c:v>43282</c:v>
                </c:pt>
                <c:pt idx="968">
                  <c:v>43283</c:v>
                </c:pt>
                <c:pt idx="969">
                  <c:v>43284</c:v>
                </c:pt>
                <c:pt idx="970">
                  <c:v>43285</c:v>
                </c:pt>
                <c:pt idx="971">
                  <c:v>43286</c:v>
                </c:pt>
                <c:pt idx="972">
                  <c:v>43287</c:v>
                </c:pt>
                <c:pt idx="973">
                  <c:v>43288</c:v>
                </c:pt>
                <c:pt idx="974">
                  <c:v>43289</c:v>
                </c:pt>
                <c:pt idx="975">
                  <c:v>43290</c:v>
                </c:pt>
                <c:pt idx="976">
                  <c:v>43291</c:v>
                </c:pt>
                <c:pt idx="977">
                  <c:v>43292</c:v>
                </c:pt>
                <c:pt idx="978">
                  <c:v>43293</c:v>
                </c:pt>
                <c:pt idx="979">
                  <c:v>43294</c:v>
                </c:pt>
                <c:pt idx="980">
                  <c:v>43295</c:v>
                </c:pt>
                <c:pt idx="981">
                  <c:v>43296</c:v>
                </c:pt>
                <c:pt idx="982">
                  <c:v>43297</c:v>
                </c:pt>
                <c:pt idx="983">
                  <c:v>43298</c:v>
                </c:pt>
                <c:pt idx="984">
                  <c:v>43299</c:v>
                </c:pt>
                <c:pt idx="985">
                  <c:v>43300</c:v>
                </c:pt>
                <c:pt idx="986">
                  <c:v>43301</c:v>
                </c:pt>
                <c:pt idx="987">
                  <c:v>43302</c:v>
                </c:pt>
                <c:pt idx="988">
                  <c:v>43303</c:v>
                </c:pt>
                <c:pt idx="989">
                  <c:v>43304</c:v>
                </c:pt>
                <c:pt idx="990">
                  <c:v>43305</c:v>
                </c:pt>
                <c:pt idx="991">
                  <c:v>43306</c:v>
                </c:pt>
                <c:pt idx="992">
                  <c:v>43307</c:v>
                </c:pt>
                <c:pt idx="993">
                  <c:v>43308</c:v>
                </c:pt>
                <c:pt idx="994">
                  <c:v>43309</c:v>
                </c:pt>
                <c:pt idx="995">
                  <c:v>43310</c:v>
                </c:pt>
                <c:pt idx="996">
                  <c:v>43311</c:v>
                </c:pt>
                <c:pt idx="997">
                  <c:v>43312</c:v>
                </c:pt>
                <c:pt idx="998">
                  <c:v>43313</c:v>
                </c:pt>
                <c:pt idx="999">
                  <c:v>43314</c:v>
                </c:pt>
                <c:pt idx="1000">
                  <c:v>43315</c:v>
                </c:pt>
                <c:pt idx="1001">
                  <c:v>43316</c:v>
                </c:pt>
                <c:pt idx="1002">
                  <c:v>43317</c:v>
                </c:pt>
                <c:pt idx="1003">
                  <c:v>43318</c:v>
                </c:pt>
                <c:pt idx="1004">
                  <c:v>43319</c:v>
                </c:pt>
                <c:pt idx="1005">
                  <c:v>43320</c:v>
                </c:pt>
                <c:pt idx="1006">
                  <c:v>43321</c:v>
                </c:pt>
                <c:pt idx="1007">
                  <c:v>43322</c:v>
                </c:pt>
                <c:pt idx="1008">
                  <c:v>43323</c:v>
                </c:pt>
                <c:pt idx="1009">
                  <c:v>43324</c:v>
                </c:pt>
                <c:pt idx="1010">
                  <c:v>43325</c:v>
                </c:pt>
                <c:pt idx="1011">
                  <c:v>43326</c:v>
                </c:pt>
                <c:pt idx="1012">
                  <c:v>43327</c:v>
                </c:pt>
                <c:pt idx="1013">
                  <c:v>43328</c:v>
                </c:pt>
                <c:pt idx="1014">
                  <c:v>43329</c:v>
                </c:pt>
                <c:pt idx="1015">
                  <c:v>43330</c:v>
                </c:pt>
                <c:pt idx="1016">
                  <c:v>43331</c:v>
                </c:pt>
                <c:pt idx="1017">
                  <c:v>43332</c:v>
                </c:pt>
                <c:pt idx="1018">
                  <c:v>43333</c:v>
                </c:pt>
                <c:pt idx="1019">
                  <c:v>43334</c:v>
                </c:pt>
                <c:pt idx="1020">
                  <c:v>43335</c:v>
                </c:pt>
                <c:pt idx="1021">
                  <c:v>43336</c:v>
                </c:pt>
                <c:pt idx="1022">
                  <c:v>43337</c:v>
                </c:pt>
                <c:pt idx="1023">
                  <c:v>43338</c:v>
                </c:pt>
                <c:pt idx="1024">
                  <c:v>43339</c:v>
                </c:pt>
                <c:pt idx="1025">
                  <c:v>43340</c:v>
                </c:pt>
                <c:pt idx="1026">
                  <c:v>43341</c:v>
                </c:pt>
                <c:pt idx="1027">
                  <c:v>43342</c:v>
                </c:pt>
                <c:pt idx="1028">
                  <c:v>43343</c:v>
                </c:pt>
                <c:pt idx="1029">
                  <c:v>43344</c:v>
                </c:pt>
                <c:pt idx="1030">
                  <c:v>43345</c:v>
                </c:pt>
                <c:pt idx="1031">
                  <c:v>43346</c:v>
                </c:pt>
                <c:pt idx="1032">
                  <c:v>43347</c:v>
                </c:pt>
                <c:pt idx="1033">
                  <c:v>43348</c:v>
                </c:pt>
                <c:pt idx="1034">
                  <c:v>43349</c:v>
                </c:pt>
                <c:pt idx="1035">
                  <c:v>43350</c:v>
                </c:pt>
                <c:pt idx="1036">
                  <c:v>43351</c:v>
                </c:pt>
                <c:pt idx="1037">
                  <c:v>43352</c:v>
                </c:pt>
                <c:pt idx="1038">
                  <c:v>43353</c:v>
                </c:pt>
                <c:pt idx="1039">
                  <c:v>43354</c:v>
                </c:pt>
                <c:pt idx="1040">
                  <c:v>43355</c:v>
                </c:pt>
                <c:pt idx="1041">
                  <c:v>43356</c:v>
                </c:pt>
                <c:pt idx="1042">
                  <c:v>43357</c:v>
                </c:pt>
                <c:pt idx="1043">
                  <c:v>43358</c:v>
                </c:pt>
                <c:pt idx="1044">
                  <c:v>43359</c:v>
                </c:pt>
                <c:pt idx="1045">
                  <c:v>43360</c:v>
                </c:pt>
                <c:pt idx="1046">
                  <c:v>43361</c:v>
                </c:pt>
                <c:pt idx="1047">
                  <c:v>43362</c:v>
                </c:pt>
                <c:pt idx="1048">
                  <c:v>43363</c:v>
                </c:pt>
                <c:pt idx="1049">
                  <c:v>43364</c:v>
                </c:pt>
                <c:pt idx="1050">
                  <c:v>43365</c:v>
                </c:pt>
                <c:pt idx="1051">
                  <c:v>43366</c:v>
                </c:pt>
                <c:pt idx="1052">
                  <c:v>43367</c:v>
                </c:pt>
                <c:pt idx="1053">
                  <c:v>43368</c:v>
                </c:pt>
                <c:pt idx="1054">
                  <c:v>43369</c:v>
                </c:pt>
                <c:pt idx="1055">
                  <c:v>43370</c:v>
                </c:pt>
                <c:pt idx="1056">
                  <c:v>43371</c:v>
                </c:pt>
                <c:pt idx="1057">
                  <c:v>43372</c:v>
                </c:pt>
                <c:pt idx="1058">
                  <c:v>43373</c:v>
                </c:pt>
                <c:pt idx="1059">
                  <c:v>43374</c:v>
                </c:pt>
                <c:pt idx="1060">
                  <c:v>43375</c:v>
                </c:pt>
                <c:pt idx="1061">
                  <c:v>43376</c:v>
                </c:pt>
                <c:pt idx="1062">
                  <c:v>43377</c:v>
                </c:pt>
                <c:pt idx="1063">
                  <c:v>43378</c:v>
                </c:pt>
                <c:pt idx="1064">
                  <c:v>43379</c:v>
                </c:pt>
                <c:pt idx="1065">
                  <c:v>43380</c:v>
                </c:pt>
                <c:pt idx="1066">
                  <c:v>43381</c:v>
                </c:pt>
                <c:pt idx="1067">
                  <c:v>43382</c:v>
                </c:pt>
                <c:pt idx="1068">
                  <c:v>43383</c:v>
                </c:pt>
                <c:pt idx="1069">
                  <c:v>43384</c:v>
                </c:pt>
                <c:pt idx="1070">
                  <c:v>43385</c:v>
                </c:pt>
                <c:pt idx="1071">
                  <c:v>43386</c:v>
                </c:pt>
                <c:pt idx="1072">
                  <c:v>43387</c:v>
                </c:pt>
                <c:pt idx="1073">
                  <c:v>43388</c:v>
                </c:pt>
                <c:pt idx="1074">
                  <c:v>43389</c:v>
                </c:pt>
                <c:pt idx="1075">
                  <c:v>43390</c:v>
                </c:pt>
                <c:pt idx="1076">
                  <c:v>43391</c:v>
                </c:pt>
                <c:pt idx="1077">
                  <c:v>43392</c:v>
                </c:pt>
                <c:pt idx="1078">
                  <c:v>43393</c:v>
                </c:pt>
                <c:pt idx="1079">
                  <c:v>43394</c:v>
                </c:pt>
                <c:pt idx="1080">
                  <c:v>43395</c:v>
                </c:pt>
                <c:pt idx="1081">
                  <c:v>43396</c:v>
                </c:pt>
                <c:pt idx="1082">
                  <c:v>43397</c:v>
                </c:pt>
                <c:pt idx="1083">
                  <c:v>43398</c:v>
                </c:pt>
                <c:pt idx="1084">
                  <c:v>43399</c:v>
                </c:pt>
                <c:pt idx="1085">
                  <c:v>43400</c:v>
                </c:pt>
                <c:pt idx="1086">
                  <c:v>43401</c:v>
                </c:pt>
                <c:pt idx="1087">
                  <c:v>43402</c:v>
                </c:pt>
                <c:pt idx="1088">
                  <c:v>43403</c:v>
                </c:pt>
                <c:pt idx="1089">
                  <c:v>43404</c:v>
                </c:pt>
                <c:pt idx="1090">
                  <c:v>43405</c:v>
                </c:pt>
                <c:pt idx="1091">
                  <c:v>43406</c:v>
                </c:pt>
                <c:pt idx="1092">
                  <c:v>43407</c:v>
                </c:pt>
                <c:pt idx="1093">
                  <c:v>43408</c:v>
                </c:pt>
                <c:pt idx="1094">
                  <c:v>43409</c:v>
                </c:pt>
                <c:pt idx="1095">
                  <c:v>43410</c:v>
                </c:pt>
                <c:pt idx="1096">
                  <c:v>43411</c:v>
                </c:pt>
                <c:pt idx="1097">
                  <c:v>43412</c:v>
                </c:pt>
                <c:pt idx="1098">
                  <c:v>43413</c:v>
                </c:pt>
                <c:pt idx="1099">
                  <c:v>43414</c:v>
                </c:pt>
                <c:pt idx="1100">
                  <c:v>43415</c:v>
                </c:pt>
                <c:pt idx="1101">
                  <c:v>43416</c:v>
                </c:pt>
                <c:pt idx="1102">
                  <c:v>43417</c:v>
                </c:pt>
                <c:pt idx="1103">
                  <c:v>43418</c:v>
                </c:pt>
                <c:pt idx="1104">
                  <c:v>43419</c:v>
                </c:pt>
                <c:pt idx="1105">
                  <c:v>43420</c:v>
                </c:pt>
                <c:pt idx="1106">
                  <c:v>43421</c:v>
                </c:pt>
                <c:pt idx="1107">
                  <c:v>43422</c:v>
                </c:pt>
                <c:pt idx="1108">
                  <c:v>43423</c:v>
                </c:pt>
                <c:pt idx="1109">
                  <c:v>43424</c:v>
                </c:pt>
                <c:pt idx="1110">
                  <c:v>43425</c:v>
                </c:pt>
                <c:pt idx="1111">
                  <c:v>43426</c:v>
                </c:pt>
                <c:pt idx="1112">
                  <c:v>43427</c:v>
                </c:pt>
                <c:pt idx="1113">
                  <c:v>43428</c:v>
                </c:pt>
                <c:pt idx="1114">
                  <c:v>43429</c:v>
                </c:pt>
                <c:pt idx="1115">
                  <c:v>43430</c:v>
                </c:pt>
                <c:pt idx="1116">
                  <c:v>43431</c:v>
                </c:pt>
                <c:pt idx="1117">
                  <c:v>43432</c:v>
                </c:pt>
                <c:pt idx="1118">
                  <c:v>43433</c:v>
                </c:pt>
                <c:pt idx="1119">
                  <c:v>43434</c:v>
                </c:pt>
                <c:pt idx="1120">
                  <c:v>43435</c:v>
                </c:pt>
                <c:pt idx="1121">
                  <c:v>43436</c:v>
                </c:pt>
                <c:pt idx="1122">
                  <c:v>43437</c:v>
                </c:pt>
                <c:pt idx="1123">
                  <c:v>43438</c:v>
                </c:pt>
                <c:pt idx="1124">
                  <c:v>43439</c:v>
                </c:pt>
                <c:pt idx="1125">
                  <c:v>43440</c:v>
                </c:pt>
                <c:pt idx="1126">
                  <c:v>43441</c:v>
                </c:pt>
                <c:pt idx="1127">
                  <c:v>43442</c:v>
                </c:pt>
                <c:pt idx="1128">
                  <c:v>43443</c:v>
                </c:pt>
                <c:pt idx="1129">
                  <c:v>43444</c:v>
                </c:pt>
                <c:pt idx="1130">
                  <c:v>43445</c:v>
                </c:pt>
                <c:pt idx="1131">
                  <c:v>43446</c:v>
                </c:pt>
                <c:pt idx="1132">
                  <c:v>43447</c:v>
                </c:pt>
                <c:pt idx="1133">
                  <c:v>43448</c:v>
                </c:pt>
                <c:pt idx="1134">
                  <c:v>43449</c:v>
                </c:pt>
                <c:pt idx="1135">
                  <c:v>43450</c:v>
                </c:pt>
                <c:pt idx="1136">
                  <c:v>43451</c:v>
                </c:pt>
                <c:pt idx="1137">
                  <c:v>43452</c:v>
                </c:pt>
                <c:pt idx="1138">
                  <c:v>43453</c:v>
                </c:pt>
                <c:pt idx="1139">
                  <c:v>43454</c:v>
                </c:pt>
                <c:pt idx="1140">
                  <c:v>43455</c:v>
                </c:pt>
                <c:pt idx="1141">
                  <c:v>43456</c:v>
                </c:pt>
                <c:pt idx="1142">
                  <c:v>43457</c:v>
                </c:pt>
                <c:pt idx="1143">
                  <c:v>43458</c:v>
                </c:pt>
                <c:pt idx="1144">
                  <c:v>43459</c:v>
                </c:pt>
                <c:pt idx="1145">
                  <c:v>43460</c:v>
                </c:pt>
                <c:pt idx="1146">
                  <c:v>43461</c:v>
                </c:pt>
                <c:pt idx="1147">
                  <c:v>43462</c:v>
                </c:pt>
                <c:pt idx="1148">
                  <c:v>43463</c:v>
                </c:pt>
                <c:pt idx="1149">
                  <c:v>43464</c:v>
                </c:pt>
                <c:pt idx="1150">
                  <c:v>43465</c:v>
                </c:pt>
                <c:pt idx="1151">
                  <c:v>43466</c:v>
                </c:pt>
                <c:pt idx="1152">
                  <c:v>43467</c:v>
                </c:pt>
                <c:pt idx="1153">
                  <c:v>43468</c:v>
                </c:pt>
                <c:pt idx="1154">
                  <c:v>43469</c:v>
                </c:pt>
                <c:pt idx="1155">
                  <c:v>43470</c:v>
                </c:pt>
                <c:pt idx="1156">
                  <c:v>43471</c:v>
                </c:pt>
                <c:pt idx="1157">
                  <c:v>43472</c:v>
                </c:pt>
                <c:pt idx="1158">
                  <c:v>43473</c:v>
                </c:pt>
                <c:pt idx="1159">
                  <c:v>43474</c:v>
                </c:pt>
                <c:pt idx="1160">
                  <c:v>43475</c:v>
                </c:pt>
                <c:pt idx="1161">
                  <c:v>43476</c:v>
                </c:pt>
                <c:pt idx="1162">
                  <c:v>43477</c:v>
                </c:pt>
                <c:pt idx="1163">
                  <c:v>43478</c:v>
                </c:pt>
                <c:pt idx="1164">
                  <c:v>43479</c:v>
                </c:pt>
                <c:pt idx="1165">
                  <c:v>43480</c:v>
                </c:pt>
                <c:pt idx="1166">
                  <c:v>43481</c:v>
                </c:pt>
                <c:pt idx="1167">
                  <c:v>43482</c:v>
                </c:pt>
                <c:pt idx="1168">
                  <c:v>43483</c:v>
                </c:pt>
                <c:pt idx="1169">
                  <c:v>43484</c:v>
                </c:pt>
                <c:pt idx="1170">
                  <c:v>43485</c:v>
                </c:pt>
                <c:pt idx="1171">
                  <c:v>43486</c:v>
                </c:pt>
                <c:pt idx="1172">
                  <c:v>43487</c:v>
                </c:pt>
                <c:pt idx="1173">
                  <c:v>43488</c:v>
                </c:pt>
                <c:pt idx="1174">
                  <c:v>43489</c:v>
                </c:pt>
                <c:pt idx="1175">
                  <c:v>43490</c:v>
                </c:pt>
                <c:pt idx="1176">
                  <c:v>43491</c:v>
                </c:pt>
                <c:pt idx="1177">
                  <c:v>43492</c:v>
                </c:pt>
                <c:pt idx="1178">
                  <c:v>43493</c:v>
                </c:pt>
                <c:pt idx="1179">
                  <c:v>43494</c:v>
                </c:pt>
                <c:pt idx="1180">
                  <c:v>43495</c:v>
                </c:pt>
                <c:pt idx="1181">
                  <c:v>43496</c:v>
                </c:pt>
                <c:pt idx="1182">
                  <c:v>43497</c:v>
                </c:pt>
                <c:pt idx="1183">
                  <c:v>43498</c:v>
                </c:pt>
                <c:pt idx="1184">
                  <c:v>43499</c:v>
                </c:pt>
                <c:pt idx="1185">
                  <c:v>43500</c:v>
                </c:pt>
                <c:pt idx="1186">
                  <c:v>43501</c:v>
                </c:pt>
                <c:pt idx="1187">
                  <c:v>43502</c:v>
                </c:pt>
                <c:pt idx="1188">
                  <c:v>43503</c:v>
                </c:pt>
                <c:pt idx="1189">
                  <c:v>43504</c:v>
                </c:pt>
                <c:pt idx="1190">
                  <c:v>43505</c:v>
                </c:pt>
                <c:pt idx="1191">
                  <c:v>43506</c:v>
                </c:pt>
                <c:pt idx="1192">
                  <c:v>43507</c:v>
                </c:pt>
                <c:pt idx="1193">
                  <c:v>43508</c:v>
                </c:pt>
                <c:pt idx="1194">
                  <c:v>43509</c:v>
                </c:pt>
                <c:pt idx="1195">
                  <c:v>43510</c:v>
                </c:pt>
                <c:pt idx="1196">
                  <c:v>43511</c:v>
                </c:pt>
                <c:pt idx="1197">
                  <c:v>43512</c:v>
                </c:pt>
                <c:pt idx="1198">
                  <c:v>43513</c:v>
                </c:pt>
                <c:pt idx="1199">
                  <c:v>43514</c:v>
                </c:pt>
                <c:pt idx="1200">
                  <c:v>43515</c:v>
                </c:pt>
                <c:pt idx="1201">
                  <c:v>43516</c:v>
                </c:pt>
                <c:pt idx="1202">
                  <c:v>43517</c:v>
                </c:pt>
                <c:pt idx="1203">
                  <c:v>43518</c:v>
                </c:pt>
                <c:pt idx="1204">
                  <c:v>43519</c:v>
                </c:pt>
                <c:pt idx="1205">
                  <c:v>43520</c:v>
                </c:pt>
                <c:pt idx="1206">
                  <c:v>43521</c:v>
                </c:pt>
                <c:pt idx="1207">
                  <c:v>43522</c:v>
                </c:pt>
                <c:pt idx="1208">
                  <c:v>43523</c:v>
                </c:pt>
                <c:pt idx="1209">
                  <c:v>43524</c:v>
                </c:pt>
                <c:pt idx="1210">
                  <c:v>43525</c:v>
                </c:pt>
                <c:pt idx="1211">
                  <c:v>43526</c:v>
                </c:pt>
                <c:pt idx="1212">
                  <c:v>43527</c:v>
                </c:pt>
                <c:pt idx="1213">
                  <c:v>43528</c:v>
                </c:pt>
                <c:pt idx="1214">
                  <c:v>43529</c:v>
                </c:pt>
                <c:pt idx="1215">
                  <c:v>43530</c:v>
                </c:pt>
                <c:pt idx="1216">
                  <c:v>43531</c:v>
                </c:pt>
                <c:pt idx="1217">
                  <c:v>43532</c:v>
                </c:pt>
                <c:pt idx="1218">
                  <c:v>43533</c:v>
                </c:pt>
                <c:pt idx="1219">
                  <c:v>43534</c:v>
                </c:pt>
                <c:pt idx="1220">
                  <c:v>43535</c:v>
                </c:pt>
                <c:pt idx="1221">
                  <c:v>43536</c:v>
                </c:pt>
                <c:pt idx="1222">
                  <c:v>43537</c:v>
                </c:pt>
                <c:pt idx="1223">
                  <c:v>43538</c:v>
                </c:pt>
                <c:pt idx="1224">
                  <c:v>43539</c:v>
                </c:pt>
                <c:pt idx="1225">
                  <c:v>43540</c:v>
                </c:pt>
                <c:pt idx="1226">
                  <c:v>43541</c:v>
                </c:pt>
                <c:pt idx="1227">
                  <c:v>43542</c:v>
                </c:pt>
                <c:pt idx="1228">
                  <c:v>43543</c:v>
                </c:pt>
                <c:pt idx="1229">
                  <c:v>43544</c:v>
                </c:pt>
                <c:pt idx="1230">
                  <c:v>43545</c:v>
                </c:pt>
                <c:pt idx="1231">
                  <c:v>43546</c:v>
                </c:pt>
                <c:pt idx="1232">
                  <c:v>43547</c:v>
                </c:pt>
                <c:pt idx="1233">
                  <c:v>43548</c:v>
                </c:pt>
                <c:pt idx="1234">
                  <c:v>43549</c:v>
                </c:pt>
                <c:pt idx="1235">
                  <c:v>43550</c:v>
                </c:pt>
                <c:pt idx="1236">
                  <c:v>43551</c:v>
                </c:pt>
                <c:pt idx="1237">
                  <c:v>43552</c:v>
                </c:pt>
                <c:pt idx="1238">
                  <c:v>43553</c:v>
                </c:pt>
                <c:pt idx="1239">
                  <c:v>43554</c:v>
                </c:pt>
                <c:pt idx="1240">
                  <c:v>43555</c:v>
                </c:pt>
                <c:pt idx="1241">
                  <c:v>43556</c:v>
                </c:pt>
                <c:pt idx="1242">
                  <c:v>43557</c:v>
                </c:pt>
                <c:pt idx="1243">
                  <c:v>43558</c:v>
                </c:pt>
                <c:pt idx="1244">
                  <c:v>43559</c:v>
                </c:pt>
                <c:pt idx="1245">
                  <c:v>43560</c:v>
                </c:pt>
                <c:pt idx="1246">
                  <c:v>43561</c:v>
                </c:pt>
                <c:pt idx="1247">
                  <c:v>43562</c:v>
                </c:pt>
                <c:pt idx="1248">
                  <c:v>43563</c:v>
                </c:pt>
                <c:pt idx="1249">
                  <c:v>43564</c:v>
                </c:pt>
                <c:pt idx="1250">
                  <c:v>43565</c:v>
                </c:pt>
                <c:pt idx="1251">
                  <c:v>43566</c:v>
                </c:pt>
              </c:numCache>
            </c:numRef>
          </c:cat>
          <c:val>
            <c:numRef>
              <c:f>'3. iOS ranking'!$C$1767:$C$3018</c:f>
              <c:numCache>
                <c:formatCode>_(* #,##0_);_(* \(#,##0\);_(* "-"??_);_(@_)</c:formatCode>
                <c:ptCount val="1252"/>
                <c:pt idx="0">
                  <c:v>2</c:v>
                </c:pt>
                <c:pt idx="1">
                  <c:v>2</c:v>
                </c:pt>
                <c:pt idx="2">
                  <c:v>2</c:v>
                </c:pt>
                <c:pt idx="3">
                  <c:v>2</c:v>
                </c:pt>
                <c:pt idx="4">
                  <c:v>2</c:v>
                </c:pt>
                <c:pt idx="5">
                  <c:v>1</c:v>
                </c:pt>
                <c:pt idx="6">
                  <c:v>1</c:v>
                </c:pt>
                <c:pt idx="7">
                  <c:v>2</c:v>
                </c:pt>
                <c:pt idx="8">
                  <c:v>2</c:v>
                </c:pt>
                <c:pt idx="9">
                  <c:v>2</c:v>
                </c:pt>
                <c:pt idx="10">
                  <c:v>2</c:v>
                </c:pt>
                <c:pt idx="11">
                  <c:v>2</c:v>
                </c:pt>
                <c:pt idx="12">
                  <c:v>3</c:v>
                </c:pt>
                <c:pt idx="13">
                  <c:v>4</c:v>
                </c:pt>
                <c:pt idx="14">
                  <c:v>4</c:v>
                </c:pt>
                <c:pt idx="15">
                  <c:v>5</c:v>
                </c:pt>
                <c:pt idx="16">
                  <c:v>4</c:v>
                </c:pt>
                <c:pt idx="17">
                  <c:v>3</c:v>
                </c:pt>
                <c:pt idx="18">
                  <c:v>3</c:v>
                </c:pt>
                <c:pt idx="19">
                  <c:v>5</c:v>
                </c:pt>
                <c:pt idx="20">
                  <c:v>7</c:v>
                </c:pt>
                <c:pt idx="21">
                  <c:v>5</c:v>
                </c:pt>
                <c:pt idx="22">
                  <c:v>5</c:v>
                </c:pt>
                <c:pt idx="23">
                  <c:v>3</c:v>
                </c:pt>
                <c:pt idx="24">
                  <c:v>3</c:v>
                </c:pt>
                <c:pt idx="25">
                  <c:v>3</c:v>
                </c:pt>
                <c:pt idx="26">
                  <c:v>3</c:v>
                </c:pt>
                <c:pt idx="27">
                  <c:v>3</c:v>
                </c:pt>
                <c:pt idx="28">
                  <c:v>3</c:v>
                </c:pt>
                <c:pt idx="29">
                  <c:v>3</c:v>
                </c:pt>
                <c:pt idx="30">
                  <c:v>3</c:v>
                </c:pt>
                <c:pt idx="31">
                  <c:v>3</c:v>
                </c:pt>
                <c:pt idx="32">
                  <c:v>2</c:v>
                </c:pt>
                <c:pt idx="33">
                  <c:v>2</c:v>
                </c:pt>
                <c:pt idx="34">
                  <c:v>3</c:v>
                </c:pt>
                <c:pt idx="35">
                  <c:v>2</c:v>
                </c:pt>
                <c:pt idx="36">
                  <c:v>3</c:v>
                </c:pt>
                <c:pt idx="37">
                  <c:v>3</c:v>
                </c:pt>
                <c:pt idx="38">
                  <c:v>3</c:v>
                </c:pt>
                <c:pt idx="39">
                  <c:v>3</c:v>
                </c:pt>
                <c:pt idx="40">
                  <c:v>3</c:v>
                </c:pt>
                <c:pt idx="41">
                  <c:v>3</c:v>
                </c:pt>
                <c:pt idx="42">
                  <c:v>2</c:v>
                </c:pt>
                <c:pt idx="43">
                  <c:v>2</c:v>
                </c:pt>
                <c:pt idx="44">
                  <c:v>2</c:v>
                </c:pt>
                <c:pt idx="45">
                  <c:v>2</c:v>
                </c:pt>
                <c:pt idx="46">
                  <c:v>3</c:v>
                </c:pt>
                <c:pt idx="47">
                  <c:v>4</c:v>
                </c:pt>
                <c:pt idx="48">
                  <c:v>3</c:v>
                </c:pt>
                <c:pt idx="49">
                  <c:v>3</c:v>
                </c:pt>
                <c:pt idx="50">
                  <c:v>3</c:v>
                </c:pt>
                <c:pt idx="51">
                  <c:v>3</c:v>
                </c:pt>
                <c:pt idx="52">
                  <c:v>3</c:v>
                </c:pt>
                <c:pt idx="53">
                  <c:v>3</c:v>
                </c:pt>
                <c:pt idx="54">
                  <c:v>5</c:v>
                </c:pt>
                <c:pt idx="55">
                  <c:v>4</c:v>
                </c:pt>
                <c:pt idx="56">
                  <c:v>3</c:v>
                </c:pt>
                <c:pt idx="57">
                  <c:v>3</c:v>
                </c:pt>
                <c:pt idx="58">
                  <c:v>2</c:v>
                </c:pt>
                <c:pt idx="59">
                  <c:v>2</c:v>
                </c:pt>
                <c:pt idx="60">
                  <c:v>2</c:v>
                </c:pt>
                <c:pt idx="61">
                  <c:v>2</c:v>
                </c:pt>
                <c:pt idx="62">
                  <c:v>3</c:v>
                </c:pt>
                <c:pt idx="63">
                  <c:v>3</c:v>
                </c:pt>
                <c:pt idx="64">
                  <c:v>3</c:v>
                </c:pt>
                <c:pt idx="65">
                  <c:v>2</c:v>
                </c:pt>
                <c:pt idx="66">
                  <c:v>2</c:v>
                </c:pt>
                <c:pt idx="67">
                  <c:v>2</c:v>
                </c:pt>
                <c:pt idx="68">
                  <c:v>3</c:v>
                </c:pt>
                <c:pt idx="69">
                  <c:v>2</c:v>
                </c:pt>
                <c:pt idx="70">
                  <c:v>2</c:v>
                </c:pt>
                <c:pt idx="71">
                  <c:v>2</c:v>
                </c:pt>
                <c:pt idx="72">
                  <c:v>2</c:v>
                </c:pt>
                <c:pt idx="73">
                  <c:v>3</c:v>
                </c:pt>
                <c:pt idx="74">
                  <c:v>2</c:v>
                </c:pt>
                <c:pt idx="75">
                  <c:v>2</c:v>
                </c:pt>
                <c:pt idx="76">
                  <c:v>2</c:v>
                </c:pt>
                <c:pt idx="77">
                  <c:v>2</c:v>
                </c:pt>
                <c:pt idx="78">
                  <c:v>2</c:v>
                </c:pt>
                <c:pt idx="79">
                  <c:v>2</c:v>
                </c:pt>
                <c:pt idx="80">
                  <c:v>2</c:v>
                </c:pt>
                <c:pt idx="81">
                  <c:v>2</c:v>
                </c:pt>
                <c:pt idx="82">
                  <c:v>2</c:v>
                </c:pt>
                <c:pt idx="83">
                  <c:v>3</c:v>
                </c:pt>
                <c:pt idx="84">
                  <c:v>2</c:v>
                </c:pt>
                <c:pt idx="85">
                  <c:v>2</c:v>
                </c:pt>
                <c:pt idx="86">
                  <c:v>2</c:v>
                </c:pt>
                <c:pt idx="87">
                  <c:v>2</c:v>
                </c:pt>
                <c:pt idx="88">
                  <c:v>2</c:v>
                </c:pt>
                <c:pt idx="89">
                  <c:v>2</c:v>
                </c:pt>
                <c:pt idx="90">
                  <c:v>2</c:v>
                </c:pt>
                <c:pt idx="91">
                  <c:v>2</c:v>
                </c:pt>
                <c:pt idx="92">
                  <c:v>3</c:v>
                </c:pt>
                <c:pt idx="93">
                  <c:v>4</c:v>
                </c:pt>
                <c:pt idx="94">
                  <c:v>2</c:v>
                </c:pt>
                <c:pt idx="95">
                  <c:v>3</c:v>
                </c:pt>
                <c:pt idx="96">
                  <c:v>2</c:v>
                </c:pt>
                <c:pt idx="97">
                  <c:v>2</c:v>
                </c:pt>
                <c:pt idx="98">
                  <c:v>2</c:v>
                </c:pt>
                <c:pt idx="99">
                  <c:v>3</c:v>
                </c:pt>
                <c:pt idx="100">
                  <c:v>2</c:v>
                </c:pt>
                <c:pt idx="101">
                  <c:v>2</c:v>
                </c:pt>
                <c:pt idx="102">
                  <c:v>2</c:v>
                </c:pt>
                <c:pt idx="103">
                  <c:v>2</c:v>
                </c:pt>
                <c:pt idx="104">
                  <c:v>2</c:v>
                </c:pt>
                <c:pt idx="105">
                  <c:v>2</c:v>
                </c:pt>
                <c:pt idx="106">
                  <c:v>2</c:v>
                </c:pt>
                <c:pt idx="107">
                  <c:v>4</c:v>
                </c:pt>
                <c:pt idx="108">
                  <c:v>2</c:v>
                </c:pt>
                <c:pt idx="109">
                  <c:v>2</c:v>
                </c:pt>
                <c:pt idx="110">
                  <c:v>2</c:v>
                </c:pt>
                <c:pt idx="111">
                  <c:v>2</c:v>
                </c:pt>
                <c:pt idx="112">
                  <c:v>2</c:v>
                </c:pt>
                <c:pt idx="113">
                  <c:v>5</c:v>
                </c:pt>
                <c:pt idx="114">
                  <c:v>5</c:v>
                </c:pt>
                <c:pt idx="115">
                  <c:v>4</c:v>
                </c:pt>
                <c:pt idx="116">
                  <c:v>4</c:v>
                </c:pt>
                <c:pt idx="117">
                  <c:v>3</c:v>
                </c:pt>
                <c:pt idx="118">
                  <c:v>2</c:v>
                </c:pt>
                <c:pt idx="119">
                  <c:v>2</c:v>
                </c:pt>
                <c:pt idx="120">
                  <c:v>2</c:v>
                </c:pt>
                <c:pt idx="121">
                  <c:v>2</c:v>
                </c:pt>
                <c:pt idx="122">
                  <c:v>2</c:v>
                </c:pt>
                <c:pt idx="123">
                  <c:v>2</c:v>
                </c:pt>
                <c:pt idx="124">
                  <c:v>2</c:v>
                </c:pt>
                <c:pt idx="125">
                  <c:v>2</c:v>
                </c:pt>
                <c:pt idx="126">
                  <c:v>2</c:v>
                </c:pt>
                <c:pt idx="127">
                  <c:v>2</c:v>
                </c:pt>
                <c:pt idx="128">
                  <c:v>2</c:v>
                </c:pt>
                <c:pt idx="129">
                  <c:v>2</c:v>
                </c:pt>
                <c:pt idx="130">
                  <c:v>3</c:v>
                </c:pt>
                <c:pt idx="131">
                  <c:v>3</c:v>
                </c:pt>
                <c:pt idx="132">
                  <c:v>3</c:v>
                </c:pt>
                <c:pt idx="133">
                  <c:v>2</c:v>
                </c:pt>
                <c:pt idx="134">
                  <c:v>2</c:v>
                </c:pt>
                <c:pt idx="135">
                  <c:v>3</c:v>
                </c:pt>
                <c:pt idx="136">
                  <c:v>2</c:v>
                </c:pt>
                <c:pt idx="137">
                  <c:v>2</c:v>
                </c:pt>
                <c:pt idx="138">
                  <c:v>3</c:v>
                </c:pt>
                <c:pt idx="139">
                  <c:v>2</c:v>
                </c:pt>
                <c:pt idx="140">
                  <c:v>3</c:v>
                </c:pt>
                <c:pt idx="141">
                  <c:v>2</c:v>
                </c:pt>
                <c:pt idx="142">
                  <c:v>3</c:v>
                </c:pt>
                <c:pt idx="143">
                  <c:v>2</c:v>
                </c:pt>
                <c:pt idx="144">
                  <c:v>3</c:v>
                </c:pt>
                <c:pt idx="145">
                  <c:v>3</c:v>
                </c:pt>
                <c:pt idx="146">
                  <c:v>2</c:v>
                </c:pt>
                <c:pt idx="147">
                  <c:v>5</c:v>
                </c:pt>
                <c:pt idx="148">
                  <c:v>2</c:v>
                </c:pt>
                <c:pt idx="149">
                  <c:v>3</c:v>
                </c:pt>
                <c:pt idx="150">
                  <c:v>2</c:v>
                </c:pt>
                <c:pt idx="151">
                  <c:v>2</c:v>
                </c:pt>
                <c:pt idx="152">
                  <c:v>2</c:v>
                </c:pt>
                <c:pt idx="153">
                  <c:v>2</c:v>
                </c:pt>
                <c:pt idx="154">
                  <c:v>3</c:v>
                </c:pt>
                <c:pt idx="155">
                  <c:v>2</c:v>
                </c:pt>
                <c:pt idx="156">
                  <c:v>2</c:v>
                </c:pt>
                <c:pt idx="157">
                  <c:v>3</c:v>
                </c:pt>
                <c:pt idx="158">
                  <c:v>2</c:v>
                </c:pt>
                <c:pt idx="159">
                  <c:v>2</c:v>
                </c:pt>
                <c:pt idx="160">
                  <c:v>2</c:v>
                </c:pt>
                <c:pt idx="161">
                  <c:v>3</c:v>
                </c:pt>
                <c:pt idx="162">
                  <c:v>3</c:v>
                </c:pt>
                <c:pt idx="163">
                  <c:v>4</c:v>
                </c:pt>
                <c:pt idx="164">
                  <c:v>4</c:v>
                </c:pt>
                <c:pt idx="165">
                  <c:v>4</c:v>
                </c:pt>
                <c:pt idx="166">
                  <c:v>3</c:v>
                </c:pt>
                <c:pt idx="167">
                  <c:v>2</c:v>
                </c:pt>
                <c:pt idx="168">
                  <c:v>2</c:v>
                </c:pt>
                <c:pt idx="169">
                  <c:v>2</c:v>
                </c:pt>
                <c:pt idx="170">
                  <c:v>3</c:v>
                </c:pt>
                <c:pt idx="171">
                  <c:v>4</c:v>
                </c:pt>
                <c:pt idx="172">
                  <c:v>3</c:v>
                </c:pt>
                <c:pt idx="173">
                  <c:v>3</c:v>
                </c:pt>
                <c:pt idx="174">
                  <c:v>3</c:v>
                </c:pt>
                <c:pt idx="175">
                  <c:v>3</c:v>
                </c:pt>
                <c:pt idx="176">
                  <c:v>4</c:v>
                </c:pt>
                <c:pt idx="177">
                  <c:v>3</c:v>
                </c:pt>
                <c:pt idx="178">
                  <c:v>3</c:v>
                </c:pt>
                <c:pt idx="179">
                  <c:v>3</c:v>
                </c:pt>
                <c:pt idx="180">
                  <c:v>3</c:v>
                </c:pt>
                <c:pt idx="181">
                  <c:v>4</c:v>
                </c:pt>
                <c:pt idx="182">
                  <c:v>4</c:v>
                </c:pt>
                <c:pt idx="183">
                  <c:v>3</c:v>
                </c:pt>
                <c:pt idx="184">
                  <c:v>1</c:v>
                </c:pt>
                <c:pt idx="185">
                  <c:v>1</c:v>
                </c:pt>
                <c:pt idx="186">
                  <c:v>2</c:v>
                </c:pt>
                <c:pt idx="187">
                  <c:v>3</c:v>
                </c:pt>
                <c:pt idx="188">
                  <c:v>3</c:v>
                </c:pt>
                <c:pt idx="189">
                  <c:v>3</c:v>
                </c:pt>
                <c:pt idx="190">
                  <c:v>3</c:v>
                </c:pt>
                <c:pt idx="191">
                  <c:v>3</c:v>
                </c:pt>
                <c:pt idx="192">
                  <c:v>4</c:v>
                </c:pt>
                <c:pt idx="193">
                  <c:v>4</c:v>
                </c:pt>
                <c:pt idx="194">
                  <c:v>2</c:v>
                </c:pt>
                <c:pt idx="195">
                  <c:v>4</c:v>
                </c:pt>
                <c:pt idx="196">
                  <c:v>3</c:v>
                </c:pt>
                <c:pt idx="197">
                  <c:v>3</c:v>
                </c:pt>
                <c:pt idx="198">
                  <c:v>3</c:v>
                </c:pt>
                <c:pt idx="199">
                  <c:v>2</c:v>
                </c:pt>
                <c:pt idx="200">
                  <c:v>2</c:v>
                </c:pt>
                <c:pt idx="201">
                  <c:v>3</c:v>
                </c:pt>
                <c:pt idx="202">
                  <c:v>3</c:v>
                </c:pt>
                <c:pt idx="203">
                  <c:v>2</c:v>
                </c:pt>
                <c:pt idx="204">
                  <c:v>3</c:v>
                </c:pt>
                <c:pt idx="205">
                  <c:v>3</c:v>
                </c:pt>
                <c:pt idx="206">
                  <c:v>4</c:v>
                </c:pt>
                <c:pt idx="207">
                  <c:v>3</c:v>
                </c:pt>
                <c:pt idx="208">
                  <c:v>2</c:v>
                </c:pt>
                <c:pt idx="209">
                  <c:v>2</c:v>
                </c:pt>
                <c:pt idx="210">
                  <c:v>2</c:v>
                </c:pt>
                <c:pt idx="211">
                  <c:v>2</c:v>
                </c:pt>
                <c:pt idx="212">
                  <c:v>2</c:v>
                </c:pt>
                <c:pt idx="213">
                  <c:v>2</c:v>
                </c:pt>
                <c:pt idx="214">
                  <c:v>3</c:v>
                </c:pt>
                <c:pt idx="215">
                  <c:v>2</c:v>
                </c:pt>
                <c:pt idx="216">
                  <c:v>2</c:v>
                </c:pt>
                <c:pt idx="217">
                  <c:v>2</c:v>
                </c:pt>
                <c:pt idx="218">
                  <c:v>2</c:v>
                </c:pt>
                <c:pt idx="219">
                  <c:v>2</c:v>
                </c:pt>
                <c:pt idx="220">
                  <c:v>2</c:v>
                </c:pt>
                <c:pt idx="221">
                  <c:v>2</c:v>
                </c:pt>
                <c:pt idx="222">
                  <c:v>5</c:v>
                </c:pt>
                <c:pt idx="223">
                  <c:v>1</c:v>
                </c:pt>
                <c:pt idx="224">
                  <c:v>1</c:v>
                </c:pt>
                <c:pt idx="225">
                  <c:v>1</c:v>
                </c:pt>
                <c:pt idx="226">
                  <c:v>1</c:v>
                </c:pt>
                <c:pt idx="227">
                  <c:v>3</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3</c:v>
                </c:pt>
                <c:pt idx="243">
                  <c:v>2</c:v>
                </c:pt>
                <c:pt idx="244">
                  <c:v>2</c:v>
                </c:pt>
                <c:pt idx="245">
                  <c:v>2</c:v>
                </c:pt>
                <c:pt idx="246">
                  <c:v>3</c:v>
                </c:pt>
                <c:pt idx="247">
                  <c:v>3</c:v>
                </c:pt>
                <c:pt idx="248">
                  <c:v>2</c:v>
                </c:pt>
                <c:pt idx="249">
                  <c:v>2</c:v>
                </c:pt>
                <c:pt idx="250">
                  <c:v>2</c:v>
                </c:pt>
                <c:pt idx="251">
                  <c:v>2</c:v>
                </c:pt>
                <c:pt idx="252">
                  <c:v>2</c:v>
                </c:pt>
                <c:pt idx="253">
                  <c:v>2</c:v>
                </c:pt>
                <c:pt idx="254">
                  <c:v>2</c:v>
                </c:pt>
                <c:pt idx="255">
                  <c:v>3</c:v>
                </c:pt>
                <c:pt idx="256">
                  <c:v>2</c:v>
                </c:pt>
                <c:pt idx="257">
                  <c:v>2</c:v>
                </c:pt>
                <c:pt idx="258">
                  <c:v>2</c:v>
                </c:pt>
                <c:pt idx="259">
                  <c:v>2</c:v>
                </c:pt>
                <c:pt idx="260">
                  <c:v>2</c:v>
                </c:pt>
                <c:pt idx="261">
                  <c:v>1</c:v>
                </c:pt>
                <c:pt idx="262">
                  <c:v>1</c:v>
                </c:pt>
                <c:pt idx="263">
                  <c:v>1</c:v>
                </c:pt>
                <c:pt idx="264">
                  <c:v>1</c:v>
                </c:pt>
                <c:pt idx="265">
                  <c:v>1</c:v>
                </c:pt>
                <c:pt idx="266">
                  <c:v>1</c:v>
                </c:pt>
                <c:pt idx="267">
                  <c:v>4</c:v>
                </c:pt>
                <c:pt idx="268">
                  <c:v>3</c:v>
                </c:pt>
                <c:pt idx="269">
                  <c:v>2</c:v>
                </c:pt>
                <c:pt idx="270">
                  <c:v>3</c:v>
                </c:pt>
                <c:pt idx="271">
                  <c:v>2</c:v>
                </c:pt>
                <c:pt idx="272">
                  <c:v>2</c:v>
                </c:pt>
                <c:pt idx="273">
                  <c:v>2</c:v>
                </c:pt>
                <c:pt idx="274">
                  <c:v>2</c:v>
                </c:pt>
                <c:pt idx="275">
                  <c:v>2</c:v>
                </c:pt>
                <c:pt idx="276">
                  <c:v>2</c:v>
                </c:pt>
                <c:pt idx="277">
                  <c:v>2</c:v>
                </c:pt>
                <c:pt idx="278">
                  <c:v>2</c:v>
                </c:pt>
                <c:pt idx="279">
                  <c:v>2</c:v>
                </c:pt>
                <c:pt idx="280">
                  <c:v>1</c:v>
                </c:pt>
                <c:pt idx="281">
                  <c:v>2</c:v>
                </c:pt>
                <c:pt idx="282">
                  <c:v>1</c:v>
                </c:pt>
                <c:pt idx="283">
                  <c:v>1</c:v>
                </c:pt>
                <c:pt idx="284">
                  <c:v>2</c:v>
                </c:pt>
                <c:pt idx="285">
                  <c:v>2</c:v>
                </c:pt>
                <c:pt idx="286">
                  <c:v>2</c:v>
                </c:pt>
                <c:pt idx="287">
                  <c:v>2</c:v>
                </c:pt>
                <c:pt idx="288">
                  <c:v>3</c:v>
                </c:pt>
                <c:pt idx="289">
                  <c:v>2</c:v>
                </c:pt>
                <c:pt idx="290">
                  <c:v>2</c:v>
                </c:pt>
                <c:pt idx="291">
                  <c:v>3</c:v>
                </c:pt>
                <c:pt idx="292">
                  <c:v>1</c:v>
                </c:pt>
                <c:pt idx="293">
                  <c:v>2</c:v>
                </c:pt>
                <c:pt idx="294">
                  <c:v>3</c:v>
                </c:pt>
                <c:pt idx="295">
                  <c:v>3</c:v>
                </c:pt>
                <c:pt idx="296">
                  <c:v>3</c:v>
                </c:pt>
                <c:pt idx="297">
                  <c:v>3</c:v>
                </c:pt>
                <c:pt idx="298">
                  <c:v>4</c:v>
                </c:pt>
                <c:pt idx="299">
                  <c:v>3</c:v>
                </c:pt>
                <c:pt idx="300">
                  <c:v>2</c:v>
                </c:pt>
                <c:pt idx="301">
                  <c:v>1</c:v>
                </c:pt>
                <c:pt idx="302">
                  <c:v>3</c:v>
                </c:pt>
                <c:pt idx="303">
                  <c:v>4</c:v>
                </c:pt>
                <c:pt idx="304">
                  <c:v>3</c:v>
                </c:pt>
                <c:pt idx="305">
                  <c:v>3</c:v>
                </c:pt>
                <c:pt idx="306">
                  <c:v>3</c:v>
                </c:pt>
                <c:pt idx="307">
                  <c:v>4</c:v>
                </c:pt>
                <c:pt idx="308">
                  <c:v>4</c:v>
                </c:pt>
                <c:pt idx="309">
                  <c:v>4</c:v>
                </c:pt>
                <c:pt idx="310">
                  <c:v>5</c:v>
                </c:pt>
                <c:pt idx="311">
                  <c:v>2</c:v>
                </c:pt>
                <c:pt idx="312">
                  <c:v>4</c:v>
                </c:pt>
                <c:pt idx="313">
                  <c:v>3</c:v>
                </c:pt>
                <c:pt idx="314">
                  <c:v>2</c:v>
                </c:pt>
                <c:pt idx="315">
                  <c:v>2</c:v>
                </c:pt>
                <c:pt idx="316">
                  <c:v>2</c:v>
                </c:pt>
                <c:pt idx="317">
                  <c:v>2</c:v>
                </c:pt>
                <c:pt idx="318">
                  <c:v>3</c:v>
                </c:pt>
                <c:pt idx="319">
                  <c:v>3</c:v>
                </c:pt>
                <c:pt idx="320">
                  <c:v>2</c:v>
                </c:pt>
                <c:pt idx="321">
                  <c:v>2</c:v>
                </c:pt>
                <c:pt idx="322">
                  <c:v>2</c:v>
                </c:pt>
                <c:pt idx="323">
                  <c:v>3</c:v>
                </c:pt>
                <c:pt idx="324">
                  <c:v>3</c:v>
                </c:pt>
                <c:pt idx="325">
                  <c:v>2</c:v>
                </c:pt>
                <c:pt idx="326">
                  <c:v>2</c:v>
                </c:pt>
                <c:pt idx="327">
                  <c:v>2</c:v>
                </c:pt>
                <c:pt idx="328">
                  <c:v>2</c:v>
                </c:pt>
                <c:pt idx="329">
                  <c:v>2</c:v>
                </c:pt>
                <c:pt idx="330">
                  <c:v>2</c:v>
                </c:pt>
                <c:pt idx="331">
                  <c:v>2</c:v>
                </c:pt>
                <c:pt idx="332">
                  <c:v>2</c:v>
                </c:pt>
                <c:pt idx="333">
                  <c:v>2</c:v>
                </c:pt>
                <c:pt idx="334">
                  <c:v>2</c:v>
                </c:pt>
                <c:pt idx="335">
                  <c:v>3</c:v>
                </c:pt>
                <c:pt idx="336">
                  <c:v>2</c:v>
                </c:pt>
                <c:pt idx="337">
                  <c:v>2</c:v>
                </c:pt>
                <c:pt idx="338">
                  <c:v>2</c:v>
                </c:pt>
                <c:pt idx="339">
                  <c:v>2</c:v>
                </c:pt>
                <c:pt idx="340">
                  <c:v>3</c:v>
                </c:pt>
                <c:pt idx="341">
                  <c:v>3</c:v>
                </c:pt>
                <c:pt idx="342">
                  <c:v>3</c:v>
                </c:pt>
                <c:pt idx="343">
                  <c:v>2</c:v>
                </c:pt>
                <c:pt idx="344">
                  <c:v>3</c:v>
                </c:pt>
                <c:pt idx="345">
                  <c:v>2</c:v>
                </c:pt>
                <c:pt idx="346">
                  <c:v>2</c:v>
                </c:pt>
                <c:pt idx="347">
                  <c:v>2</c:v>
                </c:pt>
                <c:pt idx="348">
                  <c:v>2</c:v>
                </c:pt>
                <c:pt idx="349">
                  <c:v>2</c:v>
                </c:pt>
                <c:pt idx="350">
                  <c:v>2</c:v>
                </c:pt>
                <c:pt idx="351">
                  <c:v>3</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3</c:v>
                </c:pt>
                <c:pt idx="366">
                  <c:v>2</c:v>
                </c:pt>
                <c:pt idx="367">
                  <c:v>2</c:v>
                </c:pt>
                <c:pt idx="368">
                  <c:v>2</c:v>
                </c:pt>
                <c:pt idx="369">
                  <c:v>2</c:v>
                </c:pt>
                <c:pt idx="370">
                  <c:v>2</c:v>
                </c:pt>
                <c:pt idx="371">
                  <c:v>3</c:v>
                </c:pt>
                <c:pt idx="372">
                  <c:v>3</c:v>
                </c:pt>
                <c:pt idx="373">
                  <c:v>3</c:v>
                </c:pt>
                <c:pt idx="374">
                  <c:v>3</c:v>
                </c:pt>
                <c:pt idx="375">
                  <c:v>2</c:v>
                </c:pt>
                <c:pt idx="376">
                  <c:v>2</c:v>
                </c:pt>
                <c:pt idx="377">
                  <c:v>4</c:v>
                </c:pt>
                <c:pt idx="378">
                  <c:v>3</c:v>
                </c:pt>
                <c:pt idx="379">
                  <c:v>3</c:v>
                </c:pt>
                <c:pt idx="380">
                  <c:v>3</c:v>
                </c:pt>
                <c:pt idx="381">
                  <c:v>3</c:v>
                </c:pt>
                <c:pt idx="382">
                  <c:v>3</c:v>
                </c:pt>
                <c:pt idx="383">
                  <c:v>4</c:v>
                </c:pt>
                <c:pt idx="384">
                  <c:v>5</c:v>
                </c:pt>
                <c:pt idx="385">
                  <c:v>4</c:v>
                </c:pt>
                <c:pt idx="386">
                  <c:v>4</c:v>
                </c:pt>
                <c:pt idx="387">
                  <c:v>3</c:v>
                </c:pt>
                <c:pt idx="388">
                  <c:v>3</c:v>
                </c:pt>
                <c:pt idx="389">
                  <c:v>3</c:v>
                </c:pt>
                <c:pt idx="390">
                  <c:v>3</c:v>
                </c:pt>
                <c:pt idx="391">
                  <c:v>3</c:v>
                </c:pt>
                <c:pt idx="392">
                  <c:v>4</c:v>
                </c:pt>
                <c:pt idx="393">
                  <c:v>5</c:v>
                </c:pt>
                <c:pt idx="394">
                  <c:v>2</c:v>
                </c:pt>
                <c:pt idx="395">
                  <c:v>2</c:v>
                </c:pt>
                <c:pt idx="396">
                  <c:v>3</c:v>
                </c:pt>
                <c:pt idx="397">
                  <c:v>3</c:v>
                </c:pt>
                <c:pt idx="398">
                  <c:v>3</c:v>
                </c:pt>
                <c:pt idx="399">
                  <c:v>3</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3</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3</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3</c:v>
                </c:pt>
                <c:pt idx="480">
                  <c:v>3</c:v>
                </c:pt>
                <c:pt idx="481">
                  <c:v>2</c:v>
                </c:pt>
                <c:pt idx="482">
                  <c:v>2</c:v>
                </c:pt>
                <c:pt idx="483">
                  <c:v>2</c:v>
                </c:pt>
                <c:pt idx="484">
                  <c:v>2</c:v>
                </c:pt>
                <c:pt idx="485">
                  <c:v>2</c:v>
                </c:pt>
                <c:pt idx="486">
                  <c:v>2</c:v>
                </c:pt>
                <c:pt idx="487">
                  <c:v>2</c:v>
                </c:pt>
                <c:pt idx="488">
                  <c:v>2</c:v>
                </c:pt>
                <c:pt idx="489">
                  <c:v>2</c:v>
                </c:pt>
                <c:pt idx="490">
                  <c:v>2</c:v>
                </c:pt>
                <c:pt idx="491">
                  <c:v>2</c:v>
                </c:pt>
                <c:pt idx="492">
                  <c:v>2</c:v>
                </c:pt>
                <c:pt idx="493">
                  <c:v>2</c:v>
                </c:pt>
                <c:pt idx="494">
                  <c:v>2</c:v>
                </c:pt>
                <c:pt idx="495">
                  <c:v>2</c:v>
                </c:pt>
                <c:pt idx="496">
                  <c:v>2</c:v>
                </c:pt>
                <c:pt idx="497">
                  <c:v>2</c:v>
                </c:pt>
                <c:pt idx="498">
                  <c:v>2</c:v>
                </c:pt>
                <c:pt idx="499">
                  <c:v>2</c:v>
                </c:pt>
                <c:pt idx="500">
                  <c:v>2</c:v>
                </c:pt>
                <c:pt idx="501">
                  <c:v>2</c:v>
                </c:pt>
                <c:pt idx="502">
                  <c:v>2</c:v>
                </c:pt>
                <c:pt idx="503">
                  <c:v>2</c:v>
                </c:pt>
                <c:pt idx="504">
                  <c:v>2</c:v>
                </c:pt>
                <c:pt idx="505">
                  <c:v>2</c:v>
                </c:pt>
                <c:pt idx="506">
                  <c:v>2</c:v>
                </c:pt>
                <c:pt idx="507">
                  <c:v>2</c:v>
                </c:pt>
                <c:pt idx="508">
                  <c:v>2</c:v>
                </c:pt>
                <c:pt idx="509">
                  <c:v>2</c:v>
                </c:pt>
                <c:pt idx="510">
                  <c:v>2</c:v>
                </c:pt>
                <c:pt idx="511">
                  <c:v>2</c:v>
                </c:pt>
                <c:pt idx="512">
                  <c:v>2</c:v>
                </c:pt>
                <c:pt idx="513">
                  <c:v>2</c:v>
                </c:pt>
                <c:pt idx="514">
                  <c:v>2</c:v>
                </c:pt>
                <c:pt idx="515">
                  <c:v>2</c:v>
                </c:pt>
                <c:pt idx="516">
                  <c:v>2</c:v>
                </c:pt>
                <c:pt idx="517">
                  <c:v>2</c:v>
                </c:pt>
                <c:pt idx="518">
                  <c:v>2</c:v>
                </c:pt>
                <c:pt idx="519">
                  <c:v>2</c:v>
                </c:pt>
                <c:pt idx="520">
                  <c:v>3</c:v>
                </c:pt>
                <c:pt idx="521">
                  <c:v>3</c:v>
                </c:pt>
                <c:pt idx="522">
                  <c:v>3</c:v>
                </c:pt>
                <c:pt idx="523">
                  <c:v>5</c:v>
                </c:pt>
                <c:pt idx="524">
                  <c:v>4</c:v>
                </c:pt>
                <c:pt idx="525">
                  <c:v>4</c:v>
                </c:pt>
                <c:pt idx="526">
                  <c:v>2</c:v>
                </c:pt>
                <c:pt idx="527">
                  <c:v>2</c:v>
                </c:pt>
                <c:pt idx="528">
                  <c:v>3</c:v>
                </c:pt>
                <c:pt idx="529">
                  <c:v>4</c:v>
                </c:pt>
                <c:pt idx="530">
                  <c:v>4</c:v>
                </c:pt>
                <c:pt idx="531">
                  <c:v>4</c:v>
                </c:pt>
                <c:pt idx="532">
                  <c:v>3</c:v>
                </c:pt>
                <c:pt idx="533">
                  <c:v>3</c:v>
                </c:pt>
                <c:pt idx="534">
                  <c:v>3</c:v>
                </c:pt>
                <c:pt idx="535">
                  <c:v>3</c:v>
                </c:pt>
                <c:pt idx="536">
                  <c:v>3</c:v>
                </c:pt>
                <c:pt idx="537">
                  <c:v>3</c:v>
                </c:pt>
                <c:pt idx="538">
                  <c:v>2</c:v>
                </c:pt>
                <c:pt idx="539">
                  <c:v>2</c:v>
                </c:pt>
                <c:pt idx="540">
                  <c:v>2</c:v>
                </c:pt>
                <c:pt idx="541">
                  <c:v>2</c:v>
                </c:pt>
                <c:pt idx="542">
                  <c:v>2</c:v>
                </c:pt>
                <c:pt idx="543">
                  <c:v>3</c:v>
                </c:pt>
                <c:pt idx="544">
                  <c:v>3</c:v>
                </c:pt>
                <c:pt idx="545">
                  <c:v>2</c:v>
                </c:pt>
                <c:pt idx="546">
                  <c:v>2</c:v>
                </c:pt>
                <c:pt idx="547">
                  <c:v>2</c:v>
                </c:pt>
                <c:pt idx="548">
                  <c:v>3</c:v>
                </c:pt>
                <c:pt idx="549">
                  <c:v>3</c:v>
                </c:pt>
                <c:pt idx="550">
                  <c:v>3</c:v>
                </c:pt>
                <c:pt idx="551">
                  <c:v>3</c:v>
                </c:pt>
                <c:pt idx="552">
                  <c:v>3</c:v>
                </c:pt>
                <c:pt idx="553">
                  <c:v>2</c:v>
                </c:pt>
                <c:pt idx="554">
                  <c:v>2</c:v>
                </c:pt>
                <c:pt idx="555">
                  <c:v>2</c:v>
                </c:pt>
                <c:pt idx="556">
                  <c:v>3</c:v>
                </c:pt>
                <c:pt idx="557">
                  <c:v>3</c:v>
                </c:pt>
                <c:pt idx="558">
                  <c:v>3</c:v>
                </c:pt>
                <c:pt idx="559">
                  <c:v>2</c:v>
                </c:pt>
                <c:pt idx="560">
                  <c:v>2</c:v>
                </c:pt>
                <c:pt idx="561">
                  <c:v>2</c:v>
                </c:pt>
                <c:pt idx="562">
                  <c:v>2</c:v>
                </c:pt>
                <c:pt idx="563">
                  <c:v>3</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1</c:v>
                </c:pt>
                <c:pt idx="578">
                  <c:v>2</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2</c:v>
                </c:pt>
                <c:pt idx="594">
                  <c:v>2</c:v>
                </c:pt>
                <c:pt idx="595">
                  <c:v>2</c:v>
                </c:pt>
                <c:pt idx="596">
                  <c:v>2</c:v>
                </c:pt>
                <c:pt idx="597">
                  <c:v>2</c:v>
                </c:pt>
                <c:pt idx="598">
                  <c:v>2</c:v>
                </c:pt>
                <c:pt idx="599">
                  <c:v>2</c:v>
                </c:pt>
                <c:pt idx="600">
                  <c:v>2</c:v>
                </c:pt>
                <c:pt idx="601">
                  <c:v>2</c:v>
                </c:pt>
                <c:pt idx="602">
                  <c:v>2</c:v>
                </c:pt>
                <c:pt idx="603">
                  <c:v>2</c:v>
                </c:pt>
                <c:pt idx="604">
                  <c:v>2</c:v>
                </c:pt>
                <c:pt idx="605">
                  <c:v>2</c:v>
                </c:pt>
                <c:pt idx="606">
                  <c:v>2</c:v>
                </c:pt>
                <c:pt idx="607">
                  <c:v>2</c:v>
                </c:pt>
                <c:pt idx="608">
                  <c:v>2</c:v>
                </c:pt>
                <c:pt idx="609">
                  <c:v>2</c:v>
                </c:pt>
                <c:pt idx="610">
                  <c:v>2</c:v>
                </c:pt>
                <c:pt idx="611">
                  <c:v>2</c:v>
                </c:pt>
                <c:pt idx="612">
                  <c:v>3</c:v>
                </c:pt>
                <c:pt idx="613">
                  <c:v>3</c:v>
                </c:pt>
                <c:pt idx="614">
                  <c:v>2</c:v>
                </c:pt>
                <c:pt idx="615">
                  <c:v>2</c:v>
                </c:pt>
                <c:pt idx="616">
                  <c:v>2</c:v>
                </c:pt>
                <c:pt idx="617">
                  <c:v>2</c:v>
                </c:pt>
                <c:pt idx="618">
                  <c:v>3</c:v>
                </c:pt>
                <c:pt idx="619">
                  <c:v>3</c:v>
                </c:pt>
                <c:pt idx="620">
                  <c:v>3</c:v>
                </c:pt>
                <c:pt idx="621">
                  <c:v>2</c:v>
                </c:pt>
                <c:pt idx="622">
                  <c:v>2</c:v>
                </c:pt>
                <c:pt idx="623">
                  <c:v>2</c:v>
                </c:pt>
                <c:pt idx="624">
                  <c:v>2</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4</c:v>
                </c:pt>
                <c:pt idx="651">
                  <c:v>4</c:v>
                </c:pt>
                <c:pt idx="652">
                  <c:v>2</c:v>
                </c:pt>
                <c:pt idx="653">
                  <c:v>1</c:v>
                </c:pt>
                <c:pt idx="654">
                  <c:v>3</c:v>
                </c:pt>
                <c:pt idx="655">
                  <c:v>3</c:v>
                </c:pt>
                <c:pt idx="656">
                  <c:v>3</c:v>
                </c:pt>
                <c:pt idx="657">
                  <c:v>3</c:v>
                </c:pt>
                <c:pt idx="658">
                  <c:v>3</c:v>
                </c:pt>
                <c:pt idx="659">
                  <c:v>3</c:v>
                </c:pt>
                <c:pt idx="660">
                  <c:v>3</c:v>
                </c:pt>
                <c:pt idx="661">
                  <c:v>3</c:v>
                </c:pt>
                <c:pt idx="662">
                  <c:v>3</c:v>
                </c:pt>
                <c:pt idx="663">
                  <c:v>3</c:v>
                </c:pt>
                <c:pt idx="664">
                  <c:v>3</c:v>
                </c:pt>
                <c:pt idx="665">
                  <c:v>3</c:v>
                </c:pt>
                <c:pt idx="666">
                  <c:v>3</c:v>
                </c:pt>
                <c:pt idx="667">
                  <c:v>3</c:v>
                </c:pt>
                <c:pt idx="668">
                  <c:v>3</c:v>
                </c:pt>
                <c:pt idx="669">
                  <c:v>3</c:v>
                </c:pt>
                <c:pt idx="670">
                  <c:v>3</c:v>
                </c:pt>
                <c:pt idx="671">
                  <c:v>3</c:v>
                </c:pt>
                <c:pt idx="672">
                  <c:v>3</c:v>
                </c:pt>
                <c:pt idx="673">
                  <c:v>3</c:v>
                </c:pt>
                <c:pt idx="674">
                  <c:v>3</c:v>
                </c:pt>
                <c:pt idx="675">
                  <c:v>3</c:v>
                </c:pt>
                <c:pt idx="676">
                  <c:v>3</c:v>
                </c:pt>
                <c:pt idx="677">
                  <c:v>3</c:v>
                </c:pt>
                <c:pt idx="678">
                  <c:v>3</c:v>
                </c:pt>
                <c:pt idx="679">
                  <c:v>3</c:v>
                </c:pt>
                <c:pt idx="680">
                  <c:v>3</c:v>
                </c:pt>
                <c:pt idx="681">
                  <c:v>3</c:v>
                </c:pt>
                <c:pt idx="682">
                  <c:v>3</c:v>
                </c:pt>
                <c:pt idx="683">
                  <c:v>3</c:v>
                </c:pt>
                <c:pt idx="684">
                  <c:v>3</c:v>
                </c:pt>
                <c:pt idx="685">
                  <c:v>3</c:v>
                </c:pt>
                <c:pt idx="686">
                  <c:v>3</c:v>
                </c:pt>
                <c:pt idx="687">
                  <c:v>3</c:v>
                </c:pt>
                <c:pt idx="688">
                  <c:v>3</c:v>
                </c:pt>
                <c:pt idx="689">
                  <c:v>3</c:v>
                </c:pt>
                <c:pt idx="690">
                  <c:v>3</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3</c:v>
                </c:pt>
                <c:pt idx="706">
                  <c:v>3</c:v>
                </c:pt>
                <c:pt idx="707">
                  <c:v>3</c:v>
                </c:pt>
                <c:pt idx="708">
                  <c:v>3</c:v>
                </c:pt>
                <c:pt idx="709">
                  <c:v>3</c:v>
                </c:pt>
                <c:pt idx="710">
                  <c:v>3</c:v>
                </c:pt>
                <c:pt idx="711">
                  <c:v>3</c:v>
                </c:pt>
                <c:pt idx="712">
                  <c:v>3</c:v>
                </c:pt>
                <c:pt idx="713">
                  <c:v>3</c:v>
                </c:pt>
                <c:pt idx="714">
                  <c:v>3</c:v>
                </c:pt>
                <c:pt idx="715">
                  <c:v>3</c:v>
                </c:pt>
                <c:pt idx="716">
                  <c:v>3</c:v>
                </c:pt>
                <c:pt idx="717">
                  <c:v>3</c:v>
                </c:pt>
                <c:pt idx="718">
                  <c:v>3</c:v>
                </c:pt>
                <c:pt idx="719">
                  <c:v>3</c:v>
                </c:pt>
                <c:pt idx="720">
                  <c:v>4</c:v>
                </c:pt>
                <c:pt idx="721">
                  <c:v>3</c:v>
                </c:pt>
                <c:pt idx="722">
                  <c:v>3</c:v>
                </c:pt>
                <c:pt idx="723">
                  <c:v>3</c:v>
                </c:pt>
                <c:pt idx="724">
                  <c:v>3</c:v>
                </c:pt>
                <c:pt idx="725">
                  <c:v>3</c:v>
                </c:pt>
                <c:pt idx="726">
                  <c:v>4</c:v>
                </c:pt>
                <c:pt idx="727">
                  <c:v>2</c:v>
                </c:pt>
                <c:pt idx="728">
                  <c:v>2</c:v>
                </c:pt>
                <c:pt idx="729">
                  <c:v>2</c:v>
                </c:pt>
                <c:pt idx="730">
                  <c:v>2</c:v>
                </c:pt>
                <c:pt idx="731">
                  <c:v>2</c:v>
                </c:pt>
                <c:pt idx="732">
                  <c:v>2</c:v>
                </c:pt>
                <c:pt idx="733">
                  <c:v>2</c:v>
                </c:pt>
                <c:pt idx="734">
                  <c:v>2</c:v>
                </c:pt>
                <c:pt idx="735">
                  <c:v>2</c:v>
                </c:pt>
                <c:pt idx="736">
                  <c:v>2</c:v>
                </c:pt>
                <c:pt idx="737">
                  <c:v>3</c:v>
                </c:pt>
                <c:pt idx="738">
                  <c:v>4</c:v>
                </c:pt>
                <c:pt idx="739">
                  <c:v>4</c:v>
                </c:pt>
                <c:pt idx="740">
                  <c:v>5</c:v>
                </c:pt>
                <c:pt idx="741">
                  <c:v>5</c:v>
                </c:pt>
                <c:pt idx="742">
                  <c:v>2</c:v>
                </c:pt>
                <c:pt idx="743">
                  <c:v>3</c:v>
                </c:pt>
                <c:pt idx="744">
                  <c:v>3</c:v>
                </c:pt>
                <c:pt idx="745">
                  <c:v>3</c:v>
                </c:pt>
                <c:pt idx="746">
                  <c:v>3</c:v>
                </c:pt>
                <c:pt idx="747">
                  <c:v>3</c:v>
                </c:pt>
                <c:pt idx="748">
                  <c:v>7</c:v>
                </c:pt>
                <c:pt idx="749">
                  <c:v>5</c:v>
                </c:pt>
                <c:pt idx="750">
                  <c:v>3</c:v>
                </c:pt>
                <c:pt idx="751">
                  <c:v>3</c:v>
                </c:pt>
                <c:pt idx="752">
                  <c:v>3</c:v>
                </c:pt>
                <c:pt idx="753">
                  <c:v>3</c:v>
                </c:pt>
                <c:pt idx="754">
                  <c:v>3</c:v>
                </c:pt>
                <c:pt idx="755">
                  <c:v>3</c:v>
                </c:pt>
                <c:pt idx="756">
                  <c:v>8</c:v>
                </c:pt>
                <c:pt idx="757">
                  <c:v>3</c:v>
                </c:pt>
                <c:pt idx="758">
                  <c:v>3</c:v>
                </c:pt>
                <c:pt idx="759">
                  <c:v>3</c:v>
                </c:pt>
                <c:pt idx="760">
                  <c:v>3</c:v>
                </c:pt>
                <c:pt idx="761">
                  <c:v>3</c:v>
                </c:pt>
                <c:pt idx="762">
                  <c:v>4</c:v>
                </c:pt>
                <c:pt idx="763">
                  <c:v>4</c:v>
                </c:pt>
                <c:pt idx="764">
                  <c:v>3</c:v>
                </c:pt>
                <c:pt idx="765">
                  <c:v>4</c:v>
                </c:pt>
                <c:pt idx="766">
                  <c:v>3</c:v>
                </c:pt>
                <c:pt idx="767">
                  <c:v>3</c:v>
                </c:pt>
                <c:pt idx="768">
                  <c:v>3</c:v>
                </c:pt>
                <c:pt idx="769">
                  <c:v>3</c:v>
                </c:pt>
                <c:pt idx="770">
                  <c:v>3</c:v>
                </c:pt>
                <c:pt idx="771">
                  <c:v>3</c:v>
                </c:pt>
                <c:pt idx="772">
                  <c:v>3</c:v>
                </c:pt>
                <c:pt idx="773">
                  <c:v>3</c:v>
                </c:pt>
                <c:pt idx="774">
                  <c:v>4</c:v>
                </c:pt>
                <c:pt idx="775">
                  <c:v>4</c:v>
                </c:pt>
                <c:pt idx="776">
                  <c:v>4</c:v>
                </c:pt>
                <c:pt idx="777">
                  <c:v>4</c:v>
                </c:pt>
                <c:pt idx="778">
                  <c:v>4</c:v>
                </c:pt>
                <c:pt idx="779">
                  <c:v>4</c:v>
                </c:pt>
                <c:pt idx="780">
                  <c:v>4</c:v>
                </c:pt>
                <c:pt idx="781">
                  <c:v>4</c:v>
                </c:pt>
                <c:pt idx="782">
                  <c:v>4</c:v>
                </c:pt>
                <c:pt idx="783">
                  <c:v>3</c:v>
                </c:pt>
                <c:pt idx="784">
                  <c:v>3</c:v>
                </c:pt>
                <c:pt idx="785">
                  <c:v>3</c:v>
                </c:pt>
                <c:pt idx="786">
                  <c:v>3</c:v>
                </c:pt>
                <c:pt idx="787">
                  <c:v>3</c:v>
                </c:pt>
                <c:pt idx="788">
                  <c:v>3</c:v>
                </c:pt>
                <c:pt idx="789">
                  <c:v>3</c:v>
                </c:pt>
                <c:pt idx="790">
                  <c:v>3</c:v>
                </c:pt>
                <c:pt idx="791">
                  <c:v>3</c:v>
                </c:pt>
                <c:pt idx="792">
                  <c:v>3</c:v>
                </c:pt>
                <c:pt idx="793">
                  <c:v>3</c:v>
                </c:pt>
                <c:pt idx="794">
                  <c:v>3</c:v>
                </c:pt>
                <c:pt idx="795">
                  <c:v>3</c:v>
                </c:pt>
                <c:pt idx="796">
                  <c:v>3</c:v>
                </c:pt>
                <c:pt idx="797">
                  <c:v>3</c:v>
                </c:pt>
                <c:pt idx="798">
                  <c:v>3</c:v>
                </c:pt>
                <c:pt idx="799">
                  <c:v>3</c:v>
                </c:pt>
                <c:pt idx="800">
                  <c:v>3</c:v>
                </c:pt>
                <c:pt idx="801">
                  <c:v>3</c:v>
                </c:pt>
                <c:pt idx="802">
                  <c:v>3</c:v>
                </c:pt>
                <c:pt idx="803">
                  <c:v>3</c:v>
                </c:pt>
                <c:pt idx="804">
                  <c:v>3</c:v>
                </c:pt>
                <c:pt idx="805">
                  <c:v>3</c:v>
                </c:pt>
                <c:pt idx="806">
                  <c:v>3</c:v>
                </c:pt>
                <c:pt idx="807">
                  <c:v>3</c:v>
                </c:pt>
                <c:pt idx="808">
                  <c:v>3</c:v>
                </c:pt>
                <c:pt idx="809">
                  <c:v>3</c:v>
                </c:pt>
                <c:pt idx="810">
                  <c:v>3</c:v>
                </c:pt>
                <c:pt idx="811">
                  <c:v>3</c:v>
                </c:pt>
                <c:pt idx="812">
                  <c:v>3</c:v>
                </c:pt>
                <c:pt idx="813">
                  <c:v>3</c:v>
                </c:pt>
                <c:pt idx="814">
                  <c:v>3</c:v>
                </c:pt>
                <c:pt idx="815">
                  <c:v>3</c:v>
                </c:pt>
                <c:pt idx="816">
                  <c:v>3</c:v>
                </c:pt>
                <c:pt idx="817">
                  <c:v>3</c:v>
                </c:pt>
                <c:pt idx="818">
                  <c:v>3</c:v>
                </c:pt>
                <c:pt idx="819">
                  <c:v>3</c:v>
                </c:pt>
                <c:pt idx="820">
                  <c:v>3</c:v>
                </c:pt>
                <c:pt idx="821">
                  <c:v>3</c:v>
                </c:pt>
                <c:pt idx="822">
                  <c:v>3</c:v>
                </c:pt>
                <c:pt idx="823">
                  <c:v>3</c:v>
                </c:pt>
                <c:pt idx="824">
                  <c:v>3</c:v>
                </c:pt>
                <c:pt idx="825">
                  <c:v>3</c:v>
                </c:pt>
                <c:pt idx="826">
                  <c:v>2</c:v>
                </c:pt>
                <c:pt idx="827">
                  <c:v>2</c:v>
                </c:pt>
                <c:pt idx="828">
                  <c:v>3</c:v>
                </c:pt>
                <c:pt idx="829">
                  <c:v>3</c:v>
                </c:pt>
                <c:pt idx="830">
                  <c:v>3</c:v>
                </c:pt>
                <c:pt idx="831">
                  <c:v>3</c:v>
                </c:pt>
                <c:pt idx="832">
                  <c:v>3</c:v>
                </c:pt>
                <c:pt idx="833">
                  <c:v>3</c:v>
                </c:pt>
                <c:pt idx="834">
                  <c:v>3</c:v>
                </c:pt>
                <c:pt idx="835">
                  <c:v>3</c:v>
                </c:pt>
                <c:pt idx="836">
                  <c:v>3</c:v>
                </c:pt>
                <c:pt idx="837">
                  <c:v>3</c:v>
                </c:pt>
                <c:pt idx="838">
                  <c:v>3</c:v>
                </c:pt>
                <c:pt idx="839">
                  <c:v>3</c:v>
                </c:pt>
                <c:pt idx="840">
                  <c:v>3</c:v>
                </c:pt>
                <c:pt idx="841">
                  <c:v>3</c:v>
                </c:pt>
                <c:pt idx="842">
                  <c:v>3</c:v>
                </c:pt>
                <c:pt idx="843">
                  <c:v>3</c:v>
                </c:pt>
                <c:pt idx="844">
                  <c:v>3</c:v>
                </c:pt>
                <c:pt idx="845">
                  <c:v>1</c:v>
                </c:pt>
                <c:pt idx="846">
                  <c:v>2</c:v>
                </c:pt>
                <c:pt idx="847">
                  <c:v>3</c:v>
                </c:pt>
                <c:pt idx="848">
                  <c:v>3</c:v>
                </c:pt>
                <c:pt idx="849">
                  <c:v>3</c:v>
                </c:pt>
                <c:pt idx="850">
                  <c:v>3</c:v>
                </c:pt>
                <c:pt idx="851">
                  <c:v>2</c:v>
                </c:pt>
                <c:pt idx="852">
                  <c:v>3</c:v>
                </c:pt>
                <c:pt idx="853">
                  <c:v>1</c:v>
                </c:pt>
                <c:pt idx="854">
                  <c:v>3</c:v>
                </c:pt>
                <c:pt idx="855">
                  <c:v>3</c:v>
                </c:pt>
                <c:pt idx="856">
                  <c:v>3</c:v>
                </c:pt>
                <c:pt idx="857">
                  <c:v>3</c:v>
                </c:pt>
                <c:pt idx="858">
                  <c:v>3</c:v>
                </c:pt>
                <c:pt idx="859">
                  <c:v>3</c:v>
                </c:pt>
                <c:pt idx="860">
                  <c:v>3</c:v>
                </c:pt>
                <c:pt idx="861">
                  <c:v>3</c:v>
                </c:pt>
                <c:pt idx="862">
                  <c:v>3</c:v>
                </c:pt>
                <c:pt idx="863">
                  <c:v>3</c:v>
                </c:pt>
                <c:pt idx="864">
                  <c:v>3</c:v>
                </c:pt>
                <c:pt idx="865">
                  <c:v>3</c:v>
                </c:pt>
                <c:pt idx="866">
                  <c:v>3</c:v>
                </c:pt>
                <c:pt idx="867">
                  <c:v>3</c:v>
                </c:pt>
                <c:pt idx="868">
                  <c:v>3</c:v>
                </c:pt>
                <c:pt idx="869">
                  <c:v>3</c:v>
                </c:pt>
                <c:pt idx="870">
                  <c:v>3</c:v>
                </c:pt>
                <c:pt idx="871">
                  <c:v>3</c:v>
                </c:pt>
                <c:pt idx="872">
                  <c:v>5</c:v>
                </c:pt>
                <c:pt idx="873">
                  <c:v>5</c:v>
                </c:pt>
                <c:pt idx="874">
                  <c:v>6</c:v>
                </c:pt>
                <c:pt idx="875">
                  <c:v>5</c:v>
                </c:pt>
                <c:pt idx="876">
                  <c:v>6</c:v>
                </c:pt>
                <c:pt idx="877">
                  <c:v>6</c:v>
                </c:pt>
                <c:pt idx="878">
                  <c:v>4</c:v>
                </c:pt>
                <c:pt idx="879">
                  <c:v>5</c:v>
                </c:pt>
                <c:pt idx="880">
                  <c:v>5</c:v>
                </c:pt>
                <c:pt idx="881">
                  <c:v>5</c:v>
                </c:pt>
                <c:pt idx="882">
                  <c:v>6</c:v>
                </c:pt>
                <c:pt idx="883">
                  <c:v>6</c:v>
                </c:pt>
                <c:pt idx="884">
                  <c:v>2</c:v>
                </c:pt>
                <c:pt idx="885">
                  <c:v>5</c:v>
                </c:pt>
                <c:pt idx="886">
                  <c:v>6</c:v>
                </c:pt>
                <c:pt idx="887">
                  <c:v>7</c:v>
                </c:pt>
                <c:pt idx="888">
                  <c:v>5</c:v>
                </c:pt>
                <c:pt idx="889">
                  <c:v>5</c:v>
                </c:pt>
                <c:pt idx="890">
                  <c:v>6</c:v>
                </c:pt>
                <c:pt idx="891">
                  <c:v>7</c:v>
                </c:pt>
                <c:pt idx="892">
                  <c:v>2</c:v>
                </c:pt>
                <c:pt idx="894">
                  <c:v>4</c:v>
                </c:pt>
                <c:pt idx="895">
                  <c:v>5</c:v>
                </c:pt>
                <c:pt idx="896">
                  <c:v>7</c:v>
                </c:pt>
                <c:pt idx="897">
                  <c:v>7</c:v>
                </c:pt>
                <c:pt idx="898">
                  <c:v>6</c:v>
                </c:pt>
                <c:pt idx="899">
                  <c:v>6</c:v>
                </c:pt>
                <c:pt idx="900">
                  <c:v>6</c:v>
                </c:pt>
                <c:pt idx="901">
                  <c:v>5</c:v>
                </c:pt>
                <c:pt idx="902">
                  <c:v>5</c:v>
                </c:pt>
                <c:pt idx="903">
                  <c:v>5</c:v>
                </c:pt>
                <c:pt idx="904">
                  <c:v>5</c:v>
                </c:pt>
                <c:pt idx="905">
                  <c:v>6</c:v>
                </c:pt>
                <c:pt idx="906">
                  <c:v>5</c:v>
                </c:pt>
                <c:pt idx="907">
                  <c:v>5</c:v>
                </c:pt>
                <c:pt idx="908">
                  <c:v>5</c:v>
                </c:pt>
                <c:pt idx="909">
                  <c:v>4</c:v>
                </c:pt>
                <c:pt idx="910">
                  <c:v>6</c:v>
                </c:pt>
                <c:pt idx="911">
                  <c:v>6</c:v>
                </c:pt>
                <c:pt idx="912">
                  <c:v>6</c:v>
                </c:pt>
                <c:pt idx="913">
                  <c:v>5</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5</c:v>
                </c:pt>
                <c:pt idx="932">
                  <c:v>4</c:v>
                </c:pt>
                <c:pt idx="933">
                  <c:v>4</c:v>
                </c:pt>
                <c:pt idx="934">
                  <c:v>4</c:v>
                </c:pt>
                <c:pt idx="935">
                  <c:v>5</c:v>
                </c:pt>
                <c:pt idx="936">
                  <c:v>5</c:v>
                </c:pt>
                <c:pt idx="937">
                  <c:v>2</c:v>
                </c:pt>
                <c:pt idx="938">
                  <c:v>2</c:v>
                </c:pt>
                <c:pt idx="939">
                  <c:v>4</c:v>
                </c:pt>
                <c:pt idx="940">
                  <c:v>4</c:v>
                </c:pt>
                <c:pt idx="941">
                  <c:v>4</c:v>
                </c:pt>
                <c:pt idx="942">
                  <c:v>3</c:v>
                </c:pt>
                <c:pt idx="943">
                  <c:v>2</c:v>
                </c:pt>
                <c:pt idx="944">
                  <c:v>4</c:v>
                </c:pt>
                <c:pt idx="945">
                  <c:v>4</c:v>
                </c:pt>
                <c:pt idx="946">
                  <c:v>4</c:v>
                </c:pt>
                <c:pt idx="947">
                  <c:v>3</c:v>
                </c:pt>
                <c:pt idx="948">
                  <c:v>3</c:v>
                </c:pt>
                <c:pt idx="949">
                  <c:v>3</c:v>
                </c:pt>
                <c:pt idx="950">
                  <c:v>3</c:v>
                </c:pt>
                <c:pt idx="951">
                  <c:v>2</c:v>
                </c:pt>
                <c:pt idx="952">
                  <c:v>2</c:v>
                </c:pt>
                <c:pt idx="953">
                  <c:v>2</c:v>
                </c:pt>
                <c:pt idx="954">
                  <c:v>2</c:v>
                </c:pt>
                <c:pt idx="955">
                  <c:v>2</c:v>
                </c:pt>
                <c:pt idx="956">
                  <c:v>2</c:v>
                </c:pt>
                <c:pt idx="957">
                  <c:v>3</c:v>
                </c:pt>
                <c:pt idx="958">
                  <c:v>4</c:v>
                </c:pt>
                <c:pt idx="959">
                  <c:v>4</c:v>
                </c:pt>
                <c:pt idx="960">
                  <c:v>4</c:v>
                </c:pt>
                <c:pt idx="961">
                  <c:v>4</c:v>
                </c:pt>
                <c:pt idx="962">
                  <c:v>4</c:v>
                </c:pt>
                <c:pt idx="963">
                  <c:v>4</c:v>
                </c:pt>
                <c:pt idx="964">
                  <c:v>4</c:v>
                </c:pt>
                <c:pt idx="965">
                  <c:v>4</c:v>
                </c:pt>
                <c:pt idx="966">
                  <c:v>3</c:v>
                </c:pt>
                <c:pt idx="967">
                  <c:v>3</c:v>
                </c:pt>
                <c:pt idx="968">
                  <c:v>4</c:v>
                </c:pt>
                <c:pt idx="969">
                  <c:v>3</c:v>
                </c:pt>
                <c:pt idx="970">
                  <c:v>3</c:v>
                </c:pt>
                <c:pt idx="971">
                  <c:v>3</c:v>
                </c:pt>
                <c:pt idx="972">
                  <c:v>3</c:v>
                </c:pt>
                <c:pt idx="973">
                  <c:v>4</c:v>
                </c:pt>
                <c:pt idx="974">
                  <c:v>5</c:v>
                </c:pt>
                <c:pt idx="975">
                  <c:v>4</c:v>
                </c:pt>
                <c:pt idx="976">
                  <c:v>4</c:v>
                </c:pt>
                <c:pt idx="977">
                  <c:v>4</c:v>
                </c:pt>
                <c:pt idx="978">
                  <c:v>4</c:v>
                </c:pt>
                <c:pt idx="979">
                  <c:v>4</c:v>
                </c:pt>
                <c:pt idx="980">
                  <c:v>4</c:v>
                </c:pt>
                <c:pt idx="981">
                  <c:v>4</c:v>
                </c:pt>
                <c:pt idx="982">
                  <c:v>3</c:v>
                </c:pt>
                <c:pt idx="983">
                  <c:v>3</c:v>
                </c:pt>
                <c:pt idx="984">
                  <c:v>3</c:v>
                </c:pt>
                <c:pt idx="985">
                  <c:v>3</c:v>
                </c:pt>
                <c:pt idx="986">
                  <c:v>3</c:v>
                </c:pt>
                <c:pt idx="987">
                  <c:v>3</c:v>
                </c:pt>
                <c:pt idx="988">
                  <c:v>3</c:v>
                </c:pt>
                <c:pt idx="989">
                  <c:v>3</c:v>
                </c:pt>
                <c:pt idx="990">
                  <c:v>3</c:v>
                </c:pt>
                <c:pt idx="991">
                  <c:v>3</c:v>
                </c:pt>
                <c:pt idx="992">
                  <c:v>3</c:v>
                </c:pt>
                <c:pt idx="993">
                  <c:v>3</c:v>
                </c:pt>
                <c:pt idx="994">
                  <c:v>4</c:v>
                </c:pt>
                <c:pt idx="995">
                  <c:v>4</c:v>
                </c:pt>
                <c:pt idx="996">
                  <c:v>4</c:v>
                </c:pt>
                <c:pt idx="997">
                  <c:v>4</c:v>
                </c:pt>
                <c:pt idx="998">
                  <c:v>4</c:v>
                </c:pt>
                <c:pt idx="999">
                  <c:v>4</c:v>
                </c:pt>
                <c:pt idx="1000">
                  <c:v>4</c:v>
                </c:pt>
                <c:pt idx="1001">
                  <c:v>4</c:v>
                </c:pt>
                <c:pt idx="1002">
                  <c:v>4</c:v>
                </c:pt>
                <c:pt idx="1003">
                  <c:v>4</c:v>
                </c:pt>
                <c:pt idx="1004">
                  <c:v>3</c:v>
                </c:pt>
                <c:pt idx="1005">
                  <c:v>4</c:v>
                </c:pt>
                <c:pt idx="1006">
                  <c:v>4</c:v>
                </c:pt>
                <c:pt idx="1007">
                  <c:v>4</c:v>
                </c:pt>
                <c:pt idx="1008">
                  <c:v>4</c:v>
                </c:pt>
                <c:pt idx="1009">
                  <c:v>4</c:v>
                </c:pt>
                <c:pt idx="1010">
                  <c:v>4</c:v>
                </c:pt>
                <c:pt idx="1011">
                  <c:v>4</c:v>
                </c:pt>
                <c:pt idx="1012">
                  <c:v>4</c:v>
                </c:pt>
                <c:pt idx="1013">
                  <c:v>3</c:v>
                </c:pt>
                <c:pt idx="1014">
                  <c:v>4</c:v>
                </c:pt>
                <c:pt idx="1015">
                  <c:v>4</c:v>
                </c:pt>
                <c:pt idx="1016">
                  <c:v>5</c:v>
                </c:pt>
                <c:pt idx="1017">
                  <c:v>6</c:v>
                </c:pt>
                <c:pt idx="1018">
                  <c:v>6</c:v>
                </c:pt>
                <c:pt idx="1019">
                  <c:v>5</c:v>
                </c:pt>
                <c:pt idx="1020">
                  <c:v>5</c:v>
                </c:pt>
                <c:pt idx="1021">
                  <c:v>5</c:v>
                </c:pt>
                <c:pt idx="1022">
                  <c:v>5</c:v>
                </c:pt>
                <c:pt idx="1023">
                  <c:v>5</c:v>
                </c:pt>
                <c:pt idx="1024">
                  <c:v>5</c:v>
                </c:pt>
                <c:pt idx="1025">
                  <c:v>5</c:v>
                </c:pt>
                <c:pt idx="1026">
                  <c:v>5</c:v>
                </c:pt>
                <c:pt idx="1027">
                  <c:v>5</c:v>
                </c:pt>
                <c:pt idx="1028">
                  <c:v>5</c:v>
                </c:pt>
                <c:pt idx="1029">
                  <c:v>5</c:v>
                </c:pt>
                <c:pt idx="1030">
                  <c:v>5</c:v>
                </c:pt>
                <c:pt idx="1031">
                  <c:v>4</c:v>
                </c:pt>
                <c:pt idx="1032">
                  <c:v>4</c:v>
                </c:pt>
                <c:pt idx="1033">
                  <c:v>4</c:v>
                </c:pt>
                <c:pt idx="1034">
                  <c:v>4</c:v>
                </c:pt>
                <c:pt idx="1035">
                  <c:v>4</c:v>
                </c:pt>
                <c:pt idx="1036">
                  <c:v>4</c:v>
                </c:pt>
                <c:pt idx="1037">
                  <c:v>4</c:v>
                </c:pt>
                <c:pt idx="1038">
                  <c:v>4</c:v>
                </c:pt>
                <c:pt idx="1039">
                  <c:v>4</c:v>
                </c:pt>
                <c:pt idx="1040">
                  <c:v>7</c:v>
                </c:pt>
                <c:pt idx="1041">
                  <c:v>6</c:v>
                </c:pt>
                <c:pt idx="1042">
                  <c:v>5</c:v>
                </c:pt>
                <c:pt idx="1043">
                  <c:v>6</c:v>
                </c:pt>
                <c:pt idx="1044">
                  <c:v>6</c:v>
                </c:pt>
                <c:pt idx="1045">
                  <c:v>7</c:v>
                </c:pt>
                <c:pt idx="1046">
                  <c:v>6</c:v>
                </c:pt>
                <c:pt idx="1047">
                  <c:v>5</c:v>
                </c:pt>
                <c:pt idx="1048">
                  <c:v>5</c:v>
                </c:pt>
                <c:pt idx="1049">
                  <c:v>5</c:v>
                </c:pt>
                <c:pt idx="1050">
                  <c:v>5</c:v>
                </c:pt>
                <c:pt idx="1051">
                  <c:v>5</c:v>
                </c:pt>
                <c:pt idx="1052">
                  <c:v>5</c:v>
                </c:pt>
                <c:pt idx="1053">
                  <c:v>6</c:v>
                </c:pt>
                <c:pt idx="1054">
                  <c:v>6</c:v>
                </c:pt>
                <c:pt idx="1055">
                  <c:v>6</c:v>
                </c:pt>
                <c:pt idx="1056">
                  <c:v>6</c:v>
                </c:pt>
                <c:pt idx="1057">
                  <c:v>6</c:v>
                </c:pt>
                <c:pt idx="1058">
                  <c:v>6</c:v>
                </c:pt>
                <c:pt idx="1059">
                  <c:v>5</c:v>
                </c:pt>
                <c:pt idx="1060">
                  <c:v>5</c:v>
                </c:pt>
                <c:pt idx="1061">
                  <c:v>5</c:v>
                </c:pt>
                <c:pt idx="1062">
                  <c:v>5</c:v>
                </c:pt>
                <c:pt idx="1063">
                  <c:v>5</c:v>
                </c:pt>
                <c:pt idx="1064">
                  <c:v>6</c:v>
                </c:pt>
                <c:pt idx="1065">
                  <c:v>6</c:v>
                </c:pt>
                <c:pt idx="1066">
                  <c:v>6</c:v>
                </c:pt>
                <c:pt idx="1067">
                  <c:v>6</c:v>
                </c:pt>
                <c:pt idx="1068">
                  <c:v>6</c:v>
                </c:pt>
                <c:pt idx="1069">
                  <c:v>7</c:v>
                </c:pt>
                <c:pt idx="1070">
                  <c:v>7</c:v>
                </c:pt>
                <c:pt idx="1071">
                  <c:v>7</c:v>
                </c:pt>
                <c:pt idx="1072">
                  <c:v>8</c:v>
                </c:pt>
                <c:pt idx="1073">
                  <c:v>8</c:v>
                </c:pt>
                <c:pt idx="1074">
                  <c:v>7</c:v>
                </c:pt>
                <c:pt idx="1075">
                  <c:v>7</c:v>
                </c:pt>
                <c:pt idx="1076">
                  <c:v>5</c:v>
                </c:pt>
                <c:pt idx="1077">
                  <c:v>5</c:v>
                </c:pt>
                <c:pt idx="1078">
                  <c:v>6</c:v>
                </c:pt>
                <c:pt idx="1079">
                  <c:v>8</c:v>
                </c:pt>
                <c:pt idx="1080">
                  <c:v>8</c:v>
                </c:pt>
                <c:pt idx="1081">
                  <c:v>8</c:v>
                </c:pt>
                <c:pt idx="1082">
                  <c:v>6</c:v>
                </c:pt>
                <c:pt idx="1083">
                  <c:v>6</c:v>
                </c:pt>
                <c:pt idx="1084">
                  <c:v>6</c:v>
                </c:pt>
                <c:pt idx="1085">
                  <c:v>6</c:v>
                </c:pt>
                <c:pt idx="1086">
                  <c:v>6</c:v>
                </c:pt>
                <c:pt idx="1087">
                  <c:v>6</c:v>
                </c:pt>
                <c:pt idx="1088">
                  <c:v>6</c:v>
                </c:pt>
                <c:pt idx="1089">
                  <c:v>6</c:v>
                </c:pt>
                <c:pt idx="1090">
                  <c:v>4</c:v>
                </c:pt>
                <c:pt idx="1091">
                  <c:v>4</c:v>
                </c:pt>
                <c:pt idx="1092">
                  <c:v>5</c:v>
                </c:pt>
                <c:pt idx="1093">
                  <c:v>8</c:v>
                </c:pt>
                <c:pt idx="1094">
                  <c:v>7</c:v>
                </c:pt>
                <c:pt idx="1095">
                  <c:v>7</c:v>
                </c:pt>
                <c:pt idx="1096">
                  <c:v>6</c:v>
                </c:pt>
                <c:pt idx="1097">
                  <c:v>6</c:v>
                </c:pt>
                <c:pt idx="1098">
                  <c:v>5</c:v>
                </c:pt>
                <c:pt idx="1099">
                  <c:v>3</c:v>
                </c:pt>
                <c:pt idx="1100">
                  <c:v>3</c:v>
                </c:pt>
                <c:pt idx="1101">
                  <c:v>3</c:v>
                </c:pt>
                <c:pt idx="1102">
                  <c:v>4</c:v>
                </c:pt>
                <c:pt idx="1103">
                  <c:v>6</c:v>
                </c:pt>
                <c:pt idx="1104">
                  <c:v>5</c:v>
                </c:pt>
                <c:pt idx="1105">
                  <c:v>5</c:v>
                </c:pt>
                <c:pt idx="1106">
                  <c:v>4</c:v>
                </c:pt>
                <c:pt idx="1107">
                  <c:v>4</c:v>
                </c:pt>
                <c:pt idx="1108">
                  <c:v>4</c:v>
                </c:pt>
                <c:pt idx="1109">
                  <c:v>4</c:v>
                </c:pt>
                <c:pt idx="1110">
                  <c:v>4</c:v>
                </c:pt>
                <c:pt idx="1111">
                  <c:v>5</c:v>
                </c:pt>
                <c:pt idx="1112">
                  <c:v>7</c:v>
                </c:pt>
                <c:pt idx="1113">
                  <c:v>6</c:v>
                </c:pt>
                <c:pt idx="1114">
                  <c:v>5</c:v>
                </c:pt>
                <c:pt idx="1115">
                  <c:v>4</c:v>
                </c:pt>
                <c:pt idx="1116">
                  <c:v>3</c:v>
                </c:pt>
                <c:pt idx="1117">
                  <c:v>4</c:v>
                </c:pt>
                <c:pt idx="1118">
                  <c:v>4</c:v>
                </c:pt>
                <c:pt idx="1119">
                  <c:v>4</c:v>
                </c:pt>
                <c:pt idx="1120">
                  <c:v>5</c:v>
                </c:pt>
                <c:pt idx="1121">
                  <c:v>5</c:v>
                </c:pt>
                <c:pt idx="1122">
                  <c:v>5</c:v>
                </c:pt>
                <c:pt idx="1123">
                  <c:v>5</c:v>
                </c:pt>
                <c:pt idx="1124">
                  <c:v>4</c:v>
                </c:pt>
                <c:pt idx="1125">
                  <c:v>4</c:v>
                </c:pt>
                <c:pt idx="1126">
                  <c:v>4</c:v>
                </c:pt>
                <c:pt idx="1127">
                  <c:v>6</c:v>
                </c:pt>
                <c:pt idx="1128">
                  <c:v>6</c:v>
                </c:pt>
                <c:pt idx="1129">
                  <c:v>6</c:v>
                </c:pt>
                <c:pt idx="1130">
                  <c:v>5</c:v>
                </c:pt>
                <c:pt idx="1131">
                  <c:v>4</c:v>
                </c:pt>
                <c:pt idx="1132">
                  <c:v>3</c:v>
                </c:pt>
                <c:pt idx="1133">
                  <c:v>3</c:v>
                </c:pt>
                <c:pt idx="1134">
                  <c:v>6</c:v>
                </c:pt>
                <c:pt idx="1135">
                  <c:v>5</c:v>
                </c:pt>
                <c:pt idx="1136">
                  <c:v>5</c:v>
                </c:pt>
                <c:pt idx="1137">
                  <c:v>4</c:v>
                </c:pt>
                <c:pt idx="1138">
                  <c:v>6</c:v>
                </c:pt>
                <c:pt idx="1139">
                  <c:v>4</c:v>
                </c:pt>
                <c:pt idx="1140">
                  <c:v>4</c:v>
                </c:pt>
                <c:pt idx="1141">
                  <c:v>4</c:v>
                </c:pt>
                <c:pt idx="1142">
                  <c:v>4</c:v>
                </c:pt>
                <c:pt idx="1143">
                  <c:v>5</c:v>
                </c:pt>
                <c:pt idx="1144">
                  <c:v>5</c:v>
                </c:pt>
                <c:pt idx="1145">
                  <c:v>4</c:v>
                </c:pt>
                <c:pt idx="1146">
                  <c:v>4</c:v>
                </c:pt>
                <c:pt idx="1147">
                  <c:v>4</c:v>
                </c:pt>
                <c:pt idx="1148">
                  <c:v>5</c:v>
                </c:pt>
                <c:pt idx="1149">
                  <c:v>5</c:v>
                </c:pt>
                <c:pt idx="1150">
                  <c:v>7</c:v>
                </c:pt>
                <c:pt idx="1151">
                  <c:v>6</c:v>
                </c:pt>
                <c:pt idx="1152">
                  <c:v>4</c:v>
                </c:pt>
                <c:pt idx="1153">
                  <c:v>4</c:v>
                </c:pt>
                <c:pt idx="1154">
                  <c:v>5</c:v>
                </c:pt>
                <c:pt idx="1155">
                  <c:v>5</c:v>
                </c:pt>
                <c:pt idx="1156">
                  <c:v>5</c:v>
                </c:pt>
                <c:pt idx="1157">
                  <c:v>5</c:v>
                </c:pt>
                <c:pt idx="1158">
                  <c:v>5</c:v>
                </c:pt>
                <c:pt idx="1159">
                  <c:v>4</c:v>
                </c:pt>
                <c:pt idx="1160">
                  <c:v>4</c:v>
                </c:pt>
                <c:pt idx="1161">
                  <c:v>5</c:v>
                </c:pt>
                <c:pt idx="1162">
                  <c:v>3</c:v>
                </c:pt>
                <c:pt idx="1163">
                  <c:v>5</c:v>
                </c:pt>
                <c:pt idx="1164">
                  <c:v>4</c:v>
                </c:pt>
                <c:pt idx="1165">
                  <c:v>4</c:v>
                </c:pt>
                <c:pt idx="1166">
                  <c:v>4</c:v>
                </c:pt>
                <c:pt idx="1167">
                  <c:v>4</c:v>
                </c:pt>
                <c:pt idx="1168">
                  <c:v>4</c:v>
                </c:pt>
                <c:pt idx="1169">
                  <c:v>4</c:v>
                </c:pt>
                <c:pt idx="1170">
                  <c:v>4</c:v>
                </c:pt>
                <c:pt idx="1171">
                  <c:v>4</c:v>
                </c:pt>
                <c:pt idx="1172">
                  <c:v>4</c:v>
                </c:pt>
                <c:pt idx="1173">
                  <c:v>3</c:v>
                </c:pt>
                <c:pt idx="1174">
                  <c:v>3</c:v>
                </c:pt>
                <c:pt idx="1175">
                  <c:v>3</c:v>
                </c:pt>
                <c:pt idx="1176">
                  <c:v>3</c:v>
                </c:pt>
                <c:pt idx="1177">
                  <c:v>4</c:v>
                </c:pt>
                <c:pt idx="1178">
                  <c:v>3</c:v>
                </c:pt>
                <c:pt idx="1179">
                  <c:v>2</c:v>
                </c:pt>
                <c:pt idx="1180">
                  <c:v>2</c:v>
                </c:pt>
                <c:pt idx="1181">
                  <c:v>2</c:v>
                </c:pt>
                <c:pt idx="1182">
                  <c:v>2</c:v>
                </c:pt>
                <c:pt idx="1183">
                  <c:v>3</c:v>
                </c:pt>
                <c:pt idx="1184">
                  <c:v>3</c:v>
                </c:pt>
                <c:pt idx="1185">
                  <c:v>3</c:v>
                </c:pt>
                <c:pt idx="1186">
                  <c:v>3</c:v>
                </c:pt>
                <c:pt idx="1187">
                  <c:v>3</c:v>
                </c:pt>
                <c:pt idx="1188">
                  <c:v>3</c:v>
                </c:pt>
                <c:pt idx="1189">
                  <c:v>4</c:v>
                </c:pt>
                <c:pt idx="1190">
                  <c:v>3</c:v>
                </c:pt>
                <c:pt idx="1191">
                  <c:v>3</c:v>
                </c:pt>
                <c:pt idx="1192">
                  <c:v>3</c:v>
                </c:pt>
                <c:pt idx="1193">
                  <c:v>3</c:v>
                </c:pt>
                <c:pt idx="1194">
                  <c:v>3</c:v>
                </c:pt>
                <c:pt idx="1195">
                  <c:v>4</c:v>
                </c:pt>
                <c:pt idx="1196">
                  <c:v>4</c:v>
                </c:pt>
                <c:pt idx="1197">
                  <c:v>4</c:v>
                </c:pt>
                <c:pt idx="1198">
                  <c:v>4</c:v>
                </c:pt>
                <c:pt idx="1199">
                  <c:v>4</c:v>
                </c:pt>
                <c:pt idx="1200">
                  <c:v>4</c:v>
                </c:pt>
                <c:pt idx="1201">
                  <c:v>4</c:v>
                </c:pt>
                <c:pt idx="1202">
                  <c:v>4</c:v>
                </c:pt>
                <c:pt idx="1203">
                  <c:v>4</c:v>
                </c:pt>
                <c:pt idx="1204">
                  <c:v>4</c:v>
                </c:pt>
                <c:pt idx="1205">
                  <c:v>4</c:v>
                </c:pt>
                <c:pt idx="1206">
                  <c:v>4</c:v>
                </c:pt>
                <c:pt idx="1207">
                  <c:v>4</c:v>
                </c:pt>
                <c:pt idx="1208">
                  <c:v>5</c:v>
                </c:pt>
                <c:pt idx="1209">
                  <c:v>6</c:v>
                </c:pt>
                <c:pt idx="1210">
                  <c:v>5</c:v>
                </c:pt>
                <c:pt idx="1211">
                  <c:v>5</c:v>
                </c:pt>
                <c:pt idx="1212">
                  <c:v>5</c:v>
                </c:pt>
                <c:pt idx="1213">
                  <c:v>5</c:v>
                </c:pt>
                <c:pt idx="1214">
                  <c:v>5</c:v>
                </c:pt>
                <c:pt idx="1215">
                  <c:v>3</c:v>
                </c:pt>
                <c:pt idx="1216">
                  <c:v>3</c:v>
                </c:pt>
                <c:pt idx="1217">
                  <c:v>4</c:v>
                </c:pt>
                <c:pt idx="1218">
                  <c:v>4</c:v>
                </c:pt>
                <c:pt idx="1219">
                  <c:v>4</c:v>
                </c:pt>
                <c:pt idx="1220">
                  <c:v>4</c:v>
                </c:pt>
                <c:pt idx="1221">
                  <c:v>4</c:v>
                </c:pt>
                <c:pt idx="1222">
                  <c:v>4</c:v>
                </c:pt>
                <c:pt idx="1223">
                  <c:v>4</c:v>
                </c:pt>
                <c:pt idx="1224">
                  <c:v>4</c:v>
                </c:pt>
                <c:pt idx="1225">
                  <c:v>4</c:v>
                </c:pt>
                <c:pt idx="1226">
                  <c:v>4</c:v>
                </c:pt>
                <c:pt idx="1227">
                  <c:v>4</c:v>
                </c:pt>
                <c:pt idx="1228" formatCode="0_);\(0\)">
                  <c:v>5</c:v>
                </c:pt>
                <c:pt idx="1229" formatCode="0_);\(0\)">
                  <c:v>4</c:v>
                </c:pt>
                <c:pt idx="1230" formatCode="0_);\(0\)">
                  <c:v>4</c:v>
                </c:pt>
                <c:pt idx="1231" formatCode="0_);\(0\)">
                  <c:v>5</c:v>
                </c:pt>
                <c:pt idx="1232" formatCode="0_);\(0\)">
                  <c:v>4</c:v>
                </c:pt>
                <c:pt idx="1233" formatCode="0_);\(0\)">
                  <c:v>4</c:v>
                </c:pt>
                <c:pt idx="1234" formatCode="0_);\(0\)">
                  <c:v>4</c:v>
                </c:pt>
                <c:pt idx="1235" formatCode="0_);\(0\)">
                  <c:v>4</c:v>
                </c:pt>
                <c:pt idx="1236" formatCode="0_);\(0\)">
                  <c:v>4</c:v>
                </c:pt>
                <c:pt idx="1237" formatCode="0_);\(0\)">
                  <c:v>4</c:v>
                </c:pt>
                <c:pt idx="1238" formatCode="0_);\(0\)">
                  <c:v>5</c:v>
                </c:pt>
                <c:pt idx="1239" formatCode="0_);\(0\)">
                  <c:v>5</c:v>
                </c:pt>
                <c:pt idx="1240" formatCode="0_);\(0\)">
                  <c:v>5</c:v>
                </c:pt>
                <c:pt idx="1241" formatCode="0_);\(0\)">
                  <c:v>4</c:v>
                </c:pt>
                <c:pt idx="1242" formatCode="0_);\(0\)">
                  <c:v>5</c:v>
                </c:pt>
                <c:pt idx="1243" formatCode="0_);\(0\)">
                  <c:v>5</c:v>
                </c:pt>
                <c:pt idx="1244" formatCode="0_);\(0\)">
                  <c:v>6</c:v>
                </c:pt>
                <c:pt idx="1245" formatCode="0_);\(0\)">
                  <c:v>6</c:v>
                </c:pt>
                <c:pt idx="1246" formatCode="0_);\(0\)">
                  <c:v>5</c:v>
                </c:pt>
                <c:pt idx="1247" formatCode="0_);\(0\)">
                  <c:v>5</c:v>
                </c:pt>
                <c:pt idx="1248" formatCode="0_);\(0\)">
                  <c:v>4</c:v>
                </c:pt>
                <c:pt idx="1249" formatCode="0_);\(0\)">
                  <c:v>4</c:v>
                </c:pt>
                <c:pt idx="1250" formatCode="0_);\(0\)">
                  <c:v>4</c:v>
                </c:pt>
                <c:pt idx="1251" formatCode="0_);\(0\)">
                  <c:v>4</c:v>
                </c:pt>
              </c:numCache>
            </c:numRef>
          </c:val>
          <c:smooth val="0"/>
          <c:extLst xmlns:c16r2="http://schemas.microsoft.com/office/drawing/2015/06/chart">
            <c:ext xmlns:c16="http://schemas.microsoft.com/office/drawing/2014/chart" uri="{C3380CC4-5D6E-409C-BE32-E72D297353CC}">
              <c16:uniqueId val="{00000000-9728-4D9F-8C0F-A8E3DBFA9A73}"/>
            </c:ext>
          </c:extLst>
        </c:ser>
        <c:dLbls>
          <c:showLegendKey val="0"/>
          <c:showVal val="0"/>
          <c:showCatName val="0"/>
          <c:showSerName val="0"/>
          <c:showPercent val="0"/>
          <c:showBubbleSize val="0"/>
        </c:dLbls>
        <c:smooth val="0"/>
        <c:axId val="161032696"/>
        <c:axId val="161033480"/>
      </c:lineChart>
      <c:dateAx>
        <c:axId val="161032696"/>
        <c:scaling>
          <c:orientation val="minMax"/>
        </c:scaling>
        <c:delete val="0"/>
        <c:axPos val="t"/>
        <c:numFmt formatCode="m/d/yyyy" sourceLinked="1"/>
        <c:majorTickMark val="out"/>
        <c:minorTickMark val="none"/>
        <c:tickLblPos val="high"/>
        <c:spPr>
          <a:ln>
            <a:solidFill>
              <a:sysClr val="windowText" lastClr="000000"/>
            </a:solidFill>
          </a:ln>
        </c:spPr>
        <c:crossAx val="161033480"/>
        <c:crossesAt val="900"/>
        <c:auto val="1"/>
        <c:lblOffset val="100"/>
        <c:baseTimeUnit val="days"/>
        <c:majorUnit val="3"/>
        <c:majorTimeUnit val="months"/>
      </c:dateAx>
      <c:valAx>
        <c:axId val="161033480"/>
        <c:scaling>
          <c:orientation val="maxMin"/>
        </c:scaling>
        <c:delete val="0"/>
        <c:axPos val="r"/>
        <c:numFmt formatCode="_(* #,##0_);_(* \(#,##0\);_(* &quot;-&quot;??_);_(@_)" sourceLinked="1"/>
        <c:majorTickMark val="in"/>
        <c:minorTickMark val="none"/>
        <c:tickLblPos val="high"/>
        <c:spPr>
          <a:ln>
            <a:solidFill>
              <a:sysClr val="windowText" lastClr="000000"/>
            </a:solidFill>
          </a:ln>
        </c:spPr>
        <c:crossAx val="161032696"/>
        <c:crosses val="max"/>
        <c:crossBetween val="between"/>
      </c:valAx>
      <c:spPr>
        <a:ln>
          <a:solidFill>
            <a:schemeClr val="tx1"/>
          </a:solidFill>
        </a:ln>
      </c:spPr>
    </c:plotArea>
    <c:legend>
      <c:legendPos val="r"/>
      <c:layout>
        <c:manualLayout>
          <c:xMode val="edge"/>
          <c:yMode val="edge"/>
          <c:x val="0.22446765448877989"/>
          <c:y val="0.48706220932909944"/>
          <c:w val="0.553644410830328"/>
          <c:h val="9.7233999596204324E-2"/>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289866604584555E-2"/>
          <c:y val="3.143576283733765E-2"/>
          <c:w val="0.82050118712140807"/>
          <c:h val="0.86920588414820465"/>
        </c:manualLayout>
      </c:layout>
      <c:lineChart>
        <c:grouping val="standard"/>
        <c:varyColors val="0"/>
        <c:ser>
          <c:idx val="0"/>
          <c:order val="0"/>
          <c:tx>
            <c:strRef>
              <c:f>'3. iOS ranking'!$J$26</c:f>
              <c:strCache>
                <c:ptCount val="1"/>
                <c:pt idx="0">
                  <c:v>iPhone ranking in all categories</c:v>
                </c:pt>
              </c:strCache>
            </c:strRef>
          </c:tx>
          <c:spPr>
            <a:ln w="15875">
              <a:solidFill>
                <a:srgbClr val="C00000"/>
              </a:solidFill>
            </a:ln>
          </c:spPr>
          <c:marker>
            <c:symbol val="none"/>
          </c:marker>
          <c:cat>
            <c:numRef>
              <c:f>'3. iOS ranking'!$A$1527:$A$2260</c:f>
              <c:numCache>
                <c:formatCode>m/d/yyyy</c:formatCode>
                <c:ptCount val="734"/>
                <c:pt idx="0">
                  <c:v>42075</c:v>
                </c:pt>
                <c:pt idx="1">
                  <c:v>42076</c:v>
                </c:pt>
                <c:pt idx="2">
                  <c:v>42077</c:v>
                </c:pt>
                <c:pt idx="3">
                  <c:v>42078</c:v>
                </c:pt>
                <c:pt idx="4">
                  <c:v>42079</c:v>
                </c:pt>
                <c:pt idx="5">
                  <c:v>42080</c:v>
                </c:pt>
                <c:pt idx="6">
                  <c:v>42081</c:v>
                </c:pt>
                <c:pt idx="7">
                  <c:v>42082</c:v>
                </c:pt>
                <c:pt idx="8">
                  <c:v>42083</c:v>
                </c:pt>
                <c:pt idx="9">
                  <c:v>42084</c:v>
                </c:pt>
                <c:pt idx="10">
                  <c:v>42085</c:v>
                </c:pt>
                <c:pt idx="11">
                  <c:v>42086</c:v>
                </c:pt>
                <c:pt idx="12">
                  <c:v>42087</c:v>
                </c:pt>
                <c:pt idx="13">
                  <c:v>42088</c:v>
                </c:pt>
                <c:pt idx="14">
                  <c:v>42089</c:v>
                </c:pt>
                <c:pt idx="15">
                  <c:v>42090</c:v>
                </c:pt>
                <c:pt idx="16">
                  <c:v>42091</c:v>
                </c:pt>
                <c:pt idx="17">
                  <c:v>42092</c:v>
                </c:pt>
                <c:pt idx="18">
                  <c:v>42093</c:v>
                </c:pt>
                <c:pt idx="19">
                  <c:v>42094</c:v>
                </c:pt>
                <c:pt idx="20">
                  <c:v>42095</c:v>
                </c:pt>
                <c:pt idx="21">
                  <c:v>42096</c:v>
                </c:pt>
                <c:pt idx="22">
                  <c:v>42097</c:v>
                </c:pt>
                <c:pt idx="23">
                  <c:v>42098</c:v>
                </c:pt>
                <c:pt idx="24">
                  <c:v>42099</c:v>
                </c:pt>
                <c:pt idx="25">
                  <c:v>42100</c:v>
                </c:pt>
                <c:pt idx="26">
                  <c:v>42101</c:v>
                </c:pt>
                <c:pt idx="27">
                  <c:v>42102</c:v>
                </c:pt>
                <c:pt idx="28">
                  <c:v>42103</c:v>
                </c:pt>
                <c:pt idx="29">
                  <c:v>42104</c:v>
                </c:pt>
                <c:pt idx="30">
                  <c:v>42105</c:v>
                </c:pt>
                <c:pt idx="31">
                  <c:v>42106</c:v>
                </c:pt>
                <c:pt idx="32">
                  <c:v>42107</c:v>
                </c:pt>
                <c:pt idx="33">
                  <c:v>42108</c:v>
                </c:pt>
                <c:pt idx="34">
                  <c:v>42109</c:v>
                </c:pt>
                <c:pt idx="35">
                  <c:v>42110</c:v>
                </c:pt>
                <c:pt idx="36">
                  <c:v>42111</c:v>
                </c:pt>
                <c:pt idx="37">
                  <c:v>42112</c:v>
                </c:pt>
                <c:pt idx="38">
                  <c:v>42113</c:v>
                </c:pt>
                <c:pt idx="39">
                  <c:v>42114</c:v>
                </c:pt>
                <c:pt idx="40">
                  <c:v>42115</c:v>
                </c:pt>
                <c:pt idx="41">
                  <c:v>42116</c:v>
                </c:pt>
                <c:pt idx="42">
                  <c:v>42117</c:v>
                </c:pt>
                <c:pt idx="43">
                  <c:v>42118</c:v>
                </c:pt>
                <c:pt idx="44">
                  <c:v>42119</c:v>
                </c:pt>
                <c:pt idx="45">
                  <c:v>42120</c:v>
                </c:pt>
                <c:pt idx="46">
                  <c:v>42121</c:v>
                </c:pt>
                <c:pt idx="47">
                  <c:v>42122</c:v>
                </c:pt>
                <c:pt idx="48">
                  <c:v>42123</c:v>
                </c:pt>
                <c:pt idx="49">
                  <c:v>42124</c:v>
                </c:pt>
                <c:pt idx="50">
                  <c:v>42125</c:v>
                </c:pt>
                <c:pt idx="51">
                  <c:v>42126</c:v>
                </c:pt>
                <c:pt idx="52">
                  <c:v>42127</c:v>
                </c:pt>
                <c:pt idx="53">
                  <c:v>42128</c:v>
                </c:pt>
                <c:pt idx="54">
                  <c:v>42129</c:v>
                </c:pt>
                <c:pt idx="55">
                  <c:v>42130</c:v>
                </c:pt>
                <c:pt idx="56">
                  <c:v>42131</c:v>
                </c:pt>
                <c:pt idx="57">
                  <c:v>42132</c:v>
                </c:pt>
                <c:pt idx="58">
                  <c:v>42133</c:v>
                </c:pt>
                <c:pt idx="59">
                  <c:v>42134</c:v>
                </c:pt>
                <c:pt idx="60">
                  <c:v>42135</c:v>
                </c:pt>
                <c:pt idx="61">
                  <c:v>42136</c:v>
                </c:pt>
                <c:pt idx="62">
                  <c:v>42137</c:v>
                </c:pt>
                <c:pt idx="63">
                  <c:v>42138</c:v>
                </c:pt>
                <c:pt idx="64">
                  <c:v>42139</c:v>
                </c:pt>
                <c:pt idx="65">
                  <c:v>42140</c:v>
                </c:pt>
                <c:pt idx="66">
                  <c:v>42141</c:v>
                </c:pt>
                <c:pt idx="67">
                  <c:v>42142</c:v>
                </c:pt>
                <c:pt idx="68">
                  <c:v>42143</c:v>
                </c:pt>
                <c:pt idx="69">
                  <c:v>42144</c:v>
                </c:pt>
                <c:pt idx="70">
                  <c:v>42145</c:v>
                </c:pt>
                <c:pt idx="71">
                  <c:v>42146</c:v>
                </c:pt>
                <c:pt idx="72">
                  <c:v>42147</c:v>
                </c:pt>
                <c:pt idx="73">
                  <c:v>42148</c:v>
                </c:pt>
                <c:pt idx="74">
                  <c:v>42149</c:v>
                </c:pt>
                <c:pt idx="75">
                  <c:v>42150</c:v>
                </c:pt>
                <c:pt idx="76">
                  <c:v>42151</c:v>
                </c:pt>
                <c:pt idx="77">
                  <c:v>42152</c:v>
                </c:pt>
                <c:pt idx="78">
                  <c:v>42153</c:v>
                </c:pt>
                <c:pt idx="79">
                  <c:v>42154</c:v>
                </c:pt>
                <c:pt idx="80">
                  <c:v>42155</c:v>
                </c:pt>
                <c:pt idx="81">
                  <c:v>42156</c:v>
                </c:pt>
                <c:pt idx="82">
                  <c:v>42157</c:v>
                </c:pt>
                <c:pt idx="83">
                  <c:v>42158</c:v>
                </c:pt>
                <c:pt idx="84">
                  <c:v>42159</c:v>
                </c:pt>
                <c:pt idx="85">
                  <c:v>42160</c:v>
                </c:pt>
                <c:pt idx="86">
                  <c:v>42161</c:v>
                </c:pt>
                <c:pt idx="87">
                  <c:v>42162</c:v>
                </c:pt>
                <c:pt idx="88">
                  <c:v>42163</c:v>
                </c:pt>
                <c:pt idx="89">
                  <c:v>42164</c:v>
                </c:pt>
                <c:pt idx="90">
                  <c:v>42165</c:v>
                </c:pt>
                <c:pt idx="91">
                  <c:v>42166</c:v>
                </c:pt>
                <c:pt idx="92">
                  <c:v>42167</c:v>
                </c:pt>
                <c:pt idx="93">
                  <c:v>42168</c:v>
                </c:pt>
                <c:pt idx="94">
                  <c:v>42169</c:v>
                </c:pt>
                <c:pt idx="95">
                  <c:v>42170</c:v>
                </c:pt>
                <c:pt idx="96">
                  <c:v>42171</c:v>
                </c:pt>
                <c:pt idx="97">
                  <c:v>42172</c:v>
                </c:pt>
                <c:pt idx="98">
                  <c:v>42173</c:v>
                </c:pt>
                <c:pt idx="99">
                  <c:v>42174</c:v>
                </c:pt>
                <c:pt idx="100">
                  <c:v>42175</c:v>
                </c:pt>
                <c:pt idx="101">
                  <c:v>42176</c:v>
                </c:pt>
                <c:pt idx="102">
                  <c:v>42177</c:v>
                </c:pt>
                <c:pt idx="103">
                  <c:v>42178</c:v>
                </c:pt>
                <c:pt idx="104">
                  <c:v>42179</c:v>
                </c:pt>
                <c:pt idx="105">
                  <c:v>42180</c:v>
                </c:pt>
                <c:pt idx="106">
                  <c:v>42181</c:v>
                </c:pt>
                <c:pt idx="107">
                  <c:v>42182</c:v>
                </c:pt>
                <c:pt idx="108">
                  <c:v>42183</c:v>
                </c:pt>
                <c:pt idx="109">
                  <c:v>42184</c:v>
                </c:pt>
                <c:pt idx="110">
                  <c:v>42185</c:v>
                </c:pt>
                <c:pt idx="111">
                  <c:v>42186</c:v>
                </c:pt>
                <c:pt idx="112">
                  <c:v>42187</c:v>
                </c:pt>
                <c:pt idx="113">
                  <c:v>42188</c:v>
                </c:pt>
                <c:pt idx="114">
                  <c:v>42189</c:v>
                </c:pt>
                <c:pt idx="115">
                  <c:v>42190</c:v>
                </c:pt>
                <c:pt idx="116">
                  <c:v>42191</c:v>
                </c:pt>
                <c:pt idx="117">
                  <c:v>42192</c:v>
                </c:pt>
                <c:pt idx="118">
                  <c:v>42193</c:v>
                </c:pt>
                <c:pt idx="119">
                  <c:v>42194</c:v>
                </c:pt>
                <c:pt idx="120">
                  <c:v>42195</c:v>
                </c:pt>
                <c:pt idx="121">
                  <c:v>42196</c:v>
                </c:pt>
                <c:pt idx="122">
                  <c:v>42197</c:v>
                </c:pt>
                <c:pt idx="123">
                  <c:v>42198</c:v>
                </c:pt>
                <c:pt idx="124">
                  <c:v>42199</c:v>
                </c:pt>
                <c:pt idx="125">
                  <c:v>42200</c:v>
                </c:pt>
                <c:pt idx="126">
                  <c:v>42201</c:v>
                </c:pt>
                <c:pt idx="127">
                  <c:v>42202</c:v>
                </c:pt>
                <c:pt idx="128">
                  <c:v>42203</c:v>
                </c:pt>
                <c:pt idx="129">
                  <c:v>42204</c:v>
                </c:pt>
                <c:pt idx="130">
                  <c:v>42205</c:v>
                </c:pt>
                <c:pt idx="131">
                  <c:v>42206</c:v>
                </c:pt>
                <c:pt idx="132">
                  <c:v>42207</c:v>
                </c:pt>
                <c:pt idx="133">
                  <c:v>42208</c:v>
                </c:pt>
                <c:pt idx="134">
                  <c:v>42209</c:v>
                </c:pt>
                <c:pt idx="135">
                  <c:v>42210</c:v>
                </c:pt>
                <c:pt idx="136">
                  <c:v>42211</c:v>
                </c:pt>
                <c:pt idx="137">
                  <c:v>42212</c:v>
                </c:pt>
                <c:pt idx="138">
                  <c:v>42213</c:v>
                </c:pt>
                <c:pt idx="139">
                  <c:v>42214</c:v>
                </c:pt>
                <c:pt idx="140">
                  <c:v>42215</c:v>
                </c:pt>
                <c:pt idx="141">
                  <c:v>42216</c:v>
                </c:pt>
                <c:pt idx="142">
                  <c:v>42217</c:v>
                </c:pt>
                <c:pt idx="143">
                  <c:v>42218</c:v>
                </c:pt>
                <c:pt idx="144">
                  <c:v>42219</c:v>
                </c:pt>
                <c:pt idx="145">
                  <c:v>42220</c:v>
                </c:pt>
                <c:pt idx="146">
                  <c:v>42221</c:v>
                </c:pt>
                <c:pt idx="147">
                  <c:v>42222</c:v>
                </c:pt>
                <c:pt idx="148">
                  <c:v>42223</c:v>
                </c:pt>
                <c:pt idx="149">
                  <c:v>42224</c:v>
                </c:pt>
                <c:pt idx="150">
                  <c:v>42225</c:v>
                </c:pt>
                <c:pt idx="151">
                  <c:v>42226</c:v>
                </c:pt>
                <c:pt idx="152">
                  <c:v>42227</c:v>
                </c:pt>
                <c:pt idx="153">
                  <c:v>42228</c:v>
                </c:pt>
                <c:pt idx="154">
                  <c:v>42229</c:v>
                </c:pt>
                <c:pt idx="155">
                  <c:v>42230</c:v>
                </c:pt>
                <c:pt idx="156">
                  <c:v>42231</c:v>
                </c:pt>
                <c:pt idx="157">
                  <c:v>42232</c:v>
                </c:pt>
                <c:pt idx="158">
                  <c:v>42233</c:v>
                </c:pt>
                <c:pt idx="159">
                  <c:v>42234</c:v>
                </c:pt>
                <c:pt idx="160">
                  <c:v>42235</c:v>
                </c:pt>
                <c:pt idx="161">
                  <c:v>42236</c:v>
                </c:pt>
                <c:pt idx="162">
                  <c:v>42237</c:v>
                </c:pt>
                <c:pt idx="163">
                  <c:v>42238</c:v>
                </c:pt>
                <c:pt idx="164">
                  <c:v>42239</c:v>
                </c:pt>
                <c:pt idx="165">
                  <c:v>42240</c:v>
                </c:pt>
                <c:pt idx="166">
                  <c:v>42241</c:v>
                </c:pt>
                <c:pt idx="167">
                  <c:v>42242</c:v>
                </c:pt>
                <c:pt idx="168">
                  <c:v>42243</c:v>
                </c:pt>
                <c:pt idx="169">
                  <c:v>42244</c:v>
                </c:pt>
                <c:pt idx="170">
                  <c:v>42245</c:v>
                </c:pt>
                <c:pt idx="171">
                  <c:v>42246</c:v>
                </c:pt>
                <c:pt idx="172">
                  <c:v>42247</c:v>
                </c:pt>
                <c:pt idx="173">
                  <c:v>42248</c:v>
                </c:pt>
                <c:pt idx="174">
                  <c:v>42249</c:v>
                </c:pt>
                <c:pt idx="175">
                  <c:v>42250</c:v>
                </c:pt>
                <c:pt idx="176">
                  <c:v>42251</c:v>
                </c:pt>
                <c:pt idx="177">
                  <c:v>42252</c:v>
                </c:pt>
                <c:pt idx="178">
                  <c:v>42253</c:v>
                </c:pt>
                <c:pt idx="179">
                  <c:v>42254</c:v>
                </c:pt>
                <c:pt idx="180">
                  <c:v>42255</c:v>
                </c:pt>
                <c:pt idx="181">
                  <c:v>42256</c:v>
                </c:pt>
                <c:pt idx="182">
                  <c:v>42257</c:v>
                </c:pt>
                <c:pt idx="183">
                  <c:v>42258</c:v>
                </c:pt>
                <c:pt idx="184">
                  <c:v>42259</c:v>
                </c:pt>
                <c:pt idx="185">
                  <c:v>42260</c:v>
                </c:pt>
                <c:pt idx="186">
                  <c:v>42261</c:v>
                </c:pt>
                <c:pt idx="187">
                  <c:v>42262</c:v>
                </c:pt>
                <c:pt idx="188">
                  <c:v>42263</c:v>
                </c:pt>
                <c:pt idx="189">
                  <c:v>42264</c:v>
                </c:pt>
                <c:pt idx="190">
                  <c:v>42265</c:v>
                </c:pt>
                <c:pt idx="191">
                  <c:v>42266</c:v>
                </c:pt>
                <c:pt idx="192">
                  <c:v>42267</c:v>
                </c:pt>
                <c:pt idx="193">
                  <c:v>42268</c:v>
                </c:pt>
                <c:pt idx="194">
                  <c:v>42269</c:v>
                </c:pt>
                <c:pt idx="195">
                  <c:v>42270</c:v>
                </c:pt>
                <c:pt idx="196">
                  <c:v>42271</c:v>
                </c:pt>
                <c:pt idx="197">
                  <c:v>42272</c:v>
                </c:pt>
                <c:pt idx="198">
                  <c:v>42273</c:v>
                </c:pt>
                <c:pt idx="199">
                  <c:v>42274</c:v>
                </c:pt>
                <c:pt idx="200">
                  <c:v>42275</c:v>
                </c:pt>
                <c:pt idx="201">
                  <c:v>42276</c:v>
                </c:pt>
                <c:pt idx="202">
                  <c:v>42277</c:v>
                </c:pt>
                <c:pt idx="203">
                  <c:v>42278</c:v>
                </c:pt>
                <c:pt idx="204">
                  <c:v>42279</c:v>
                </c:pt>
                <c:pt idx="205">
                  <c:v>42280</c:v>
                </c:pt>
                <c:pt idx="206">
                  <c:v>42281</c:v>
                </c:pt>
                <c:pt idx="207">
                  <c:v>42282</c:v>
                </c:pt>
                <c:pt idx="208">
                  <c:v>42283</c:v>
                </c:pt>
                <c:pt idx="209">
                  <c:v>42284</c:v>
                </c:pt>
                <c:pt idx="210">
                  <c:v>42285</c:v>
                </c:pt>
                <c:pt idx="211">
                  <c:v>42286</c:v>
                </c:pt>
                <c:pt idx="212">
                  <c:v>42287</c:v>
                </c:pt>
                <c:pt idx="213">
                  <c:v>42288</c:v>
                </c:pt>
                <c:pt idx="214">
                  <c:v>42289</c:v>
                </c:pt>
                <c:pt idx="215">
                  <c:v>42290</c:v>
                </c:pt>
                <c:pt idx="216">
                  <c:v>42291</c:v>
                </c:pt>
                <c:pt idx="217">
                  <c:v>42292</c:v>
                </c:pt>
                <c:pt idx="218">
                  <c:v>42293</c:v>
                </c:pt>
                <c:pt idx="219">
                  <c:v>42294</c:v>
                </c:pt>
                <c:pt idx="220">
                  <c:v>42295</c:v>
                </c:pt>
                <c:pt idx="221">
                  <c:v>42296</c:v>
                </c:pt>
                <c:pt idx="222">
                  <c:v>42297</c:v>
                </c:pt>
                <c:pt idx="223">
                  <c:v>42298</c:v>
                </c:pt>
                <c:pt idx="224">
                  <c:v>42299</c:v>
                </c:pt>
                <c:pt idx="225">
                  <c:v>42300</c:v>
                </c:pt>
                <c:pt idx="226">
                  <c:v>42301</c:v>
                </c:pt>
                <c:pt idx="227">
                  <c:v>42302</c:v>
                </c:pt>
                <c:pt idx="228">
                  <c:v>42303</c:v>
                </c:pt>
                <c:pt idx="229">
                  <c:v>42304</c:v>
                </c:pt>
                <c:pt idx="230">
                  <c:v>42305</c:v>
                </c:pt>
                <c:pt idx="231">
                  <c:v>42306</c:v>
                </c:pt>
                <c:pt idx="232">
                  <c:v>42307</c:v>
                </c:pt>
                <c:pt idx="233">
                  <c:v>42308</c:v>
                </c:pt>
                <c:pt idx="234">
                  <c:v>42309</c:v>
                </c:pt>
                <c:pt idx="235">
                  <c:v>42310</c:v>
                </c:pt>
                <c:pt idx="236">
                  <c:v>42311</c:v>
                </c:pt>
                <c:pt idx="237">
                  <c:v>42312</c:v>
                </c:pt>
                <c:pt idx="238">
                  <c:v>42313</c:v>
                </c:pt>
                <c:pt idx="239">
                  <c:v>42314</c:v>
                </c:pt>
                <c:pt idx="240">
                  <c:v>42315</c:v>
                </c:pt>
                <c:pt idx="241">
                  <c:v>42316</c:v>
                </c:pt>
                <c:pt idx="242">
                  <c:v>42317</c:v>
                </c:pt>
                <c:pt idx="243">
                  <c:v>42318</c:v>
                </c:pt>
                <c:pt idx="244">
                  <c:v>42319</c:v>
                </c:pt>
                <c:pt idx="245">
                  <c:v>42320</c:v>
                </c:pt>
                <c:pt idx="246">
                  <c:v>42321</c:v>
                </c:pt>
                <c:pt idx="247">
                  <c:v>42322</c:v>
                </c:pt>
                <c:pt idx="248">
                  <c:v>42323</c:v>
                </c:pt>
                <c:pt idx="249">
                  <c:v>42324</c:v>
                </c:pt>
                <c:pt idx="250">
                  <c:v>42325</c:v>
                </c:pt>
                <c:pt idx="251">
                  <c:v>42326</c:v>
                </c:pt>
                <c:pt idx="252">
                  <c:v>42327</c:v>
                </c:pt>
                <c:pt idx="253">
                  <c:v>42328</c:v>
                </c:pt>
                <c:pt idx="254">
                  <c:v>42329</c:v>
                </c:pt>
                <c:pt idx="255">
                  <c:v>42330</c:v>
                </c:pt>
                <c:pt idx="256">
                  <c:v>42331</c:v>
                </c:pt>
                <c:pt idx="257">
                  <c:v>42332</c:v>
                </c:pt>
                <c:pt idx="258">
                  <c:v>42333</c:v>
                </c:pt>
                <c:pt idx="259">
                  <c:v>42334</c:v>
                </c:pt>
                <c:pt idx="260">
                  <c:v>42335</c:v>
                </c:pt>
                <c:pt idx="261">
                  <c:v>42336</c:v>
                </c:pt>
                <c:pt idx="262">
                  <c:v>42337</c:v>
                </c:pt>
                <c:pt idx="263">
                  <c:v>42338</c:v>
                </c:pt>
                <c:pt idx="264">
                  <c:v>42339</c:v>
                </c:pt>
                <c:pt idx="265">
                  <c:v>42340</c:v>
                </c:pt>
                <c:pt idx="266">
                  <c:v>42341</c:v>
                </c:pt>
                <c:pt idx="267">
                  <c:v>42342</c:v>
                </c:pt>
                <c:pt idx="268">
                  <c:v>42343</c:v>
                </c:pt>
                <c:pt idx="269">
                  <c:v>42344</c:v>
                </c:pt>
                <c:pt idx="270">
                  <c:v>42345</c:v>
                </c:pt>
                <c:pt idx="271">
                  <c:v>42346</c:v>
                </c:pt>
                <c:pt idx="272">
                  <c:v>42347</c:v>
                </c:pt>
                <c:pt idx="273">
                  <c:v>42348</c:v>
                </c:pt>
                <c:pt idx="274">
                  <c:v>42349</c:v>
                </c:pt>
                <c:pt idx="275">
                  <c:v>42350</c:v>
                </c:pt>
                <c:pt idx="276">
                  <c:v>42351</c:v>
                </c:pt>
                <c:pt idx="277">
                  <c:v>42352</c:v>
                </c:pt>
                <c:pt idx="278">
                  <c:v>42353</c:v>
                </c:pt>
                <c:pt idx="279">
                  <c:v>42354</c:v>
                </c:pt>
                <c:pt idx="280">
                  <c:v>42355</c:v>
                </c:pt>
                <c:pt idx="281">
                  <c:v>42356</c:v>
                </c:pt>
                <c:pt idx="282">
                  <c:v>42357</c:v>
                </c:pt>
                <c:pt idx="283">
                  <c:v>42358</c:v>
                </c:pt>
                <c:pt idx="284">
                  <c:v>42359</c:v>
                </c:pt>
                <c:pt idx="285">
                  <c:v>42360</c:v>
                </c:pt>
                <c:pt idx="286">
                  <c:v>42361</c:v>
                </c:pt>
                <c:pt idx="287">
                  <c:v>42362</c:v>
                </c:pt>
                <c:pt idx="288">
                  <c:v>42363</c:v>
                </c:pt>
                <c:pt idx="289">
                  <c:v>42364</c:v>
                </c:pt>
                <c:pt idx="290">
                  <c:v>42365</c:v>
                </c:pt>
                <c:pt idx="291">
                  <c:v>42366</c:v>
                </c:pt>
                <c:pt idx="292">
                  <c:v>42367</c:v>
                </c:pt>
                <c:pt idx="293">
                  <c:v>42368</c:v>
                </c:pt>
                <c:pt idx="294">
                  <c:v>42369</c:v>
                </c:pt>
                <c:pt idx="295">
                  <c:v>42370</c:v>
                </c:pt>
                <c:pt idx="296">
                  <c:v>42371</c:v>
                </c:pt>
                <c:pt idx="297">
                  <c:v>42372</c:v>
                </c:pt>
                <c:pt idx="298">
                  <c:v>42373</c:v>
                </c:pt>
                <c:pt idx="299">
                  <c:v>42374</c:v>
                </c:pt>
                <c:pt idx="300">
                  <c:v>42375</c:v>
                </c:pt>
                <c:pt idx="301">
                  <c:v>42376</c:v>
                </c:pt>
                <c:pt idx="302">
                  <c:v>42377</c:v>
                </c:pt>
                <c:pt idx="303">
                  <c:v>42378</c:v>
                </c:pt>
                <c:pt idx="304">
                  <c:v>42379</c:v>
                </c:pt>
                <c:pt idx="305">
                  <c:v>42380</c:v>
                </c:pt>
                <c:pt idx="306">
                  <c:v>42381</c:v>
                </c:pt>
                <c:pt idx="307">
                  <c:v>42382</c:v>
                </c:pt>
                <c:pt idx="308">
                  <c:v>42383</c:v>
                </c:pt>
                <c:pt idx="309">
                  <c:v>42384</c:v>
                </c:pt>
                <c:pt idx="310">
                  <c:v>42385</c:v>
                </c:pt>
                <c:pt idx="311">
                  <c:v>42386</c:v>
                </c:pt>
                <c:pt idx="312">
                  <c:v>42387</c:v>
                </c:pt>
                <c:pt idx="313">
                  <c:v>42388</c:v>
                </c:pt>
                <c:pt idx="314">
                  <c:v>42389</c:v>
                </c:pt>
                <c:pt idx="315">
                  <c:v>42390</c:v>
                </c:pt>
                <c:pt idx="316">
                  <c:v>42391</c:v>
                </c:pt>
                <c:pt idx="317">
                  <c:v>42392</c:v>
                </c:pt>
                <c:pt idx="318">
                  <c:v>42393</c:v>
                </c:pt>
                <c:pt idx="319">
                  <c:v>42394</c:v>
                </c:pt>
                <c:pt idx="320">
                  <c:v>42395</c:v>
                </c:pt>
                <c:pt idx="321">
                  <c:v>42396</c:v>
                </c:pt>
                <c:pt idx="322">
                  <c:v>42397</c:v>
                </c:pt>
                <c:pt idx="323">
                  <c:v>42398</c:v>
                </c:pt>
                <c:pt idx="324">
                  <c:v>42399</c:v>
                </c:pt>
                <c:pt idx="325">
                  <c:v>42400</c:v>
                </c:pt>
                <c:pt idx="326">
                  <c:v>42401</c:v>
                </c:pt>
                <c:pt idx="327">
                  <c:v>42402</c:v>
                </c:pt>
                <c:pt idx="328">
                  <c:v>42403</c:v>
                </c:pt>
                <c:pt idx="329">
                  <c:v>42404</c:v>
                </c:pt>
                <c:pt idx="330">
                  <c:v>42405</c:v>
                </c:pt>
                <c:pt idx="331">
                  <c:v>42406</c:v>
                </c:pt>
                <c:pt idx="332">
                  <c:v>42407</c:v>
                </c:pt>
                <c:pt idx="333">
                  <c:v>42408</c:v>
                </c:pt>
                <c:pt idx="334">
                  <c:v>42409</c:v>
                </c:pt>
                <c:pt idx="335">
                  <c:v>42410</c:v>
                </c:pt>
                <c:pt idx="336">
                  <c:v>42411</c:v>
                </c:pt>
                <c:pt idx="337">
                  <c:v>42412</c:v>
                </c:pt>
                <c:pt idx="338">
                  <c:v>42413</c:v>
                </c:pt>
                <c:pt idx="339">
                  <c:v>42414</c:v>
                </c:pt>
                <c:pt idx="340">
                  <c:v>42415</c:v>
                </c:pt>
                <c:pt idx="341">
                  <c:v>42416</c:v>
                </c:pt>
                <c:pt idx="342">
                  <c:v>42417</c:v>
                </c:pt>
                <c:pt idx="343">
                  <c:v>42418</c:v>
                </c:pt>
                <c:pt idx="344">
                  <c:v>42419</c:v>
                </c:pt>
                <c:pt idx="345">
                  <c:v>42420</c:v>
                </c:pt>
                <c:pt idx="346">
                  <c:v>42421</c:v>
                </c:pt>
                <c:pt idx="347">
                  <c:v>42422</c:v>
                </c:pt>
                <c:pt idx="348">
                  <c:v>42423</c:v>
                </c:pt>
                <c:pt idx="349">
                  <c:v>42424</c:v>
                </c:pt>
                <c:pt idx="350">
                  <c:v>42425</c:v>
                </c:pt>
                <c:pt idx="351">
                  <c:v>42426</c:v>
                </c:pt>
                <c:pt idx="352">
                  <c:v>42427</c:v>
                </c:pt>
                <c:pt idx="353">
                  <c:v>42428</c:v>
                </c:pt>
                <c:pt idx="354">
                  <c:v>42429</c:v>
                </c:pt>
                <c:pt idx="355">
                  <c:v>42430</c:v>
                </c:pt>
                <c:pt idx="356">
                  <c:v>42431</c:v>
                </c:pt>
                <c:pt idx="357">
                  <c:v>42432</c:v>
                </c:pt>
                <c:pt idx="358">
                  <c:v>42433</c:v>
                </c:pt>
                <c:pt idx="359">
                  <c:v>42434</c:v>
                </c:pt>
                <c:pt idx="360">
                  <c:v>42435</c:v>
                </c:pt>
                <c:pt idx="361">
                  <c:v>42436</c:v>
                </c:pt>
                <c:pt idx="362">
                  <c:v>42437</c:v>
                </c:pt>
                <c:pt idx="363">
                  <c:v>42438</c:v>
                </c:pt>
                <c:pt idx="364">
                  <c:v>42439</c:v>
                </c:pt>
                <c:pt idx="365">
                  <c:v>42440</c:v>
                </c:pt>
                <c:pt idx="366">
                  <c:v>42441</c:v>
                </c:pt>
                <c:pt idx="367">
                  <c:v>42442</c:v>
                </c:pt>
                <c:pt idx="368">
                  <c:v>42443</c:v>
                </c:pt>
                <c:pt idx="369">
                  <c:v>42444</c:v>
                </c:pt>
                <c:pt idx="370">
                  <c:v>42445</c:v>
                </c:pt>
                <c:pt idx="371">
                  <c:v>42446</c:v>
                </c:pt>
                <c:pt idx="372">
                  <c:v>42447</c:v>
                </c:pt>
                <c:pt idx="373">
                  <c:v>42448</c:v>
                </c:pt>
                <c:pt idx="374">
                  <c:v>42449</c:v>
                </c:pt>
                <c:pt idx="375">
                  <c:v>42450</c:v>
                </c:pt>
                <c:pt idx="376">
                  <c:v>42451</c:v>
                </c:pt>
                <c:pt idx="377">
                  <c:v>42452</c:v>
                </c:pt>
                <c:pt idx="378">
                  <c:v>42453</c:v>
                </c:pt>
                <c:pt idx="379">
                  <c:v>42454</c:v>
                </c:pt>
                <c:pt idx="380">
                  <c:v>42455</c:v>
                </c:pt>
                <c:pt idx="381">
                  <c:v>42456</c:v>
                </c:pt>
                <c:pt idx="382">
                  <c:v>42457</c:v>
                </c:pt>
                <c:pt idx="383">
                  <c:v>42458</c:v>
                </c:pt>
                <c:pt idx="384">
                  <c:v>42459</c:v>
                </c:pt>
                <c:pt idx="385">
                  <c:v>42460</c:v>
                </c:pt>
                <c:pt idx="386">
                  <c:v>42461</c:v>
                </c:pt>
                <c:pt idx="387">
                  <c:v>42462</c:v>
                </c:pt>
                <c:pt idx="388">
                  <c:v>42463</c:v>
                </c:pt>
                <c:pt idx="389">
                  <c:v>42464</c:v>
                </c:pt>
                <c:pt idx="390">
                  <c:v>42465</c:v>
                </c:pt>
                <c:pt idx="391">
                  <c:v>42466</c:v>
                </c:pt>
                <c:pt idx="392">
                  <c:v>42467</c:v>
                </c:pt>
                <c:pt idx="393">
                  <c:v>42468</c:v>
                </c:pt>
                <c:pt idx="394">
                  <c:v>42469</c:v>
                </c:pt>
                <c:pt idx="395">
                  <c:v>42470</c:v>
                </c:pt>
                <c:pt idx="396">
                  <c:v>42471</c:v>
                </c:pt>
                <c:pt idx="397">
                  <c:v>42472</c:v>
                </c:pt>
                <c:pt idx="398">
                  <c:v>42473</c:v>
                </c:pt>
                <c:pt idx="399">
                  <c:v>42474</c:v>
                </c:pt>
                <c:pt idx="400">
                  <c:v>42475</c:v>
                </c:pt>
                <c:pt idx="401">
                  <c:v>42476</c:v>
                </c:pt>
                <c:pt idx="402">
                  <c:v>42477</c:v>
                </c:pt>
                <c:pt idx="403">
                  <c:v>42478</c:v>
                </c:pt>
                <c:pt idx="404">
                  <c:v>42479</c:v>
                </c:pt>
                <c:pt idx="405">
                  <c:v>42480</c:v>
                </c:pt>
                <c:pt idx="406">
                  <c:v>42481</c:v>
                </c:pt>
                <c:pt idx="407">
                  <c:v>42482</c:v>
                </c:pt>
                <c:pt idx="408">
                  <c:v>42483</c:v>
                </c:pt>
                <c:pt idx="409">
                  <c:v>42484</c:v>
                </c:pt>
                <c:pt idx="410">
                  <c:v>42485</c:v>
                </c:pt>
                <c:pt idx="411">
                  <c:v>42486</c:v>
                </c:pt>
                <c:pt idx="412">
                  <c:v>42487</c:v>
                </c:pt>
                <c:pt idx="413">
                  <c:v>42488</c:v>
                </c:pt>
                <c:pt idx="414">
                  <c:v>42489</c:v>
                </c:pt>
                <c:pt idx="415">
                  <c:v>42490</c:v>
                </c:pt>
                <c:pt idx="416">
                  <c:v>42491</c:v>
                </c:pt>
                <c:pt idx="417">
                  <c:v>42492</c:v>
                </c:pt>
                <c:pt idx="418">
                  <c:v>42493</c:v>
                </c:pt>
                <c:pt idx="419">
                  <c:v>42494</c:v>
                </c:pt>
                <c:pt idx="420">
                  <c:v>42495</c:v>
                </c:pt>
                <c:pt idx="421">
                  <c:v>42496</c:v>
                </c:pt>
                <c:pt idx="422">
                  <c:v>42497</c:v>
                </c:pt>
                <c:pt idx="423">
                  <c:v>42498</c:v>
                </c:pt>
                <c:pt idx="424">
                  <c:v>42499</c:v>
                </c:pt>
                <c:pt idx="425">
                  <c:v>42500</c:v>
                </c:pt>
                <c:pt idx="426">
                  <c:v>42501</c:v>
                </c:pt>
                <c:pt idx="427">
                  <c:v>42502</c:v>
                </c:pt>
                <c:pt idx="428">
                  <c:v>42503</c:v>
                </c:pt>
                <c:pt idx="429">
                  <c:v>42504</c:v>
                </c:pt>
                <c:pt idx="430">
                  <c:v>42505</c:v>
                </c:pt>
                <c:pt idx="431">
                  <c:v>42506</c:v>
                </c:pt>
                <c:pt idx="432">
                  <c:v>42507</c:v>
                </c:pt>
                <c:pt idx="433">
                  <c:v>42508</c:v>
                </c:pt>
                <c:pt idx="434">
                  <c:v>42509</c:v>
                </c:pt>
                <c:pt idx="435">
                  <c:v>42510</c:v>
                </c:pt>
                <c:pt idx="436">
                  <c:v>42511</c:v>
                </c:pt>
                <c:pt idx="437">
                  <c:v>42512</c:v>
                </c:pt>
                <c:pt idx="438">
                  <c:v>42513</c:v>
                </c:pt>
                <c:pt idx="439">
                  <c:v>42514</c:v>
                </c:pt>
                <c:pt idx="440">
                  <c:v>42515</c:v>
                </c:pt>
                <c:pt idx="441">
                  <c:v>42516</c:v>
                </c:pt>
                <c:pt idx="442">
                  <c:v>42517</c:v>
                </c:pt>
                <c:pt idx="443">
                  <c:v>42518</c:v>
                </c:pt>
                <c:pt idx="444">
                  <c:v>42519</c:v>
                </c:pt>
                <c:pt idx="445">
                  <c:v>42520</c:v>
                </c:pt>
                <c:pt idx="446">
                  <c:v>42521</c:v>
                </c:pt>
                <c:pt idx="447">
                  <c:v>42522</c:v>
                </c:pt>
                <c:pt idx="448">
                  <c:v>42523</c:v>
                </c:pt>
                <c:pt idx="449">
                  <c:v>42524</c:v>
                </c:pt>
                <c:pt idx="450">
                  <c:v>42525</c:v>
                </c:pt>
                <c:pt idx="451">
                  <c:v>42526</c:v>
                </c:pt>
                <c:pt idx="452">
                  <c:v>42527</c:v>
                </c:pt>
                <c:pt idx="453">
                  <c:v>42528</c:v>
                </c:pt>
                <c:pt idx="454">
                  <c:v>42529</c:v>
                </c:pt>
                <c:pt idx="455">
                  <c:v>42530</c:v>
                </c:pt>
                <c:pt idx="456">
                  <c:v>42531</c:v>
                </c:pt>
                <c:pt idx="457">
                  <c:v>42532</c:v>
                </c:pt>
                <c:pt idx="458">
                  <c:v>42533</c:v>
                </c:pt>
                <c:pt idx="459">
                  <c:v>42534</c:v>
                </c:pt>
                <c:pt idx="460">
                  <c:v>42535</c:v>
                </c:pt>
                <c:pt idx="461">
                  <c:v>42536</c:v>
                </c:pt>
                <c:pt idx="462">
                  <c:v>42537</c:v>
                </c:pt>
                <c:pt idx="463">
                  <c:v>42538</c:v>
                </c:pt>
                <c:pt idx="464">
                  <c:v>42539</c:v>
                </c:pt>
                <c:pt idx="465">
                  <c:v>42540</c:v>
                </c:pt>
                <c:pt idx="466">
                  <c:v>42541</c:v>
                </c:pt>
                <c:pt idx="467">
                  <c:v>42542</c:v>
                </c:pt>
                <c:pt idx="468">
                  <c:v>42543</c:v>
                </c:pt>
                <c:pt idx="469">
                  <c:v>42544</c:v>
                </c:pt>
                <c:pt idx="470">
                  <c:v>42545</c:v>
                </c:pt>
                <c:pt idx="471">
                  <c:v>42546</c:v>
                </c:pt>
                <c:pt idx="472">
                  <c:v>42547</c:v>
                </c:pt>
                <c:pt idx="473">
                  <c:v>42548</c:v>
                </c:pt>
                <c:pt idx="474">
                  <c:v>42549</c:v>
                </c:pt>
                <c:pt idx="475">
                  <c:v>42550</c:v>
                </c:pt>
                <c:pt idx="476">
                  <c:v>42551</c:v>
                </c:pt>
                <c:pt idx="477">
                  <c:v>42552</c:v>
                </c:pt>
                <c:pt idx="478">
                  <c:v>42553</c:v>
                </c:pt>
                <c:pt idx="479">
                  <c:v>42554</c:v>
                </c:pt>
                <c:pt idx="480">
                  <c:v>42555</c:v>
                </c:pt>
                <c:pt idx="481">
                  <c:v>42556</c:v>
                </c:pt>
                <c:pt idx="482">
                  <c:v>42557</c:v>
                </c:pt>
                <c:pt idx="483">
                  <c:v>42558</c:v>
                </c:pt>
                <c:pt idx="484">
                  <c:v>42559</c:v>
                </c:pt>
                <c:pt idx="485">
                  <c:v>42560</c:v>
                </c:pt>
                <c:pt idx="486">
                  <c:v>42561</c:v>
                </c:pt>
                <c:pt idx="487">
                  <c:v>42562</c:v>
                </c:pt>
                <c:pt idx="488">
                  <c:v>42563</c:v>
                </c:pt>
                <c:pt idx="489">
                  <c:v>42564</c:v>
                </c:pt>
                <c:pt idx="490">
                  <c:v>42565</c:v>
                </c:pt>
                <c:pt idx="491">
                  <c:v>42566</c:v>
                </c:pt>
                <c:pt idx="492">
                  <c:v>42567</c:v>
                </c:pt>
                <c:pt idx="493">
                  <c:v>42568</c:v>
                </c:pt>
                <c:pt idx="494">
                  <c:v>42569</c:v>
                </c:pt>
                <c:pt idx="495">
                  <c:v>42570</c:v>
                </c:pt>
                <c:pt idx="496">
                  <c:v>42571</c:v>
                </c:pt>
                <c:pt idx="497">
                  <c:v>42572</c:v>
                </c:pt>
                <c:pt idx="498">
                  <c:v>42573</c:v>
                </c:pt>
                <c:pt idx="499">
                  <c:v>42574</c:v>
                </c:pt>
                <c:pt idx="500">
                  <c:v>42575</c:v>
                </c:pt>
                <c:pt idx="501">
                  <c:v>42576</c:v>
                </c:pt>
                <c:pt idx="502">
                  <c:v>42577</c:v>
                </c:pt>
                <c:pt idx="503">
                  <c:v>42578</c:v>
                </c:pt>
                <c:pt idx="504">
                  <c:v>42579</c:v>
                </c:pt>
                <c:pt idx="505">
                  <c:v>42580</c:v>
                </c:pt>
                <c:pt idx="506">
                  <c:v>42581</c:v>
                </c:pt>
                <c:pt idx="507">
                  <c:v>42582</c:v>
                </c:pt>
                <c:pt idx="508">
                  <c:v>42583</c:v>
                </c:pt>
                <c:pt idx="509">
                  <c:v>42584</c:v>
                </c:pt>
                <c:pt idx="510">
                  <c:v>42585</c:v>
                </c:pt>
                <c:pt idx="511">
                  <c:v>42586</c:v>
                </c:pt>
                <c:pt idx="512">
                  <c:v>42587</c:v>
                </c:pt>
                <c:pt idx="513">
                  <c:v>42588</c:v>
                </c:pt>
                <c:pt idx="514">
                  <c:v>42589</c:v>
                </c:pt>
                <c:pt idx="515">
                  <c:v>42590</c:v>
                </c:pt>
                <c:pt idx="516">
                  <c:v>42591</c:v>
                </c:pt>
                <c:pt idx="517">
                  <c:v>42592</c:v>
                </c:pt>
                <c:pt idx="518">
                  <c:v>42593</c:v>
                </c:pt>
                <c:pt idx="519">
                  <c:v>42594</c:v>
                </c:pt>
                <c:pt idx="520">
                  <c:v>42595</c:v>
                </c:pt>
                <c:pt idx="521">
                  <c:v>42596</c:v>
                </c:pt>
                <c:pt idx="522">
                  <c:v>42597</c:v>
                </c:pt>
                <c:pt idx="523">
                  <c:v>42598</c:v>
                </c:pt>
                <c:pt idx="524">
                  <c:v>42599</c:v>
                </c:pt>
                <c:pt idx="525">
                  <c:v>42600</c:v>
                </c:pt>
                <c:pt idx="526">
                  <c:v>42601</c:v>
                </c:pt>
                <c:pt idx="527">
                  <c:v>42602</c:v>
                </c:pt>
                <c:pt idx="528">
                  <c:v>42603</c:v>
                </c:pt>
                <c:pt idx="529">
                  <c:v>42604</c:v>
                </c:pt>
                <c:pt idx="530">
                  <c:v>42605</c:v>
                </c:pt>
                <c:pt idx="531">
                  <c:v>42606</c:v>
                </c:pt>
                <c:pt idx="532">
                  <c:v>42607</c:v>
                </c:pt>
                <c:pt idx="533">
                  <c:v>42608</c:v>
                </c:pt>
                <c:pt idx="534">
                  <c:v>42609</c:v>
                </c:pt>
                <c:pt idx="535">
                  <c:v>42610</c:v>
                </c:pt>
                <c:pt idx="536">
                  <c:v>42611</c:v>
                </c:pt>
                <c:pt idx="537">
                  <c:v>42612</c:v>
                </c:pt>
                <c:pt idx="538">
                  <c:v>42613</c:v>
                </c:pt>
                <c:pt idx="539">
                  <c:v>42614</c:v>
                </c:pt>
                <c:pt idx="540">
                  <c:v>42615</c:v>
                </c:pt>
                <c:pt idx="541">
                  <c:v>42616</c:v>
                </c:pt>
                <c:pt idx="542">
                  <c:v>42617</c:v>
                </c:pt>
                <c:pt idx="543">
                  <c:v>42618</c:v>
                </c:pt>
                <c:pt idx="544">
                  <c:v>42619</c:v>
                </c:pt>
                <c:pt idx="545">
                  <c:v>42620</c:v>
                </c:pt>
                <c:pt idx="546">
                  <c:v>42621</c:v>
                </c:pt>
                <c:pt idx="547">
                  <c:v>42622</c:v>
                </c:pt>
                <c:pt idx="548">
                  <c:v>42623</c:v>
                </c:pt>
                <c:pt idx="549">
                  <c:v>42624</c:v>
                </c:pt>
                <c:pt idx="550">
                  <c:v>42625</c:v>
                </c:pt>
                <c:pt idx="551">
                  <c:v>42626</c:v>
                </c:pt>
                <c:pt idx="552">
                  <c:v>42627</c:v>
                </c:pt>
                <c:pt idx="553">
                  <c:v>42628</c:v>
                </c:pt>
                <c:pt idx="554">
                  <c:v>42629</c:v>
                </c:pt>
                <c:pt idx="555">
                  <c:v>42630</c:v>
                </c:pt>
                <c:pt idx="556">
                  <c:v>42631</c:v>
                </c:pt>
                <c:pt idx="557">
                  <c:v>42632</c:v>
                </c:pt>
                <c:pt idx="558">
                  <c:v>42633</c:v>
                </c:pt>
                <c:pt idx="559">
                  <c:v>42634</c:v>
                </c:pt>
                <c:pt idx="560">
                  <c:v>42635</c:v>
                </c:pt>
                <c:pt idx="561">
                  <c:v>42636</c:v>
                </c:pt>
                <c:pt idx="562">
                  <c:v>42637</c:v>
                </c:pt>
                <c:pt idx="563">
                  <c:v>42638</c:v>
                </c:pt>
                <c:pt idx="564">
                  <c:v>42639</c:v>
                </c:pt>
                <c:pt idx="565">
                  <c:v>42640</c:v>
                </c:pt>
                <c:pt idx="566">
                  <c:v>42641</c:v>
                </c:pt>
                <c:pt idx="567">
                  <c:v>42642</c:v>
                </c:pt>
                <c:pt idx="568">
                  <c:v>42643</c:v>
                </c:pt>
                <c:pt idx="569">
                  <c:v>42644</c:v>
                </c:pt>
                <c:pt idx="570">
                  <c:v>42645</c:v>
                </c:pt>
                <c:pt idx="571">
                  <c:v>42646</c:v>
                </c:pt>
                <c:pt idx="572">
                  <c:v>42647</c:v>
                </c:pt>
                <c:pt idx="573">
                  <c:v>42648</c:v>
                </c:pt>
                <c:pt idx="574">
                  <c:v>42649</c:v>
                </c:pt>
                <c:pt idx="575">
                  <c:v>42650</c:v>
                </c:pt>
                <c:pt idx="576">
                  <c:v>42651</c:v>
                </c:pt>
                <c:pt idx="577">
                  <c:v>42652</c:v>
                </c:pt>
                <c:pt idx="578">
                  <c:v>42653</c:v>
                </c:pt>
                <c:pt idx="579">
                  <c:v>42654</c:v>
                </c:pt>
                <c:pt idx="580">
                  <c:v>42655</c:v>
                </c:pt>
                <c:pt idx="581">
                  <c:v>42656</c:v>
                </c:pt>
                <c:pt idx="582">
                  <c:v>42657</c:v>
                </c:pt>
                <c:pt idx="583">
                  <c:v>42658</c:v>
                </c:pt>
                <c:pt idx="584">
                  <c:v>42659</c:v>
                </c:pt>
                <c:pt idx="585">
                  <c:v>42660</c:v>
                </c:pt>
                <c:pt idx="586">
                  <c:v>42661</c:v>
                </c:pt>
                <c:pt idx="587">
                  <c:v>42662</c:v>
                </c:pt>
                <c:pt idx="588">
                  <c:v>42663</c:v>
                </c:pt>
                <c:pt idx="589">
                  <c:v>42664</c:v>
                </c:pt>
                <c:pt idx="590">
                  <c:v>42665</c:v>
                </c:pt>
                <c:pt idx="591">
                  <c:v>42666</c:v>
                </c:pt>
                <c:pt idx="592">
                  <c:v>42667</c:v>
                </c:pt>
                <c:pt idx="593">
                  <c:v>42668</c:v>
                </c:pt>
                <c:pt idx="594">
                  <c:v>42669</c:v>
                </c:pt>
                <c:pt idx="595">
                  <c:v>42670</c:v>
                </c:pt>
                <c:pt idx="596">
                  <c:v>42671</c:v>
                </c:pt>
                <c:pt idx="597">
                  <c:v>42672</c:v>
                </c:pt>
                <c:pt idx="598">
                  <c:v>42673</c:v>
                </c:pt>
                <c:pt idx="599">
                  <c:v>42674</c:v>
                </c:pt>
                <c:pt idx="600">
                  <c:v>42675</c:v>
                </c:pt>
                <c:pt idx="601">
                  <c:v>42676</c:v>
                </c:pt>
                <c:pt idx="602">
                  <c:v>42677</c:v>
                </c:pt>
                <c:pt idx="603">
                  <c:v>42678</c:v>
                </c:pt>
                <c:pt idx="604">
                  <c:v>42679</c:v>
                </c:pt>
                <c:pt idx="605">
                  <c:v>42680</c:v>
                </c:pt>
                <c:pt idx="606">
                  <c:v>42681</c:v>
                </c:pt>
                <c:pt idx="607">
                  <c:v>42682</c:v>
                </c:pt>
                <c:pt idx="608">
                  <c:v>42683</c:v>
                </c:pt>
                <c:pt idx="609">
                  <c:v>42684</c:v>
                </c:pt>
                <c:pt idx="610">
                  <c:v>42685</c:v>
                </c:pt>
                <c:pt idx="611">
                  <c:v>42686</c:v>
                </c:pt>
                <c:pt idx="612">
                  <c:v>42687</c:v>
                </c:pt>
                <c:pt idx="613">
                  <c:v>42688</c:v>
                </c:pt>
                <c:pt idx="614">
                  <c:v>42689</c:v>
                </c:pt>
                <c:pt idx="615">
                  <c:v>42690</c:v>
                </c:pt>
                <c:pt idx="616">
                  <c:v>42691</c:v>
                </c:pt>
                <c:pt idx="617">
                  <c:v>42692</c:v>
                </c:pt>
                <c:pt idx="618">
                  <c:v>42693</c:v>
                </c:pt>
                <c:pt idx="619">
                  <c:v>42694</c:v>
                </c:pt>
                <c:pt idx="620">
                  <c:v>42695</c:v>
                </c:pt>
                <c:pt idx="621">
                  <c:v>42696</c:v>
                </c:pt>
                <c:pt idx="622">
                  <c:v>42697</c:v>
                </c:pt>
                <c:pt idx="623">
                  <c:v>42698</c:v>
                </c:pt>
                <c:pt idx="624">
                  <c:v>42699</c:v>
                </c:pt>
                <c:pt idx="625">
                  <c:v>42700</c:v>
                </c:pt>
                <c:pt idx="626">
                  <c:v>42701</c:v>
                </c:pt>
                <c:pt idx="627">
                  <c:v>42702</c:v>
                </c:pt>
                <c:pt idx="628">
                  <c:v>42703</c:v>
                </c:pt>
                <c:pt idx="629">
                  <c:v>42704</c:v>
                </c:pt>
                <c:pt idx="630">
                  <c:v>42705</c:v>
                </c:pt>
                <c:pt idx="631">
                  <c:v>42706</c:v>
                </c:pt>
                <c:pt idx="632">
                  <c:v>42707</c:v>
                </c:pt>
                <c:pt idx="633">
                  <c:v>42708</c:v>
                </c:pt>
                <c:pt idx="634">
                  <c:v>42709</c:v>
                </c:pt>
                <c:pt idx="635">
                  <c:v>42710</c:v>
                </c:pt>
                <c:pt idx="636">
                  <c:v>42711</c:v>
                </c:pt>
                <c:pt idx="637">
                  <c:v>42712</c:v>
                </c:pt>
                <c:pt idx="638">
                  <c:v>42713</c:v>
                </c:pt>
                <c:pt idx="639">
                  <c:v>42714</c:v>
                </c:pt>
                <c:pt idx="640">
                  <c:v>42715</c:v>
                </c:pt>
                <c:pt idx="641">
                  <c:v>42716</c:v>
                </c:pt>
                <c:pt idx="642">
                  <c:v>42717</c:v>
                </c:pt>
                <c:pt idx="643">
                  <c:v>42718</c:v>
                </c:pt>
                <c:pt idx="644">
                  <c:v>42719</c:v>
                </c:pt>
                <c:pt idx="645">
                  <c:v>42720</c:v>
                </c:pt>
                <c:pt idx="646">
                  <c:v>42721</c:v>
                </c:pt>
                <c:pt idx="647">
                  <c:v>42722</c:v>
                </c:pt>
                <c:pt idx="648">
                  <c:v>42723</c:v>
                </c:pt>
                <c:pt idx="649">
                  <c:v>42724</c:v>
                </c:pt>
                <c:pt idx="650">
                  <c:v>42725</c:v>
                </c:pt>
                <c:pt idx="651">
                  <c:v>42726</c:v>
                </c:pt>
                <c:pt idx="652">
                  <c:v>42727</c:v>
                </c:pt>
                <c:pt idx="653">
                  <c:v>42728</c:v>
                </c:pt>
                <c:pt idx="654">
                  <c:v>42729</c:v>
                </c:pt>
                <c:pt idx="655">
                  <c:v>42730</c:v>
                </c:pt>
                <c:pt idx="656">
                  <c:v>42731</c:v>
                </c:pt>
                <c:pt idx="657">
                  <c:v>42732</c:v>
                </c:pt>
                <c:pt idx="658">
                  <c:v>42733</c:v>
                </c:pt>
                <c:pt idx="659">
                  <c:v>42734</c:v>
                </c:pt>
                <c:pt idx="660">
                  <c:v>42735</c:v>
                </c:pt>
                <c:pt idx="661">
                  <c:v>42736</c:v>
                </c:pt>
                <c:pt idx="662">
                  <c:v>42737</c:v>
                </c:pt>
                <c:pt idx="663">
                  <c:v>42738</c:v>
                </c:pt>
                <c:pt idx="664">
                  <c:v>42739</c:v>
                </c:pt>
                <c:pt idx="665">
                  <c:v>42740</c:v>
                </c:pt>
                <c:pt idx="666">
                  <c:v>42741</c:v>
                </c:pt>
                <c:pt idx="667">
                  <c:v>42742</c:v>
                </c:pt>
                <c:pt idx="668">
                  <c:v>42743</c:v>
                </c:pt>
                <c:pt idx="669">
                  <c:v>42744</c:v>
                </c:pt>
                <c:pt idx="670">
                  <c:v>42745</c:v>
                </c:pt>
                <c:pt idx="671">
                  <c:v>42746</c:v>
                </c:pt>
                <c:pt idx="672">
                  <c:v>42747</c:v>
                </c:pt>
                <c:pt idx="673">
                  <c:v>42748</c:v>
                </c:pt>
                <c:pt idx="674">
                  <c:v>42749</c:v>
                </c:pt>
                <c:pt idx="675">
                  <c:v>42750</c:v>
                </c:pt>
                <c:pt idx="676">
                  <c:v>42751</c:v>
                </c:pt>
                <c:pt idx="677">
                  <c:v>42752</c:v>
                </c:pt>
                <c:pt idx="678">
                  <c:v>42753</c:v>
                </c:pt>
                <c:pt idx="679">
                  <c:v>42754</c:v>
                </c:pt>
                <c:pt idx="680">
                  <c:v>42755</c:v>
                </c:pt>
                <c:pt idx="681">
                  <c:v>42756</c:v>
                </c:pt>
                <c:pt idx="682">
                  <c:v>42757</c:v>
                </c:pt>
                <c:pt idx="683">
                  <c:v>42758</c:v>
                </c:pt>
                <c:pt idx="684">
                  <c:v>42759</c:v>
                </c:pt>
                <c:pt idx="685">
                  <c:v>42760</c:v>
                </c:pt>
                <c:pt idx="686">
                  <c:v>42761</c:v>
                </c:pt>
                <c:pt idx="687">
                  <c:v>42762</c:v>
                </c:pt>
                <c:pt idx="688">
                  <c:v>42763</c:v>
                </c:pt>
                <c:pt idx="689">
                  <c:v>42764</c:v>
                </c:pt>
                <c:pt idx="690">
                  <c:v>42765</c:v>
                </c:pt>
                <c:pt idx="691">
                  <c:v>42766</c:v>
                </c:pt>
                <c:pt idx="692">
                  <c:v>42767</c:v>
                </c:pt>
                <c:pt idx="693">
                  <c:v>42768</c:v>
                </c:pt>
                <c:pt idx="694">
                  <c:v>42769</c:v>
                </c:pt>
                <c:pt idx="695">
                  <c:v>42770</c:v>
                </c:pt>
                <c:pt idx="696">
                  <c:v>42771</c:v>
                </c:pt>
                <c:pt idx="697">
                  <c:v>42772</c:v>
                </c:pt>
                <c:pt idx="698">
                  <c:v>42773</c:v>
                </c:pt>
                <c:pt idx="699">
                  <c:v>42774</c:v>
                </c:pt>
                <c:pt idx="700">
                  <c:v>42775</c:v>
                </c:pt>
                <c:pt idx="701">
                  <c:v>42776</c:v>
                </c:pt>
                <c:pt idx="702">
                  <c:v>42777</c:v>
                </c:pt>
                <c:pt idx="703">
                  <c:v>42778</c:v>
                </c:pt>
                <c:pt idx="704">
                  <c:v>42779</c:v>
                </c:pt>
                <c:pt idx="705">
                  <c:v>42780</c:v>
                </c:pt>
                <c:pt idx="706">
                  <c:v>42781</c:v>
                </c:pt>
                <c:pt idx="707">
                  <c:v>42782</c:v>
                </c:pt>
                <c:pt idx="708">
                  <c:v>42783</c:v>
                </c:pt>
                <c:pt idx="709">
                  <c:v>42784</c:v>
                </c:pt>
                <c:pt idx="710">
                  <c:v>42785</c:v>
                </c:pt>
                <c:pt idx="711">
                  <c:v>42786</c:v>
                </c:pt>
                <c:pt idx="712">
                  <c:v>42787</c:v>
                </c:pt>
                <c:pt idx="713">
                  <c:v>42788</c:v>
                </c:pt>
                <c:pt idx="714">
                  <c:v>42789</c:v>
                </c:pt>
                <c:pt idx="715">
                  <c:v>42790</c:v>
                </c:pt>
                <c:pt idx="716">
                  <c:v>42791</c:v>
                </c:pt>
                <c:pt idx="717">
                  <c:v>42792</c:v>
                </c:pt>
                <c:pt idx="718">
                  <c:v>42793</c:v>
                </c:pt>
                <c:pt idx="719">
                  <c:v>42794</c:v>
                </c:pt>
                <c:pt idx="720">
                  <c:v>42795</c:v>
                </c:pt>
                <c:pt idx="721">
                  <c:v>42796</c:v>
                </c:pt>
                <c:pt idx="722">
                  <c:v>42797</c:v>
                </c:pt>
                <c:pt idx="723">
                  <c:v>42798</c:v>
                </c:pt>
                <c:pt idx="724">
                  <c:v>42799</c:v>
                </c:pt>
                <c:pt idx="725">
                  <c:v>42800</c:v>
                </c:pt>
                <c:pt idx="726">
                  <c:v>42801</c:v>
                </c:pt>
                <c:pt idx="727">
                  <c:v>42802</c:v>
                </c:pt>
                <c:pt idx="728">
                  <c:v>42803</c:v>
                </c:pt>
                <c:pt idx="729">
                  <c:v>42804</c:v>
                </c:pt>
                <c:pt idx="730">
                  <c:v>42805</c:v>
                </c:pt>
                <c:pt idx="731">
                  <c:v>42806</c:v>
                </c:pt>
                <c:pt idx="732">
                  <c:v>42807</c:v>
                </c:pt>
                <c:pt idx="733">
                  <c:v>42808</c:v>
                </c:pt>
              </c:numCache>
            </c:numRef>
          </c:cat>
          <c:val>
            <c:numRef>
              <c:f>'3. iOS ranking'!$J$1527:$J$2260</c:f>
            </c:numRef>
          </c:val>
          <c:smooth val="0"/>
          <c:extLst xmlns:c16r2="http://schemas.microsoft.com/office/drawing/2015/06/chart">
            <c:ext xmlns:c16="http://schemas.microsoft.com/office/drawing/2014/chart" uri="{C3380CC4-5D6E-409C-BE32-E72D297353CC}">
              <c16:uniqueId val="{00000000-F053-44B5-9065-B65059757BE3}"/>
            </c:ext>
          </c:extLst>
        </c:ser>
        <c:dLbls>
          <c:showLegendKey val="0"/>
          <c:showVal val="0"/>
          <c:showCatName val="0"/>
          <c:showSerName val="0"/>
          <c:showPercent val="0"/>
          <c:showBubbleSize val="0"/>
        </c:dLbls>
        <c:marker val="1"/>
        <c:smooth val="0"/>
        <c:axId val="161035440"/>
        <c:axId val="161027992"/>
      </c:lineChart>
      <c:catAx>
        <c:axId val="161035440"/>
        <c:scaling>
          <c:orientation val="minMax"/>
        </c:scaling>
        <c:delete val="0"/>
        <c:axPos val="t"/>
        <c:numFmt formatCode="m/d/yyyy" sourceLinked="1"/>
        <c:majorTickMark val="out"/>
        <c:minorTickMark val="none"/>
        <c:tickLblPos val="high"/>
        <c:spPr>
          <a:ln>
            <a:noFill/>
          </a:ln>
        </c:spPr>
        <c:crossAx val="161027992"/>
        <c:crossesAt val="900"/>
        <c:auto val="1"/>
        <c:lblAlgn val="ctr"/>
        <c:lblOffset val="100"/>
        <c:tickLblSkip val="2"/>
        <c:noMultiLvlLbl val="0"/>
      </c:catAx>
      <c:valAx>
        <c:axId val="161027992"/>
        <c:scaling>
          <c:orientation val="maxMin"/>
        </c:scaling>
        <c:delete val="0"/>
        <c:axPos val="r"/>
        <c:numFmt formatCode="_(* #,##0_);_(* \(#,##0\);_(* &quot;-&quot;??_);_(@_)" sourceLinked="1"/>
        <c:majorTickMark val="in"/>
        <c:minorTickMark val="none"/>
        <c:tickLblPos val="high"/>
        <c:spPr>
          <a:ln>
            <a:solidFill>
              <a:sysClr val="windowText" lastClr="000000"/>
            </a:solidFill>
          </a:ln>
        </c:spPr>
        <c:crossAx val="161035440"/>
        <c:crosses val="max"/>
        <c:crossBetween val="between"/>
      </c:valAx>
      <c:spPr>
        <a:ln>
          <a:solidFill>
            <a:schemeClr val="tx1"/>
          </a:solidFill>
        </a:ln>
      </c:spPr>
    </c:plotArea>
    <c:legend>
      <c:legendPos val="r"/>
      <c:layout>
        <c:manualLayout>
          <c:xMode val="edge"/>
          <c:yMode val="edge"/>
          <c:x val="0.13775795629467216"/>
          <c:y val="5.4223837404939794E-2"/>
          <c:w val="0.55364441083032845"/>
          <c:h val="0.11090921327141799"/>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8.528343048028085E-2"/>
          <c:y val="5.7742782152232247E-2"/>
          <c:w val="0.84199981495821086"/>
          <c:h val="0.72510633021266047"/>
        </c:manualLayout>
      </c:layout>
      <c:barChart>
        <c:barDir val="col"/>
        <c:grouping val="clustered"/>
        <c:varyColors val="0"/>
        <c:ser>
          <c:idx val="0"/>
          <c:order val="0"/>
          <c:tx>
            <c:v>Total net revenue (RMB bllions, LHS)</c:v>
          </c:tx>
          <c:spPr>
            <a:solidFill>
              <a:schemeClr val="accent1">
                <a:tint val="77000"/>
              </a:schemeClr>
            </a:solidFill>
            <a:ln>
              <a:noFill/>
            </a:ln>
            <a:effectLst/>
          </c:spPr>
          <c:invertIfNegative val="0"/>
          <c:dLbls>
            <c:dLbl>
              <c:idx val="4"/>
              <c:layout>
                <c:manualLayout>
                  <c:x val="-5.3029748990354448E-4"/>
                  <c:y val="-5.2493438320211361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2A3C-4336-B0E1-A8183D2270A5}"/>
                </c:ext>
                <c:ext xmlns:c15="http://schemas.microsoft.com/office/drawing/2012/chart" uri="{CE6537A1-D6FC-4f65-9D91-7224C49458BB}"/>
              </c:extLst>
            </c:dLbl>
            <c:dLbl>
              <c:idx val="5"/>
              <c:layout>
                <c:manualLayout>
                  <c:x val="0"/>
                  <c:y val="0.12598425196850388"/>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2A3C-4336-B0E1-A8183D2270A5}"/>
                </c:ext>
                <c:ext xmlns:c15="http://schemas.microsoft.com/office/drawing/2012/chart" uri="{CE6537A1-D6FC-4f65-9D91-7224C49458BB}"/>
              </c:extLst>
            </c:dLbl>
            <c:dLbl>
              <c:idx val="6"/>
              <c:layout>
                <c:manualLayout>
                  <c:x val="0"/>
                  <c:y val="2.624671916010505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2A3C-4336-B0E1-A8183D2270A5}"/>
                </c:ext>
                <c:ext xmlns:c15="http://schemas.microsoft.com/office/drawing/2012/chart" uri="{CE6537A1-D6FC-4f65-9D91-7224C49458BB}"/>
              </c:extLst>
            </c:dLbl>
            <c:dLbl>
              <c:idx val="7"/>
              <c:layout>
                <c:manualLayout>
                  <c:x val="0"/>
                  <c:y val="1.049868766404195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2A3C-4336-B0E1-A8183D2270A5}"/>
                </c:ext>
                <c:ext xmlns:c15="http://schemas.microsoft.com/office/drawing/2012/chart" uri="{CE6537A1-D6FC-4f65-9D91-7224C49458BB}"/>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rebuchet MS"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Projection'!$L$12:$AQ$12</c:f>
              <c:strCache>
                <c:ptCount val="6"/>
                <c:pt idx="0">
                  <c:v>4Q17</c:v>
                </c:pt>
                <c:pt idx="1">
                  <c:v>1Q18</c:v>
                </c:pt>
                <c:pt idx="2">
                  <c:v>2Q18</c:v>
                </c:pt>
                <c:pt idx="3">
                  <c:v>3Q18</c:v>
                </c:pt>
                <c:pt idx="4">
                  <c:v>4Q18</c:v>
                </c:pt>
                <c:pt idx="5">
                  <c:v>1Q19E</c:v>
                </c:pt>
              </c:strCache>
            </c:strRef>
          </c:cat>
          <c:val>
            <c:numRef>
              <c:f>'0、 Summary - Projection'!$L$25:$AQ$25</c:f>
              <c:numCache>
                <c:formatCode>_(* #,##0.00_);_(* \(#,##0.00\);_(* "-"??_);_(@_)</c:formatCode>
                <c:ptCount val="6"/>
                <c:pt idx="0">
                  <c:v>110.164</c:v>
                </c:pt>
                <c:pt idx="1">
                  <c:v>100.12790099999999</c:v>
                </c:pt>
                <c:pt idx="2">
                  <c:v>122.29103000000001</c:v>
                </c:pt>
                <c:pt idx="3">
                  <c:v>104.7679</c:v>
                </c:pt>
                <c:pt idx="4">
                  <c:v>134.832549</c:v>
                </c:pt>
                <c:pt idx="5">
                  <c:v>120.31388722790629</c:v>
                </c:pt>
              </c:numCache>
            </c:numRef>
          </c:val>
          <c:extLst xmlns:c16r2="http://schemas.microsoft.com/office/drawing/2015/06/chart">
            <c:ext xmlns:c16="http://schemas.microsoft.com/office/drawing/2014/chart" uri="{C3380CC4-5D6E-409C-BE32-E72D297353CC}">
              <c16:uniqueId val="{00000004-2A3C-4336-B0E1-A8183D2270A5}"/>
            </c:ext>
          </c:extLst>
        </c:ser>
        <c:dLbls>
          <c:showLegendKey val="0"/>
          <c:showVal val="0"/>
          <c:showCatName val="0"/>
          <c:showSerName val="0"/>
          <c:showPercent val="0"/>
          <c:showBubbleSize val="0"/>
        </c:dLbls>
        <c:gapWidth val="150"/>
        <c:axId val="165254392"/>
        <c:axId val="165259880"/>
      </c:barChart>
      <c:lineChart>
        <c:grouping val="standard"/>
        <c:varyColors val="0"/>
        <c:ser>
          <c:idx val="1"/>
          <c:order val="1"/>
          <c:tx>
            <c:v>Y/Y growth (%, RHS)</c:v>
          </c:tx>
          <c:spPr>
            <a:ln w="28575" cap="rnd" cmpd="sng" algn="ctr">
              <a:solidFill>
                <a:schemeClr val="accent1">
                  <a:shade val="76000"/>
                  <a:shade val="95000"/>
                  <a:satMod val="105000"/>
                </a:schemeClr>
              </a:solidFill>
              <a:prstDash val="solid"/>
              <a:round/>
            </a:ln>
            <a:effectLst/>
          </c:spPr>
          <c:marker>
            <c:spPr>
              <a:solidFill>
                <a:schemeClr val="accent1">
                  <a:shade val="76000"/>
                </a:schemeClr>
              </a:solidFill>
              <a:ln w="9525" cap="flat" cmpd="sng" algn="ctr">
                <a:solidFill>
                  <a:schemeClr val="accent1">
                    <a:shade val="76000"/>
                    <a:shade val="95000"/>
                    <a:satMod val="105000"/>
                  </a:schemeClr>
                </a:solidFill>
                <a:prstDash val="solid"/>
                <a:round/>
              </a:ln>
              <a:effectLst/>
            </c:spPr>
          </c:marker>
          <c:dLbls>
            <c:dLbl>
              <c:idx val="0"/>
              <c:layout>
                <c:manualLayout>
                  <c:x val="-5.1428455344010783E-2"/>
                  <c:y val="-5.578151156302311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2A3C-4336-B0E1-A8183D2270A5}"/>
                </c:ext>
                <c:ext xmlns:c15="http://schemas.microsoft.com/office/drawing/2012/chart" uri="{CE6537A1-D6FC-4f65-9D91-7224C49458BB}"/>
              </c:extLst>
            </c:dLbl>
            <c:dLbl>
              <c:idx val="1"/>
              <c:layout>
                <c:manualLayout>
                  <c:x val="-6.4058489504098814E-2"/>
                  <c:y val="-5.534585735838139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2A3C-4336-B0E1-A8183D2270A5}"/>
                </c:ext>
                <c:ext xmlns:c15="http://schemas.microsoft.com/office/drawing/2012/chart" uri="{CE6537A1-D6FC-4f65-9D91-7224C49458BB}"/>
              </c:extLst>
            </c:dLbl>
            <c:dLbl>
              <c:idx val="2"/>
              <c:layout>
                <c:manualLayout>
                  <c:x val="-3.6459536985121492E-2"/>
                  <c:y val="-6.519106371546076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2A3C-4336-B0E1-A8183D2270A5}"/>
                </c:ext>
                <c:ext xmlns:c15="http://schemas.microsoft.com/office/drawing/2012/chart" uri="{CE6537A1-D6FC-4f65-9D91-7224C49458BB}"/>
              </c:extLst>
            </c:dLbl>
            <c:dLbl>
              <c:idx val="3"/>
              <c:layout>
                <c:manualLayout>
                  <c:x val="-3.9631988676575601E-2"/>
                  <c:y val="-5.774278215223229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2A3C-4336-B0E1-A8183D2270A5}"/>
                </c:ext>
                <c:ext xmlns:c15="http://schemas.microsoft.com/office/drawing/2012/chart" uri="{CE6537A1-D6FC-4f65-9D91-7224C49458BB}"/>
              </c:extLst>
            </c:dLbl>
            <c:dLbl>
              <c:idx val="4"/>
              <c:layout>
                <c:manualLayout>
                  <c:x val="-3.9119759711564714E-2"/>
                  <c:y val="-5.249343832021118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2A3C-4336-B0E1-A8183D2270A5}"/>
                </c:ext>
                <c:ext xmlns:c15="http://schemas.microsoft.com/office/drawing/2012/chart" uri="{CE6537A1-D6FC-4f65-9D91-7224C49458BB}"/>
              </c:extLst>
            </c:dLbl>
            <c:dLbl>
              <c:idx val="5"/>
              <c:layout>
                <c:manualLayout>
                  <c:x val="-4.8124557678697756E-2"/>
                  <c:y val="-6.299212598425198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2A3C-4336-B0E1-A8183D2270A5}"/>
                </c:ext>
                <c:ext xmlns:c15="http://schemas.microsoft.com/office/drawing/2012/chart" uri="{CE6537A1-D6FC-4f65-9D91-7224C49458BB}"/>
              </c:extLst>
            </c:dLbl>
            <c:dLbl>
              <c:idx val="6"/>
              <c:layout>
                <c:manualLayout>
                  <c:x val="-5.0955702418804386E-2"/>
                  <c:y val="5.249343832021089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2A3C-4336-B0E1-A8183D2270A5}"/>
                </c:ext>
                <c:ext xmlns:c15="http://schemas.microsoft.com/office/drawing/2012/chart" uri="{CE6537A1-D6FC-4f65-9D91-7224C49458BB}"/>
              </c:extLst>
            </c:dLbl>
            <c:dLbl>
              <c:idx val="7"/>
              <c:layout>
                <c:manualLayout>
                  <c:x val="-3.3023735810113655E-2"/>
                  <c:y val="-5.774278215223224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C-2A3C-4336-B0E1-A8183D2270A5}"/>
                </c:ext>
                <c:ext xmlns:c15="http://schemas.microsoft.com/office/drawing/2012/chart" uri="{CE6537A1-D6FC-4f65-9D91-7224C49458BB}"/>
              </c:extLst>
            </c:dLbl>
            <c:dLbl>
              <c:idx val="8"/>
              <c:layout>
                <c:manualLayout>
                  <c:x val="-4.9937129951779513E-2"/>
                  <c:y val="5.774278215223194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D-2A3C-4336-B0E1-A8183D2270A5}"/>
                </c:ext>
                <c:ext xmlns:c15="http://schemas.microsoft.com/office/drawing/2012/chart" uri="{CE6537A1-D6FC-4f65-9D91-7224C49458BB}"/>
              </c:extLst>
            </c:dLbl>
            <c:dLbl>
              <c:idx val="9"/>
              <c:layout>
                <c:manualLayout>
                  <c:x val="-3.5087719298245612E-2"/>
                  <c:y val="-5.774278215223224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E-2A3C-4336-B0E1-A8183D2270A5}"/>
                </c:ext>
                <c:ext xmlns:c15="http://schemas.microsoft.com/office/drawing/2012/chart" uri="{CE6537A1-D6FC-4f65-9D91-7224C49458BB}"/>
              </c:extLst>
            </c:dLbl>
            <c:dLbl>
              <c:idx val="10"/>
              <c:layout>
                <c:manualLayout>
                  <c:x val="-3.9215686274509803E-2"/>
                  <c:y val="-7.87401574803149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F-2A3C-4336-B0E1-A8183D2270A5}"/>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rebuchet MS"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'0、 Summary - Projection'!$L$26:$AQ$26</c:f>
              <c:numCache>
                <c:formatCode>0.0%</c:formatCode>
                <c:ptCount val="6"/>
                <c:pt idx="0">
                  <c:v>0.38726149312474201</c:v>
                </c:pt>
                <c:pt idx="1">
                  <c:v>0.3311661048145178</c:v>
                </c:pt>
                <c:pt idx="2">
                  <c:v>0.31210771016386718</c:v>
                </c:pt>
                <c:pt idx="3">
                  <c:v>0.25101589613711428</c:v>
                </c:pt>
                <c:pt idx="4">
                  <c:v>0.22392568352637876</c:v>
                </c:pt>
                <c:pt idx="5">
                  <c:v>0.20160201129060229</c:v>
                </c:pt>
              </c:numCache>
            </c:numRef>
          </c:val>
          <c:smooth val="0"/>
          <c:extLst xmlns:c16r2="http://schemas.microsoft.com/office/drawing/2015/06/chart">
            <c:ext xmlns:c16="http://schemas.microsoft.com/office/drawing/2014/chart" uri="{C3380CC4-5D6E-409C-BE32-E72D297353CC}">
              <c16:uniqueId val="{00000010-2A3C-4336-B0E1-A8183D2270A5}"/>
            </c:ext>
          </c:extLst>
        </c:ser>
        <c:dLbls>
          <c:showLegendKey val="0"/>
          <c:showVal val="0"/>
          <c:showCatName val="0"/>
          <c:showSerName val="0"/>
          <c:showPercent val="0"/>
          <c:showBubbleSize val="0"/>
        </c:dLbls>
        <c:marker val="1"/>
        <c:smooth val="0"/>
        <c:axId val="165254784"/>
        <c:axId val="165257528"/>
      </c:lineChart>
      <c:catAx>
        <c:axId val="165254392"/>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crossAx val="165259880"/>
        <c:crosses val="autoZero"/>
        <c:auto val="1"/>
        <c:lblAlgn val="ctr"/>
        <c:lblOffset val="100"/>
        <c:noMultiLvlLbl val="0"/>
      </c:catAx>
      <c:valAx>
        <c:axId val="165259880"/>
        <c:scaling>
          <c:orientation val="minMax"/>
        </c:scaling>
        <c:delete val="0"/>
        <c:axPos val="l"/>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crossAx val="165254392"/>
        <c:crosses val="autoZero"/>
        <c:crossBetween val="between"/>
      </c:valAx>
      <c:valAx>
        <c:axId val="165257528"/>
        <c:scaling>
          <c:orientation val="minMax"/>
        </c:scaling>
        <c:delete val="0"/>
        <c:axPos val="r"/>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crossAx val="165254784"/>
        <c:crosses val="max"/>
        <c:crossBetween val="between"/>
      </c:valAx>
      <c:catAx>
        <c:axId val="165254784"/>
        <c:scaling>
          <c:orientation val="minMax"/>
        </c:scaling>
        <c:delete val="1"/>
        <c:axPos val="b"/>
        <c:numFmt formatCode="General" sourceLinked="1"/>
        <c:majorTickMark val="out"/>
        <c:minorTickMark val="none"/>
        <c:tickLblPos val="none"/>
        <c:crossAx val="165257528"/>
        <c:crosses val="autoZero"/>
        <c:auto val="1"/>
        <c:lblAlgn val="ctr"/>
        <c:lblOffset val="100"/>
        <c:noMultiLvlLbl val="0"/>
      </c:catAx>
      <c:spPr>
        <a:solidFill>
          <a:schemeClr val="bg1"/>
        </a:solidFill>
        <a:ln>
          <a:noFill/>
        </a:ln>
        <a:effectLst/>
      </c:spPr>
    </c:plotArea>
    <c:legend>
      <c:legendPos val="b"/>
      <c:layout>
        <c:manualLayout>
          <c:xMode val="edge"/>
          <c:yMode val="edge"/>
          <c:x val="1.9137862004537563E-2"/>
          <c:y val="0.89057432781531343"/>
          <c:w val="0.96172402178541261"/>
          <c:h val="7.7929609192551721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786744210853523E-2"/>
          <c:y val="3.2881889763780002E-2"/>
          <c:w val="0.84212040682871492"/>
          <c:h val="0.68652500000000005"/>
        </c:manualLayout>
      </c:layout>
      <c:lineChart>
        <c:grouping val="standard"/>
        <c:varyColors val="0"/>
        <c:ser>
          <c:idx val="0"/>
          <c:order val="0"/>
          <c:tx>
            <c:strRef>
              <c:f>'3. iOS ranking'!$O$26</c:f>
              <c:strCache>
                <c:ptCount val="1"/>
                <c:pt idx="0">
                  <c:v>iPhone ranking in finance category</c:v>
                </c:pt>
              </c:strCache>
            </c:strRef>
          </c:tx>
          <c:spPr>
            <a:ln w="15875">
              <a:solidFill>
                <a:schemeClr val="tx2"/>
              </a:solidFill>
            </a:ln>
          </c:spPr>
          <c:marker>
            <c:symbol val="none"/>
          </c:marker>
          <c:cat>
            <c:numRef>
              <c:f>'3. iOS ranking'!$A$1767:$A$2589</c:f>
              <c:numCache>
                <c:formatCode>m/d/yyyy</c:formatCode>
                <c:ptCount val="823"/>
                <c:pt idx="0">
                  <c:v>42315</c:v>
                </c:pt>
                <c:pt idx="1">
                  <c:v>42316</c:v>
                </c:pt>
                <c:pt idx="2">
                  <c:v>42317</c:v>
                </c:pt>
                <c:pt idx="3">
                  <c:v>42318</c:v>
                </c:pt>
                <c:pt idx="4">
                  <c:v>42319</c:v>
                </c:pt>
                <c:pt idx="5">
                  <c:v>42320</c:v>
                </c:pt>
                <c:pt idx="6">
                  <c:v>42321</c:v>
                </c:pt>
                <c:pt idx="7">
                  <c:v>42322</c:v>
                </c:pt>
                <c:pt idx="8">
                  <c:v>42323</c:v>
                </c:pt>
                <c:pt idx="9">
                  <c:v>42324</c:v>
                </c:pt>
                <c:pt idx="10">
                  <c:v>42325</c:v>
                </c:pt>
                <c:pt idx="11">
                  <c:v>42326</c:v>
                </c:pt>
                <c:pt idx="12">
                  <c:v>42327</c:v>
                </c:pt>
                <c:pt idx="13">
                  <c:v>42328</c:v>
                </c:pt>
                <c:pt idx="14">
                  <c:v>42329</c:v>
                </c:pt>
                <c:pt idx="15">
                  <c:v>42330</c:v>
                </c:pt>
                <c:pt idx="16">
                  <c:v>42331</c:v>
                </c:pt>
                <c:pt idx="17">
                  <c:v>42332</c:v>
                </c:pt>
                <c:pt idx="18">
                  <c:v>42333</c:v>
                </c:pt>
                <c:pt idx="19">
                  <c:v>42334</c:v>
                </c:pt>
                <c:pt idx="20">
                  <c:v>42335</c:v>
                </c:pt>
                <c:pt idx="21">
                  <c:v>42336</c:v>
                </c:pt>
                <c:pt idx="22">
                  <c:v>42337</c:v>
                </c:pt>
                <c:pt idx="23">
                  <c:v>42338</c:v>
                </c:pt>
                <c:pt idx="24">
                  <c:v>42339</c:v>
                </c:pt>
                <c:pt idx="25">
                  <c:v>42340</c:v>
                </c:pt>
                <c:pt idx="26">
                  <c:v>42341</c:v>
                </c:pt>
                <c:pt idx="27">
                  <c:v>42342</c:v>
                </c:pt>
                <c:pt idx="28">
                  <c:v>42343</c:v>
                </c:pt>
                <c:pt idx="29">
                  <c:v>42344</c:v>
                </c:pt>
                <c:pt idx="30">
                  <c:v>42345</c:v>
                </c:pt>
                <c:pt idx="31">
                  <c:v>42346</c:v>
                </c:pt>
                <c:pt idx="32">
                  <c:v>42347</c:v>
                </c:pt>
                <c:pt idx="33">
                  <c:v>42348</c:v>
                </c:pt>
                <c:pt idx="34">
                  <c:v>42349</c:v>
                </c:pt>
                <c:pt idx="35">
                  <c:v>42350</c:v>
                </c:pt>
                <c:pt idx="36">
                  <c:v>42351</c:v>
                </c:pt>
                <c:pt idx="37">
                  <c:v>42352</c:v>
                </c:pt>
                <c:pt idx="38">
                  <c:v>42353</c:v>
                </c:pt>
                <c:pt idx="39">
                  <c:v>42354</c:v>
                </c:pt>
                <c:pt idx="40">
                  <c:v>42355</c:v>
                </c:pt>
                <c:pt idx="41">
                  <c:v>42356</c:v>
                </c:pt>
                <c:pt idx="42">
                  <c:v>42357</c:v>
                </c:pt>
                <c:pt idx="43">
                  <c:v>42358</c:v>
                </c:pt>
                <c:pt idx="44">
                  <c:v>42359</c:v>
                </c:pt>
                <c:pt idx="45">
                  <c:v>42360</c:v>
                </c:pt>
                <c:pt idx="46">
                  <c:v>42361</c:v>
                </c:pt>
                <c:pt idx="47">
                  <c:v>42362</c:v>
                </c:pt>
                <c:pt idx="48">
                  <c:v>42363</c:v>
                </c:pt>
                <c:pt idx="49">
                  <c:v>42364</c:v>
                </c:pt>
                <c:pt idx="50">
                  <c:v>42365</c:v>
                </c:pt>
                <c:pt idx="51">
                  <c:v>42366</c:v>
                </c:pt>
                <c:pt idx="52">
                  <c:v>42367</c:v>
                </c:pt>
                <c:pt idx="53">
                  <c:v>42368</c:v>
                </c:pt>
                <c:pt idx="54">
                  <c:v>42369</c:v>
                </c:pt>
                <c:pt idx="55">
                  <c:v>42370</c:v>
                </c:pt>
                <c:pt idx="56">
                  <c:v>42371</c:v>
                </c:pt>
                <c:pt idx="57">
                  <c:v>42372</c:v>
                </c:pt>
                <c:pt idx="58">
                  <c:v>42373</c:v>
                </c:pt>
                <c:pt idx="59">
                  <c:v>42374</c:v>
                </c:pt>
                <c:pt idx="60">
                  <c:v>42375</c:v>
                </c:pt>
                <c:pt idx="61">
                  <c:v>42376</c:v>
                </c:pt>
                <c:pt idx="62">
                  <c:v>42377</c:v>
                </c:pt>
                <c:pt idx="63">
                  <c:v>42378</c:v>
                </c:pt>
                <c:pt idx="64">
                  <c:v>42379</c:v>
                </c:pt>
                <c:pt idx="65">
                  <c:v>42380</c:v>
                </c:pt>
                <c:pt idx="66">
                  <c:v>42381</c:v>
                </c:pt>
                <c:pt idx="67">
                  <c:v>42382</c:v>
                </c:pt>
                <c:pt idx="68">
                  <c:v>42383</c:v>
                </c:pt>
                <c:pt idx="69">
                  <c:v>42384</c:v>
                </c:pt>
                <c:pt idx="70">
                  <c:v>42385</c:v>
                </c:pt>
                <c:pt idx="71">
                  <c:v>42386</c:v>
                </c:pt>
                <c:pt idx="72">
                  <c:v>42387</c:v>
                </c:pt>
                <c:pt idx="73">
                  <c:v>42388</c:v>
                </c:pt>
                <c:pt idx="74">
                  <c:v>42389</c:v>
                </c:pt>
                <c:pt idx="75">
                  <c:v>42390</c:v>
                </c:pt>
                <c:pt idx="76">
                  <c:v>42391</c:v>
                </c:pt>
                <c:pt idx="77">
                  <c:v>42392</c:v>
                </c:pt>
                <c:pt idx="78">
                  <c:v>42393</c:v>
                </c:pt>
                <c:pt idx="79">
                  <c:v>42394</c:v>
                </c:pt>
                <c:pt idx="80">
                  <c:v>42395</c:v>
                </c:pt>
                <c:pt idx="81">
                  <c:v>42396</c:v>
                </c:pt>
                <c:pt idx="82">
                  <c:v>42397</c:v>
                </c:pt>
                <c:pt idx="83">
                  <c:v>42398</c:v>
                </c:pt>
                <c:pt idx="84">
                  <c:v>42399</c:v>
                </c:pt>
                <c:pt idx="85">
                  <c:v>42400</c:v>
                </c:pt>
                <c:pt idx="86">
                  <c:v>42401</c:v>
                </c:pt>
                <c:pt idx="87">
                  <c:v>42402</c:v>
                </c:pt>
                <c:pt idx="88">
                  <c:v>42403</c:v>
                </c:pt>
                <c:pt idx="89">
                  <c:v>42404</c:v>
                </c:pt>
                <c:pt idx="90">
                  <c:v>42405</c:v>
                </c:pt>
                <c:pt idx="91">
                  <c:v>42406</c:v>
                </c:pt>
                <c:pt idx="92">
                  <c:v>42407</c:v>
                </c:pt>
                <c:pt idx="93">
                  <c:v>42408</c:v>
                </c:pt>
                <c:pt idx="94">
                  <c:v>42409</c:v>
                </c:pt>
                <c:pt idx="95">
                  <c:v>42410</c:v>
                </c:pt>
                <c:pt idx="96">
                  <c:v>42411</c:v>
                </c:pt>
                <c:pt idx="97">
                  <c:v>42412</c:v>
                </c:pt>
                <c:pt idx="98">
                  <c:v>42413</c:v>
                </c:pt>
                <c:pt idx="99">
                  <c:v>42414</c:v>
                </c:pt>
                <c:pt idx="100">
                  <c:v>42415</c:v>
                </c:pt>
                <c:pt idx="101">
                  <c:v>42416</c:v>
                </c:pt>
                <c:pt idx="102">
                  <c:v>42417</c:v>
                </c:pt>
                <c:pt idx="103">
                  <c:v>42418</c:v>
                </c:pt>
                <c:pt idx="104">
                  <c:v>42419</c:v>
                </c:pt>
                <c:pt idx="105">
                  <c:v>42420</c:v>
                </c:pt>
                <c:pt idx="106">
                  <c:v>42421</c:v>
                </c:pt>
                <c:pt idx="107">
                  <c:v>42422</c:v>
                </c:pt>
                <c:pt idx="108">
                  <c:v>42423</c:v>
                </c:pt>
                <c:pt idx="109">
                  <c:v>42424</c:v>
                </c:pt>
                <c:pt idx="110">
                  <c:v>42425</c:v>
                </c:pt>
                <c:pt idx="111">
                  <c:v>42426</c:v>
                </c:pt>
                <c:pt idx="112">
                  <c:v>42427</c:v>
                </c:pt>
                <c:pt idx="113">
                  <c:v>42428</c:v>
                </c:pt>
                <c:pt idx="114">
                  <c:v>42429</c:v>
                </c:pt>
                <c:pt idx="115">
                  <c:v>42430</c:v>
                </c:pt>
                <c:pt idx="116">
                  <c:v>42431</c:v>
                </c:pt>
                <c:pt idx="117">
                  <c:v>42432</c:v>
                </c:pt>
                <c:pt idx="118">
                  <c:v>42433</c:v>
                </c:pt>
                <c:pt idx="119">
                  <c:v>42434</c:v>
                </c:pt>
                <c:pt idx="120">
                  <c:v>42435</c:v>
                </c:pt>
                <c:pt idx="121">
                  <c:v>42436</c:v>
                </c:pt>
                <c:pt idx="122">
                  <c:v>42437</c:v>
                </c:pt>
                <c:pt idx="123">
                  <c:v>42438</c:v>
                </c:pt>
                <c:pt idx="124">
                  <c:v>42439</c:v>
                </c:pt>
                <c:pt idx="125">
                  <c:v>42440</c:v>
                </c:pt>
                <c:pt idx="126">
                  <c:v>42441</c:v>
                </c:pt>
                <c:pt idx="127">
                  <c:v>42442</c:v>
                </c:pt>
                <c:pt idx="128">
                  <c:v>42443</c:v>
                </c:pt>
                <c:pt idx="129">
                  <c:v>42444</c:v>
                </c:pt>
                <c:pt idx="130">
                  <c:v>42445</c:v>
                </c:pt>
                <c:pt idx="131">
                  <c:v>42446</c:v>
                </c:pt>
                <c:pt idx="132">
                  <c:v>42447</c:v>
                </c:pt>
                <c:pt idx="133">
                  <c:v>42448</c:v>
                </c:pt>
                <c:pt idx="134">
                  <c:v>42449</c:v>
                </c:pt>
                <c:pt idx="135">
                  <c:v>42450</c:v>
                </c:pt>
                <c:pt idx="136">
                  <c:v>42451</c:v>
                </c:pt>
                <c:pt idx="137">
                  <c:v>42452</c:v>
                </c:pt>
                <c:pt idx="138">
                  <c:v>42453</c:v>
                </c:pt>
                <c:pt idx="139">
                  <c:v>42454</c:v>
                </c:pt>
                <c:pt idx="140">
                  <c:v>42455</c:v>
                </c:pt>
                <c:pt idx="141">
                  <c:v>42456</c:v>
                </c:pt>
                <c:pt idx="142">
                  <c:v>42457</c:v>
                </c:pt>
                <c:pt idx="143">
                  <c:v>42458</c:v>
                </c:pt>
                <c:pt idx="144">
                  <c:v>42459</c:v>
                </c:pt>
                <c:pt idx="145">
                  <c:v>42460</c:v>
                </c:pt>
                <c:pt idx="146">
                  <c:v>42461</c:v>
                </c:pt>
                <c:pt idx="147">
                  <c:v>42462</c:v>
                </c:pt>
                <c:pt idx="148">
                  <c:v>42463</c:v>
                </c:pt>
                <c:pt idx="149">
                  <c:v>42464</c:v>
                </c:pt>
                <c:pt idx="150">
                  <c:v>42465</c:v>
                </c:pt>
                <c:pt idx="151">
                  <c:v>42466</c:v>
                </c:pt>
                <c:pt idx="152">
                  <c:v>42467</c:v>
                </c:pt>
                <c:pt idx="153">
                  <c:v>42468</c:v>
                </c:pt>
                <c:pt idx="154">
                  <c:v>42469</c:v>
                </c:pt>
                <c:pt idx="155">
                  <c:v>42470</c:v>
                </c:pt>
                <c:pt idx="156">
                  <c:v>42471</c:v>
                </c:pt>
                <c:pt idx="157">
                  <c:v>42472</c:v>
                </c:pt>
                <c:pt idx="158">
                  <c:v>42473</c:v>
                </c:pt>
                <c:pt idx="159">
                  <c:v>42474</c:v>
                </c:pt>
                <c:pt idx="160">
                  <c:v>42475</c:v>
                </c:pt>
                <c:pt idx="161">
                  <c:v>42476</c:v>
                </c:pt>
                <c:pt idx="162">
                  <c:v>42477</c:v>
                </c:pt>
                <c:pt idx="163">
                  <c:v>42478</c:v>
                </c:pt>
                <c:pt idx="164">
                  <c:v>42479</c:v>
                </c:pt>
                <c:pt idx="165">
                  <c:v>42480</c:v>
                </c:pt>
                <c:pt idx="166">
                  <c:v>42481</c:v>
                </c:pt>
                <c:pt idx="167">
                  <c:v>42482</c:v>
                </c:pt>
                <c:pt idx="168">
                  <c:v>42483</c:v>
                </c:pt>
                <c:pt idx="169">
                  <c:v>42484</c:v>
                </c:pt>
                <c:pt idx="170">
                  <c:v>42485</c:v>
                </c:pt>
                <c:pt idx="171">
                  <c:v>42486</c:v>
                </c:pt>
                <c:pt idx="172">
                  <c:v>42487</c:v>
                </c:pt>
                <c:pt idx="173">
                  <c:v>42488</c:v>
                </c:pt>
                <c:pt idx="174">
                  <c:v>42489</c:v>
                </c:pt>
                <c:pt idx="175">
                  <c:v>42490</c:v>
                </c:pt>
                <c:pt idx="176">
                  <c:v>42491</c:v>
                </c:pt>
                <c:pt idx="177">
                  <c:v>42492</c:v>
                </c:pt>
                <c:pt idx="178">
                  <c:v>42493</c:v>
                </c:pt>
                <c:pt idx="179">
                  <c:v>42494</c:v>
                </c:pt>
                <c:pt idx="180">
                  <c:v>42495</c:v>
                </c:pt>
                <c:pt idx="181">
                  <c:v>42496</c:v>
                </c:pt>
                <c:pt idx="182">
                  <c:v>42497</c:v>
                </c:pt>
                <c:pt idx="183">
                  <c:v>42498</c:v>
                </c:pt>
                <c:pt idx="184">
                  <c:v>42499</c:v>
                </c:pt>
                <c:pt idx="185">
                  <c:v>42500</c:v>
                </c:pt>
                <c:pt idx="186">
                  <c:v>42501</c:v>
                </c:pt>
                <c:pt idx="187">
                  <c:v>42502</c:v>
                </c:pt>
                <c:pt idx="188">
                  <c:v>42503</c:v>
                </c:pt>
                <c:pt idx="189">
                  <c:v>42504</c:v>
                </c:pt>
                <c:pt idx="190">
                  <c:v>42505</c:v>
                </c:pt>
                <c:pt idx="191">
                  <c:v>42506</c:v>
                </c:pt>
                <c:pt idx="192">
                  <c:v>42507</c:v>
                </c:pt>
                <c:pt idx="193">
                  <c:v>42508</c:v>
                </c:pt>
                <c:pt idx="194">
                  <c:v>42509</c:v>
                </c:pt>
                <c:pt idx="195">
                  <c:v>42510</c:v>
                </c:pt>
                <c:pt idx="196">
                  <c:v>42511</c:v>
                </c:pt>
                <c:pt idx="197">
                  <c:v>42512</c:v>
                </c:pt>
                <c:pt idx="198">
                  <c:v>42513</c:v>
                </c:pt>
                <c:pt idx="199">
                  <c:v>42514</c:v>
                </c:pt>
                <c:pt idx="200">
                  <c:v>42515</c:v>
                </c:pt>
                <c:pt idx="201">
                  <c:v>42516</c:v>
                </c:pt>
                <c:pt idx="202">
                  <c:v>42517</c:v>
                </c:pt>
                <c:pt idx="203">
                  <c:v>42518</c:v>
                </c:pt>
                <c:pt idx="204">
                  <c:v>42519</c:v>
                </c:pt>
                <c:pt idx="205">
                  <c:v>42520</c:v>
                </c:pt>
                <c:pt idx="206">
                  <c:v>42521</c:v>
                </c:pt>
                <c:pt idx="207">
                  <c:v>42522</c:v>
                </c:pt>
                <c:pt idx="208">
                  <c:v>42523</c:v>
                </c:pt>
                <c:pt idx="209">
                  <c:v>42524</c:v>
                </c:pt>
                <c:pt idx="210">
                  <c:v>42525</c:v>
                </c:pt>
                <c:pt idx="211">
                  <c:v>42526</c:v>
                </c:pt>
                <c:pt idx="212">
                  <c:v>42527</c:v>
                </c:pt>
                <c:pt idx="213">
                  <c:v>42528</c:v>
                </c:pt>
                <c:pt idx="214">
                  <c:v>42529</c:v>
                </c:pt>
                <c:pt idx="215">
                  <c:v>42530</c:v>
                </c:pt>
                <c:pt idx="216">
                  <c:v>42531</c:v>
                </c:pt>
                <c:pt idx="217">
                  <c:v>42532</c:v>
                </c:pt>
                <c:pt idx="218">
                  <c:v>42533</c:v>
                </c:pt>
                <c:pt idx="219">
                  <c:v>42534</c:v>
                </c:pt>
                <c:pt idx="220">
                  <c:v>42535</c:v>
                </c:pt>
                <c:pt idx="221">
                  <c:v>42536</c:v>
                </c:pt>
                <c:pt idx="222">
                  <c:v>42537</c:v>
                </c:pt>
                <c:pt idx="223">
                  <c:v>42538</c:v>
                </c:pt>
                <c:pt idx="224">
                  <c:v>42539</c:v>
                </c:pt>
                <c:pt idx="225">
                  <c:v>42540</c:v>
                </c:pt>
                <c:pt idx="226">
                  <c:v>42541</c:v>
                </c:pt>
                <c:pt idx="227">
                  <c:v>42542</c:v>
                </c:pt>
                <c:pt idx="228">
                  <c:v>42543</c:v>
                </c:pt>
                <c:pt idx="229">
                  <c:v>42544</c:v>
                </c:pt>
                <c:pt idx="230">
                  <c:v>42545</c:v>
                </c:pt>
                <c:pt idx="231">
                  <c:v>42546</c:v>
                </c:pt>
                <c:pt idx="232">
                  <c:v>42547</c:v>
                </c:pt>
                <c:pt idx="233">
                  <c:v>42548</c:v>
                </c:pt>
                <c:pt idx="234">
                  <c:v>42549</c:v>
                </c:pt>
                <c:pt idx="235">
                  <c:v>42550</c:v>
                </c:pt>
                <c:pt idx="236">
                  <c:v>42551</c:v>
                </c:pt>
                <c:pt idx="237">
                  <c:v>42552</c:v>
                </c:pt>
                <c:pt idx="238">
                  <c:v>42553</c:v>
                </c:pt>
                <c:pt idx="239">
                  <c:v>42554</c:v>
                </c:pt>
                <c:pt idx="240">
                  <c:v>42555</c:v>
                </c:pt>
                <c:pt idx="241">
                  <c:v>42556</c:v>
                </c:pt>
                <c:pt idx="242">
                  <c:v>42557</c:v>
                </c:pt>
                <c:pt idx="243">
                  <c:v>42558</c:v>
                </c:pt>
                <c:pt idx="244">
                  <c:v>42559</c:v>
                </c:pt>
                <c:pt idx="245">
                  <c:v>42560</c:v>
                </c:pt>
                <c:pt idx="246">
                  <c:v>42561</c:v>
                </c:pt>
                <c:pt idx="247">
                  <c:v>42562</c:v>
                </c:pt>
                <c:pt idx="248">
                  <c:v>42563</c:v>
                </c:pt>
                <c:pt idx="249">
                  <c:v>42564</c:v>
                </c:pt>
                <c:pt idx="250">
                  <c:v>42565</c:v>
                </c:pt>
                <c:pt idx="251">
                  <c:v>42566</c:v>
                </c:pt>
                <c:pt idx="252">
                  <c:v>42567</c:v>
                </c:pt>
                <c:pt idx="253">
                  <c:v>42568</c:v>
                </c:pt>
                <c:pt idx="254">
                  <c:v>42569</c:v>
                </c:pt>
                <c:pt idx="255">
                  <c:v>42570</c:v>
                </c:pt>
                <c:pt idx="256">
                  <c:v>42571</c:v>
                </c:pt>
                <c:pt idx="257">
                  <c:v>42572</c:v>
                </c:pt>
                <c:pt idx="258">
                  <c:v>42573</c:v>
                </c:pt>
                <c:pt idx="259">
                  <c:v>42574</c:v>
                </c:pt>
                <c:pt idx="260">
                  <c:v>42575</c:v>
                </c:pt>
                <c:pt idx="261">
                  <c:v>42576</c:v>
                </c:pt>
                <c:pt idx="262">
                  <c:v>42577</c:v>
                </c:pt>
                <c:pt idx="263">
                  <c:v>42578</c:v>
                </c:pt>
                <c:pt idx="264">
                  <c:v>42579</c:v>
                </c:pt>
                <c:pt idx="265">
                  <c:v>42580</c:v>
                </c:pt>
                <c:pt idx="266">
                  <c:v>42581</c:v>
                </c:pt>
                <c:pt idx="267">
                  <c:v>42582</c:v>
                </c:pt>
                <c:pt idx="268">
                  <c:v>42583</c:v>
                </c:pt>
                <c:pt idx="269">
                  <c:v>42584</c:v>
                </c:pt>
                <c:pt idx="270">
                  <c:v>42585</c:v>
                </c:pt>
                <c:pt idx="271">
                  <c:v>42586</c:v>
                </c:pt>
                <c:pt idx="272">
                  <c:v>42587</c:v>
                </c:pt>
                <c:pt idx="273">
                  <c:v>42588</c:v>
                </c:pt>
                <c:pt idx="274">
                  <c:v>42589</c:v>
                </c:pt>
                <c:pt idx="275">
                  <c:v>42590</c:v>
                </c:pt>
                <c:pt idx="276">
                  <c:v>42591</c:v>
                </c:pt>
                <c:pt idx="277">
                  <c:v>42592</c:v>
                </c:pt>
                <c:pt idx="278">
                  <c:v>42593</c:v>
                </c:pt>
                <c:pt idx="279">
                  <c:v>42594</c:v>
                </c:pt>
                <c:pt idx="280">
                  <c:v>42595</c:v>
                </c:pt>
                <c:pt idx="281">
                  <c:v>42596</c:v>
                </c:pt>
                <c:pt idx="282">
                  <c:v>42597</c:v>
                </c:pt>
                <c:pt idx="283">
                  <c:v>42598</c:v>
                </c:pt>
                <c:pt idx="284">
                  <c:v>42599</c:v>
                </c:pt>
                <c:pt idx="285">
                  <c:v>42600</c:v>
                </c:pt>
                <c:pt idx="286">
                  <c:v>42601</c:v>
                </c:pt>
                <c:pt idx="287">
                  <c:v>42602</c:v>
                </c:pt>
                <c:pt idx="288">
                  <c:v>42603</c:v>
                </c:pt>
                <c:pt idx="289">
                  <c:v>42604</c:v>
                </c:pt>
                <c:pt idx="290">
                  <c:v>42605</c:v>
                </c:pt>
                <c:pt idx="291">
                  <c:v>42606</c:v>
                </c:pt>
                <c:pt idx="292">
                  <c:v>42607</c:v>
                </c:pt>
                <c:pt idx="293">
                  <c:v>42608</c:v>
                </c:pt>
                <c:pt idx="294">
                  <c:v>42609</c:v>
                </c:pt>
                <c:pt idx="295">
                  <c:v>42610</c:v>
                </c:pt>
                <c:pt idx="296">
                  <c:v>42611</c:v>
                </c:pt>
                <c:pt idx="297">
                  <c:v>42612</c:v>
                </c:pt>
                <c:pt idx="298">
                  <c:v>42613</c:v>
                </c:pt>
                <c:pt idx="299">
                  <c:v>42614</c:v>
                </c:pt>
                <c:pt idx="300">
                  <c:v>42615</c:v>
                </c:pt>
                <c:pt idx="301">
                  <c:v>42616</c:v>
                </c:pt>
                <c:pt idx="302">
                  <c:v>42617</c:v>
                </c:pt>
                <c:pt idx="303">
                  <c:v>42618</c:v>
                </c:pt>
                <c:pt idx="304">
                  <c:v>42619</c:v>
                </c:pt>
                <c:pt idx="305">
                  <c:v>42620</c:v>
                </c:pt>
                <c:pt idx="306">
                  <c:v>42621</c:v>
                </c:pt>
                <c:pt idx="307">
                  <c:v>42622</c:v>
                </c:pt>
                <c:pt idx="308">
                  <c:v>42623</c:v>
                </c:pt>
                <c:pt idx="309">
                  <c:v>42624</c:v>
                </c:pt>
                <c:pt idx="310">
                  <c:v>42625</c:v>
                </c:pt>
                <c:pt idx="311">
                  <c:v>42626</c:v>
                </c:pt>
                <c:pt idx="312">
                  <c:v>42627</c:v>
                </c:pt>
                <c:pt idx="313">
                  <c:v>42628</c:v>
                </c:pt>
                <c:pt idx="314">
                  <c:v>42629</c:v>
                </c:pt>
                <c:pt idx="315">
                  <c:v>42630</c:v>
                </c:pt>
                <c:pt idx="316">
                  <c:v>42631</c:v>
                </c:pt>
                <c:pt idx="317">
                  <c:v>42632</c:v>
                </c:pt>
                <c:pt idx="318">
                  <c:v>42633</c:v>
                </c:pt>
                <c:pt idx="319">
                  <c:v>42634</c:v>
                </c:pt>
                <c:pt idx="320">
                  <c:v>42635</c:v>
                </c:pt>
                <c:pt idx="321">
                  <c:v>42636</c:v>
                </c:pt>
                <c:pt idx="322">
                  <c:v>42637</c:v>
                </c:pt>
                <c:pt idx="323">
                  <c:v>42638</c:v>
                </c:pt>
                <c:pt idx="324">
                  <c:v>42639</c:v>
                </c:pt>
                <c:pt idx="325">
                  <c:v>42640</c:v>
                </c:pt>
                <c:pt idx="326">
                  <c:v>42641</c:v>
                </c:pt>
                <c:pt idx="327">
                  <c:v>42642</c:v>
                </c:pt>
                <c:pt idx="328">
                  <c:v>42643</c:v>
                </c:pt>
                <c:pt idx="329">
                  <c:v>42644</c:v>
                </c:pt>
                <c:pt idx="330">
                  <c:v>42645</c:v>
                </c:pt>
                <c:pt idx="331">
                  <c:v>42646</c:v>
                </c:pt>
                <c:pt idx="332">
                  <c:v>42647</c:v>
                </c:pt>
                <c:pt idx="333">
                  <c:v>42648</c:v>
                </c:pt>
                <c:pt idx="334">
                  <c:v>42649</c:v>
                </c:pt>
                <c:pt idx="335">
                  <c:v>42650</c:v>
                </c:pt>
                <c:pt idx="336">
                  <c:v>42651</c:v>
                </c:pt>
                <c:pt idx="337">
                  <c:v>42652</c:v>
                </c:pt>
                <c:pt idx="338">
                  <c:v>42653</c:v>
                </c:pt>
                <c:pt idx="339">
                  <c:v>42654</c:v>
                </c:pt>
                <c:pt idx="340">
                  <c:v>42655</c:v>
                </c:pt>
                <c:pt idx="341">
                  <c:v>42656</c:v>
                </c:pt>
                <c:pt idx="342">
                  <c:v>42657</c:v>
                </c:pt>
                <c:pt idx="343">
                  <c:v>42658</c:v>
                </c:pt>
                <c:pt idx="344">
                  <c:v>42659</c:v>
                </c:pt>
                <c:pt idx="345">
                  <c:v>42660</c:v>
                </c:pt>
                <c:pt idx="346">
                  <c:v>42661</c:v>
                </c:pt>
                <c:pt idx="347">
                  <c:v>42662</c:v>
                </c:pt>
                <c:pt idx="348">
                  <c:v>42663</c:v>
                </c:pt>
                <c:pt idx="349">
                  <c:v>42664</c:v>
                </c:pt>
                <c:pt idx="350">
                  <c:v>42665</c:v>
                </c:pt>
                <c:pt idx="351">
                  <c:v>42666</c:v>
                </c:pt>
                <c:pt idx="352">
                  <c:v>42667</c:v>
                </c:pt>
                <c:pt idx="353">
                  <c:v>42668</c:v>
                </c:pt>
                <c:pt idx="354">
                  <c:v>42669</c:v>
                </c:pt>
                <c:pt idx="355">
                  <c:v>42670</c:v>
                </c:pt>
                <c:pt idx="356">
                  <c:v>42671</c:v>
                </c:pt>
                <c:pt idx="357">
                  <c:v>42672</c:v>
                </c:pt>
                <c:pt idx="358">
                  <c:v>42673</c:v>
                </c:pt>
                <c:pt idx="359">
                  <c:v>42674</c:v>
                </c:pt>
                <c:pt idx="360">
                  <c:v>42675</c:v>
                </c:pt>
                <c:pt idx="361">
                  <c:v>42676</c:v>
                </c:pt>
                <c:pt idx="362">
                  <c:v>42677</c:v>
                </c:pt>
                <c:pt idx="363">
                  <c:v>42678</c:v>
                </c:pt>
                <c:pt idx="364">
                  <c:v>42679</c:v>
                </c:pt>
                <c:pt idx="365">
                  <c:v>42680</c:v>
                </c:pt>
                <c:pt idx="366">
                  <c:v>42681</c:v>
                </c:pt>
                <c:pt idx="367">
                  <c:v>42682</c:v>
                </c:pt>
                <c:pt idx="368">
                  <c:v>42683</c:v>
                </c:pt>
                <c:pt idx="369">
                  <c:v>42684</c:v>
                </c:pt>
                <c:pt idx="370">
                  <c:v>42685</c:v>
                </c:pt>
                <c:pt idx="371">
                  <c:v>42686</c:v>
                </c:pt>
                <c:pt idx="372">
                  <c:v>42687</c:v>
                </c:pt>
                <c:pt idx="373">
                  <c:v>42688</c:v>
                </c:pt>
                <c:pt idx="374">
                  <c:v>42689</c:v>
                </c:pt>
                <c:pt idx="375">
                  <c:v>42690</c:v>
                </c:pt>
                <c:pt idx="376">
                  <c:v>42691</c:v>
                </c:pt>
                <c:pt idx="377">
                  <c:v>42692</c:v>
                </c:pt>
                <c:pt idx="378">
                  <c:v>42693</c:v>
                </c:pt>
                <c:pt idx="379">
                  <c:v>42694</c:v>
                </c:pt>
                <c:pt idx="380">
                  <c:v>42695</c:v>
                </c:pt>
                <c:pt idx="381">
                  <c:v>42696</c:v>
                </c:pt>
                <c:pt idx="382">
                  <c:v>42697</c:v>
                </c:pt>
                <c:pt idx="383">
                  <c:v>42698</c:v>
                </c:pt>
                <c:pt idx="384">
                  <c:v>42699</c:v>
                </c:pt>
                <c:pt idx="385">
                  <c:v>42700</c:v>
                </c:pt>
                <c:pt idx="386">
                  <c:v>42701</c:v>
                </c:pt>
                <c:pt idx="387">
                  <c:v>42702</c:v>
                </c:pt>
                <c:pt idx="388">
                  <c:v>42703</c:v>
                </c:pt>
                <c:pt idx="389">
                  <c:v>42704</c:v>
                </c:pt>
                <c:pt idx="390">
                  <c:v>42705</c:v>
                </c:pt>
                <c:pt idx="391">
                  <c:v>42706</c:v>
                </c:pt>
                <c:pt idx="392">
                  <c:v>42707</c:v>
                </c:pt>
                <c:pt idx="393">
                  <c:v>42708</c:v>
                </c:pt>
                <c:pt idx="394">
                  <c:v>42709</c:v>
                </c:pt>
                <c:pt idx="395">
                  <c:v>42710</c:v>
                </c:pt>
                <c:pt idx="396">
                  <c:v>42711</c:v>
                </c:pt>
                <c:pt idx="397">
                  <c:v>42712</c:v>
                </c:pt>
                <c:pt idx="398">
                  <c:v>42713</c:v>
                </c:pt>
                <c:pt idx="399">
                  <c:v>42714</c:v>
                </c:pt>
                <c:pt idx="400">
                  <c:v>42715</c:v>
                </c:pt>
                <c:pt idx="401">
                  <c:v>42716</c:v>
                </c:pt>
                <c:pt idx="402">
                  <c:v>42717</c:v>
                </c:pt>
                <c:pt idx="403">
                  <c:v>42718</c:v>
                </c:pt>
                <c:pt idx="404">
                  <c:v>42719</c:v>
                </c:pt>
                <c:pt idx="405">
                  <c:v>42720</c:v>
                </c:pt>
                <c:pt idx="406">
                  <c:v>42721</c:v>
                </c:pt>
                <c:pt idx="407">
                  <c:v>42722</c:v>
                </c:pt>
                <c:pt idx="408">
                  <c:v>42723</c:v>
                </c:pt>
                <c:pt idx="409">
                  <c:v>42724</c:v>
                </c:pt>
                <c:pt idx="410">
                  <c:v>42725</c:v>
                </c:pt>
                <c:pt idx="411">
                  <c:v>42726</c:v>
                </c:pt>
                <c:pt idx="412">
                  <c:v>42727</c:v>
                </c:pt>
                <c:pt idx="413">
                  <c:v>42728</c:v>
                </c:pt>
                <c:pt idx="414">
                  <c:v>42729</c:v>
                </c:pt>
                <c:pt idx="415">
                  <c:v>42730</c:v>
                </c:pt>
                <c:pt idx="416">
                  <c:v>42731</c:v>
                </c:pt>
                <c:pt idx="417">
                  <c:v>42732</c:v>
                </c:pt>
                <c:pt idx="418">
                  <c:v>42733</c:v>
                </c:pt>
                <c:pt idx="419">
                  <c:v>42734</c:v>
                </c:pt>
                <c:pt idx="420">
                  <c:v>42735</c:v>
                </c:pt>
                <c:pt idx="421">
                  <c:v>42736</c:v>
                </c:pt>
                <c:pt idx="422">
                  <c:v>42737</c:v>
                </c:pt>
                <c:pt idx="423">
                  <c:v>42738</c:v>
                </c:pt>
                <c:pt idx="424">
                  <c:v>42739</c:v>
                </c:pt>
                <c:pt idx="425">
                  <c:v>42740</c:v>
                </c:pt>
                <c:pt idx="426">
                  <c:v>42741</c:v>
                </c:pt>
                <c:pt idx="427">
                  <c:v>42742</c:v>
                </c:pt>
                <c:pt idx="428">
                  <c:v>42743</c:v>
                </c:pt>
                <c:pt idx="429">
                  <c:v>42744</c:v>
                </c:pt>
                <c:pt idx="430">
                  <c:v>42745</c:v>
                </c:pt>
                <c:pt idx="431">
                  <c:v>42746</c:v>
                </c:pt>
                <c:pt idx="432">
                  <c:v>42747</c:v>
                </c:pt>
                <c:pt idx="433">
                  <c:v>42748</c:v>
                </c:pt>
                <c:pt idx="434">
                  <c:v>42749</c:v>
                </c:pt>
                <c:pt idx="435">
                  <c:v>42750</c:v>
                </c:pt>
                <c:pt idx="436">
                  <c:v>42751</c:v>
                </c:pt>
                <c:pt idx="437">
                  <c:v>42752</c:v>
                </c:pt>
                <c:pt idx="438">
                  <c:v>42753</c:v>
                </c:pt>
                <c:pt idx="439">
                  <c:v>42754</c:v>
                </c:pt>
                <c:pt idx="440">
                  <c:v>42755</c:v>
                </c:pt>
                <c:pt idx="441">
                  <c:v>42756</c:v>
                </c:pt>
                <c:pt idx="442">
                  <c:v>42757</c:v>
                </c:pt>
                <c:pt idx="443">
                  <c:v>42758</c:v>
                </c:pt>
                <c:pt idx="444">
                  <c:v>42759</c:v>
                </c:pt>
                <c:pt idx="445">
                  <c:v>42760</c:v>
                </c:pt>
                <c:pt idx="446">
                  <c:v>42761</c:v>
                </c:pt>
                <c:pt idx="447">
                  <c:v>42762</c:v>
                </c:pt>
                <c:pt idx="448">
                  <c:v>42763</c:v>
                </c:pt>
                <c:pt idx="449">
                  <c:v>42764</c:v>
                </c:pt>
                <c:pt idx="450">
                  <c:v>42765</c:v>
                </c:pt>
                <c:pt idx="451">
                  <c:v>42766</c:v>
                </c:pt>
                <c:pt idx="452">
                  <c:v>42767</c:v>
                </c:pt>
                <c:pt idx="453">
                  <c:v>42768</c:v>
                </c:pt>
                <c:pt idx="454">
                  <c:v>42769</c:v>
                </c:pt>
                <c:pt idx="455">
                  <c:v>42770</c:v>
                </c:pt>
                <c:pt idx="456">
                  <c:v>42771</c:v>
                </c:pt>
                <c:pt idx="457">
                  <c:v>42772</c:v>
                </c:pt>
                <c:pt idx="458">
                  <c:v>42773</c:v>
                </c:pt>
                <c:pt idx="459">
                  <c:v>42774</c:v>
                </c:pt>
                <c:pt idx="460">
                  <c:v>42775</c:v>
                </c:pt>
                <c:pt idx="461">
                  <c:v>42776</c:v>
                </c:pt>
                <c:pt idx="462">
                  <c:v>42777</c:v>
                </c:pt>
                <c:pt idx="463">
                  <c:v>42778</c:v>
                </c:pt>
                <c:pt idx="464">
                  <c:v>42779</c:v>
                </c:pt>
                <c:pt idx="465">
                  <c:v>42780</c:v>
                </c:pt>
                <c:pt idx="466">
                  <c:v>42781</c:v>
                </c:pt>
                <c:pt idx="467">
                  <c:v>42782</c:v>
                </c:pt>
                <c:pt idx="468">
                  <c:v>42783</c:v>
                </c:pt>
                <c:pt idx="469">
                  <c:v>42784</c:v>
                </c:pt>
                <c:pt idx="470">
                  <c:v>42785</c:v>
                </c:pt>
                <c:pt idx="471">
                  <c:v>42786</c:v>
                </c:pt>
                <c:pt idx="472">
                  <c:v>42787</c:v>
                </c:pt>
                <c:pt idx="473">
                  <c:v>42788</c:v>
                </c:pt>
                <c:pt idx="474">
                  <c:v>42789</c:v>
                </c:pt>
                <c:pt idx="475">
                  <c:v>42790</c:v>
                </c:pt>
                <c:pt idx="476">
                  <c:v>42791</c:v>
                </c:pt>
                <c:pt idx="477">
                  <c:v>42792</c:v>
                </c:pt>
                <c:pt idx="478">
                  <c:v>42793</c:v>
                </c:pt>
                <c:pt idx="479">
                  <c:v>42794</c:v>
                </c:pt>
                <c:pt idx="480">
                  <c:v>42795</c:v>
                </c:pt>
                <c:pt idx="481">
                  <c:v>42796</c:v>
                </c:pt>
                <c:pt idx="482">
                  <c:v>42797</c:v>
                </c:pt>
                <c:pt idx="483">
                  <c:v>42798</c:v>
                </c:pt>
                <c:pt idx="484">
                  <c:v>42799</c:v>
                </c:pt>
                <c:pt idx="485">
                  <c:v>42800</c:v>
                </c:pt>
                <c:pt idx="486">
                  <c:v>42801</c:v>
                </c:pt>
                <c:pt idx="487">
                  <c:v>42802</c:v>
                </c:pt>
                <c:pt idx="488">
                  <c:v>42803</c:v>
                </c:pt>
                <c:pt idx="489">
                  <c:v>42804</c:v>
                </c:pt>
                <c:pt idx="490">
                  <c:v>42805</c:v>
                </c:pt>
                <c:pt idx="491">
                  <c:v>42806</c:v>
                </c:pt>
                <c:pt idx="492">
                  <c:v>42807</c:v>
                </c:pt>
                <c:pt idx="493">
                  <c:v>42808</c:v>
                </c:pt>
                <c:pt idx="494">
                  <c:v>42809</c:v>
                </c:pt>
                <c:pt idx="495">
                  <c:v>42810</c:v>
                </c:pt>
                <c:pt idx="496">
                  <c:v>42811</c:v>
                </c:pt>
                <c:pt idx="497">
                  <c:v>42812</c:v>
                </c:pt>
                <c:pt idx="498">
                  <c:v>42813</c:v>
                </c:pt>
                <c:pt idx="499">
                  <c:v>42814</c:v>
                </c:pt>
                <c:pt idx="500">
                  <c:v>42815</c:v>
                </c:pt>
                <c:pt idx="501">
                  <c:v>42816</c:v>
                </c:pt>
                <c:pt idx="502">
                  <c:v>42817</c:v>
                </c:pt>
                <c:pt idx="503">
                  <c:v>42818</c:v>
                </c:pt>
                <c:pt idx="504">
                  <c:v>42819</c:v>
                </c:pt>
                <c:pt idx="505">
                  <c:v>42820</c:v>
                </c:pt>
                <c:pt idx="506">
                  <c:v>42821</c:v>
                </c:pt>
                <c:pt idx="507">
                  <c:v>42822</c:v>
                </c:pt>
                <c:pt idx="508">
                  <c:v>42823</c:v>
                </c:pt>
                <c:pt idx="509">
                  <c:v>42824</c:v>
                </c:pt>
                <c:pt idx="510">
                  <c:v>42825</c:v>
                </c:pt>
                <c:pt idx="511">
                  <c:v>42826</c:v>
                </c:pt>
                <c:pt idx="512">
                  <c:v>42827</c:v>
                </c:pt>
                <c:pt idx="513">
                  <c:v>42828</c:v>
                </c:pt>
                <c:pt idx="514">
                  <c:v>42829</c:v>
                </c:pt>
                <c:pt idx="515">
                  <c:v>42830</c:v>
                </c:pt>
                <c:pt idx="516">
                  <c:v>42831</c:v>
                </c:pt>
                <c:pt idx="517">
                  <c:v>42832</c:v>
                </c:pt>
                <c:pt idx="518">
                  <c:v>42833</c:v>
                </c:pt>
                <c:pt idx="519">
                  <c:v>42834</c:v>
                </c:pt>
                <c:pt idx="520">
                  <c:v>42835</c:v>
                </c:pt>
                <c:pt idx="521">
                  <c:v>42836</c:v>
                </c:pt>
                <c:pt idx="522">
                  <c:v>42837</c:v>
                </c:pt>
                <c:pt idx="523">
                  <c:v>42838</c:v>
                </c:pt>
                <c:pt idx="524">
                  <c:v>42839</c:v>
                </c:pt>
                <c:pt idx="525">
                  <c:v>42840</c:v>
                </c:pt>
                <c:pt idx="526">
                  <c:v>42841</c:v>
                </c:pt>
                <c:pt idx="527">
                  <c:v>42842</c:v>
                </c:pt>
                <c:pt idx="528">
                  <c:v>42843</c:v>
                </c:pt>
                <c:pt idx="529">
                  <c:v>42844</c:v>
                </c:pt>
                <c:pt idx="530">
                  <c:v>42845</c:v>
                </c:pt>
                <c:pt idx="531">
                  <c:v>42846</c:v>
                </c:pt>
                <c:pt idx="532">
                  <c:v>42847</c:v>
                </c:pt>
                <c:pt idx="533">
                  <c:v>42848</c:v>
                </c:pt>
                <c:pt idx="534">
                  <c:v>42849</c:v>
                </c:pt>
                <c:pt idx="535">
                  <c:v>42850</c:v>
                </c:pt>
                <c:pt idx="536">
                  <c:v>42851</c:v>
                </c:pt>
                <c:pt idx="537">
                  <c:v>42852</c:v>
                </c:pt>
                <c:pt idx="538">
                  <c:v>42853</c:v>
                </c:pt>
                <c:pt idx="539">
                  <c:v>42854</c:v>
                </c:pt>
                <c:pt idx="540">
                  <c:v>42855</c:v>
                </c:pt>
                <c:pt idx="541">
                  <c:v>42856</c:v>
                </c:pt>
                <c:pt idx="542">
                  <c:v>42857</c:v>
                </c:pt>
                <c:pt idx="543">
                  <c:v>42858</c:v>
                </c:pt>
                <c:pt idx="544">
                  <c:v>42859</c:v>
                </c:pt>
                <c:pt idx="545">
                  <c:v>42860</c:v>
                </c:pt>
                <c:pt idx="546">
                  <c:v>42861</c:v>
                </c:pt>
                <c:pt idx="547">
                  <c:v>42862</c:v>
                </c:pt>
                <c:pt idx="548">
                  <c:v>42863</c:v>
                </c:pt>
                <c:pt idx="549">
                  <c:v>42864</c:v>
                </c:pt>
                <c:pt idx="550">
                  <c:v>42865</c:v>
                </c:pt>
                <c:pt idx="551">
                  <c:v>42866</c:v>
                </c:pt>
                <c:pt idx="552">
                  <c:v>42867</c:v>
                </c:pt>
                <c:pt idx="553">
                  <c:v>42868</c:v>
                </c:pt>
                <c:pt idx="554">
                  <c:v>42869</c:v>
                </c:pt>
                <c:pt idx="555">
                  <c:v>42870</c:v>
                </c:pt>
                <c:pt idx="556">
                  <c:v>42871</c:v>
                </c:pt>
                <c:pt idx="557">
                  <c:v>42872</c:v>
                </c:pt>
                <c:pt idx="558">
                  <c:v>42873</c:v>
                </c:pt>
                <c:pt idx="559">
                  <c:v>42874</c:v>
                </c:pt>
                <c:pt idx="560">
                  <c:v>42875</c:v>
                </c:pt>
                <c:pt idx="561">
                  <c:v>42876</c:v>
                </c:pt>
                <c:pt idx="562">
                  <c:v>42877</c:v>
                </c:pt>
                <c:pt idx="563">
                  <c:v>42878</c:v>
                </c:pt>
                <c:pt idx="564">
                  <c:v>42879</c:v>
                </c:pt>
                <c:pt idx="565">
                  <c:v>42880</c:v>
                </c:pt>
                <c:pt idx="566">
                  <c:v>42881</c:v>
                </c:pt>
                <c:pt idx="567">
                  <c:v>42882</c:v>
                </c:pt>
                <c:pt idx="568">
                  <c:v>42883</c:v>
                </c:pt>
                <c:pt idx="569">
                  <c:v>42884</c:v>
                </c:pt>
                <c:pt idx="570">
                  <c:v>42885</c:v>
                </c:pt>
                <c:pt idx="571">
                  <c:v>42886</c:v>
                </c:pt>
                <c:pt idx="572">
                  <c:v>42887</c:v>
                </c:pt>
                <c:pt idx="573">
                  <c:v>42888</c:v>
                </c:pt>
                <c:pt idx="574">
                  <c:v>42889</c:v>
                </c:pt>
                <c:pt idx="575">
                  <c:v>42890</c:v>
                </c:pt>
                <c:pt idx="576">
                  <c:v>42891</c:v>
                </c:pt>
                <c:pt idx="577">
                  <c:v>42892</c:v>
                </c:pt>
                <c:pt idx="578">
                  <c:v>42893</c:v>
                </c:pt>
                <c:pt idx="579">
                  <c:v>42894</c:v>
                </c:pt>
                <c:pt idx="580">
                  <c:v>42895</c:v>
                </c:pt>
                <c:pt idx="581">
                  <c:v>42896</c:v>
                </c:pt>
                <c:pt idx="582">
                  <c:v>42897</c:v>
                </c:pt>
                <c:pt idx="583">
                  <c:v>42898</c:v>
                </c:pt>
                <c:pt idx="584">
                  <c:v>42899</c:v>
                </c:pt>
                <c:pt idx="585">
                  <c:v>42900</c:v>
                </c:pt>
                <c:pt idx="586">
                  <c:v>42901</c:v>
                </c:pt>
                <c:pt idx="587">
                  <c:v>42902</c:v>
                </c:pt>
                <c:pt idx="588">
                  <c:v>42903</c:v>
                </c:pt>
                <c:pt idx="589">
                  <c:v>42904</c:v>
                </c:pt>
                <c:pt idx="590">
                  <c:v>42905</c:v>
                </c:pt>
                <c:pt idx="591">
                  <c:v>42906</c:v>
                </c:pt>
                <c:pt idx="592">
                  <c:v>42907</c:v>
                </c:pt>
                <c:pt idx="593">
                  <c:v>42908</c:v>
                </c:pt>
                <c:pt idx="594">
                  <c:v>42909</c:v>
                </c:pt>
                <c:pt idx="595">
                  <c:v>42910</c:v>
                </c:pt>
                <c:pt idx="596">
                  <c:v>42911</c:v>
                </c:pt>
                <c:pt idx="597">
                  <c:v>42912</c:v>
                </c:pt>
                <c:pt idx="598">
                  <c:v>42913</c:v>
                </c:pt>
                <c:pt idx="599">
                  <c:v>42914</c:v>
                </c:pt>
                <c:pt idx="600">
                  <c:v>42915</c:v>
                </c:pt>
                <c:pt idx="601">
                  <c:v>42916</c:v>
                </c:pt>
                <c:pt idx="602">
                  <c:v>42917</c:v>
                </c:pt>
                <c:pt idx="603">
                  <c:v>42918</c:v>
                </c:pt>
                <c:pt idx="604">
                  <c:v>42919</c:v>
                </c:pt>
                <c:pt idx="605">
                  <c:v>42920</c:v>
                </c:pt>
                <c:pt idx="606">
                  <c:v>42921</c:v>
                </c:pt>
                <c:pt idx="607">
                  <c:v>42922</c:v>
                </c:pt>
                <c:pt idx="608">
                  <c:v>42923</c:v>
                </c:pt>
                <c:pt idx="609">
                  <c:v>42924</c:v>
                </c:pt>
                <c:pt idx="610">
                  <c:v>42925</c:v>
                </c:pt>
                <c:pt idx="611">
                  <c:v>42926</c:v>
                </c:pt>
                <c:pt idx="612">
                  <c:v>42927</c:v>
                </c:pt>
                <c:pt idx="613">
                  <c:v>42928</c:v>
                </c:pt>
                <c:pt idx="614">
                  <c:v>42929</c:v>
                </c:pt>
                <c:pt idx="615">
                  <c:v>42930</c:v>
                </c:pt>
                <c:pt idx="616">
                  <c:v>42931</c:v>
                </c:pt>
                <c:pt idx="617">
                  <c:v>42932</c:v>
                </c:pt>
                <c:pt idx="618">
                  <c:v>42933</c:v>
                </c:pt>
                <c:pt idx="619">
                  <c:v>42934</c:v>
                </c:pt>
                <c:pt idx="620">
                  <c:v>42935</c:v>
                </c:pt>
                <c:pt idx="621">
                  <c:v>42936</c:v>
                </c:pt>
                <c:pt idx="622">
                  <c:v>42937</c:v>
                </c:pt>
                <c:pt idx="623">
                  <c:v>42938</c:v>
                </c:pt>
                <c:pt idx="624">
                  <c:v>42939</c:v>
                </c:pt>
                <c:pt idx="625">
                  <c:v>42940</c:v>
                </c:pt>
                <c:pt idx="626">
                  <c:v>42941</c:v>
                </c:pt>
                <c:pt idx="627">
                  <c:v>42942</c:v>
                </c:pt>
                <c:pt idx="628">
                  <c:v>42943</c:v>
                </c:pt>
                <c:pt idx="629">
                  <c:v>42944</c:v>
                </c:pt>
                <c:pt idx="630">
                  <c:v>42945</c:v>
                </c:pt>
                <c:pt idx="631">
                  <c:v>42946</c:v>
                </c:pt>
                <c:pt idx="632">
                  <c:v>42947</c:v>
                </c:pt>
                <c:pt idx="633">
                  <c:v>42948</c:v>
                </c:pt>
                <c:pt idx="634">
                  <c:v>42949</c:v>
                </c:pt>
                <c:pt idx="635">
                  <c:v>42950</c:v>
                </c:pt>
                <c:pt idx="636">
                  <c:v>42951</c:v>
                </c:pt>
                <c:pt idx="637">
                  <c:v>42952</c:v>
                </c:pt>
                <c:pt idx="638">
                  <c:v>42953</c:v>
                </c:pt>
                <c:pt idx="639">
                  <c:v>42954</c:v>
                </c:pt>
                <c:pt idx="640">
                  <c:v>42955</c:v>
                </c:pt>
                <c:pt idx="641">
                  <c:v>42956</c:v>
                </c:pt>
                <c:pt idx="642">
                  <c:v>42957</c:v>
                </c:pt>
                <c:pt idx="643">
                  <c:v>42958</c:v>
                </c:pt>
                <c:pt idx="644">
                  <c:v>42959</c:v>
                </c:pt>
                <c:pt idx="645">
                  <c:v>42960</c:v>
                </c:pt>
                <c:pt idx="646">
                  <c:v>42961</c:v>
                </c:pt>
                <c:pt idx="647">
                  <c:v>42962</c:v>
                </c:pt>
                <c:pt idx="648">
                  <c:v>42963</c:v>
                </c:pt>
                <c:pt idx="649">
                  <c:v>42964</c:v>
                </c:pt>
                <c:pt idx="650">
                  <c:v>42965</c:v>
                </c:pt>
                <c:pt idx="651">
                  <c:v>42966</c:v>
                </c:pt>
                <c:pt idx="652">
                  <c:v>42967</c:v>
                </c:pt>
                <c:pt idx="653">
                  <c:v>42968</c:v>
                </c:pt>
                <c:pt idx="654">
                  <c:v>42969</c:v>
                </c:pt>
                <c:pt idx="655">
                  <c:v>42970</c:v>
                </c:pt>
                <c:pt idx="656">
                  <c:v>42971</c:v>
                </c:pt>
                <c:pt idx="657">
                  <c:v>42972</c:v>
                </c:pt>
                <c:pt idx="658">
                  <c:v>42973</c:v>
                </c:pt>
                <c:pt idx="659">
                  <c:v>42974</c:v>
                </c:pt>
                <c:pt idx="660">
                  <c:v>42975</c:v>
                </c:pt>
                <c:pt idx="661">
                  <c:v>42976</c:v>
                </c:pt>
                <c:pt idx="662">
                  <c:v>42977</c:v>
                </c:pt>
                <c:pt idx="663">
                  <c:v>42978</c:v>
                </c:pt>
                <c:pt idx="664">
                  <c:v>42979</c:v>
                </c:pt>
                <c:pt idx="665">
                  <c:v>42980</c:v>
                </c:pt>
                <c:pt idx="666">
                  <c:v>42981</c:v>
                </c:pt>
                <c:pt idx="667">
                  <c:v>42982</c:v>
                </c:pt>
                <c:pt idx="668">
                  <c:v>42983</c:v>
                </c:pt>
                <c:pt idx="669">
                  <c:v>42984</c:v>
                </c:pt>
                <c:pt idx="670">
                  <c:v>42985</c:v>
                </c:pt>
                <c:pt idx="671">
                  <c:v>42986</c:v>
                </c:pt>
                <c:pt idx="672">
                  <c:v>42987</c:v>
                </c:pt>
                <c:pt idx="673">
                  <c:v>42988</c:v>
                </c:pt>
                <c:pt idx="674">
                  <c:v>42989</c:v>
                </c:pt>
                <c:pt idx="675">
                  <c:v>42990</c:v>
                </c:pt>
                <c:pt idx="676">
                  <c:v>42991</c:v>
                </c:pt>
                <c:pt idx="677">
                  <c:v>42992</c:v>
                </c:pt>
                <c:pt idx="678">
                  <c:v>42993</c:v>
                </c:pt>
                <c:pt idx="679">
                  <c:v>42994</c:v>
                </c:pt>
                <c:pt idx="680">
                  <c:v>42995</c:v>
                </c:pt>
                <c:pt idx="681">
                  <c:v>42996</c:v>
                </c:pt>
                <c:pt idx="682">
                  <c:v>42997</c:v>
                </c:pt>
                <c:pt idx="683">
                  <c:v>42998</c:v>
                </c:pt>
                <c:pt idx="684">
                  <c:v>42999</c:v>
                </c:pt>
                <c:pt idx="685">
                  <c:v>43000</c:v>
                </c:pt>
                <c:pt idx="686">
                  <c:v>43001</c:v>
                </c:pt>
                <c:pt idx="687">
                  <c:v>43002</c:v>
                </c:pt>
                <c:pt idx="688">
                  <c:v>43003</c:v>
                </c:pt>
                <c:pt idx="689">
                  <c:v>43004</c:v>
                </c:pt>
                <c:pt idx="690">
                  <c:v>43005</c:v>
                </c:pt>
                <c:pt idx="691">
                  <c:v>43006</c:v>
                </c:pt>
                <c:pt idx="692">
                  <c:v>43007</c:v>
                </c:pt>
                <c:pt idx="693">
                  <c:v>43008</c:v>
                </c:pt>
                <c:pt idx="694">
                  <c:v>43009</c:v>
                </c:pt>
                <c:pt idx="695">
                  <c:v>43010</c:v>
                </c:pt>
                <c:pt idx="696">
                  <c:v>43011</c:v>
                </c:pt>
                <c:pt idx="697">
                  <c:v>43012</c:v>
                </c:pt>
                <c:pt idx="698">
                  <c:v>43013</c:v>
                </c:pt>
                <c:pt idx="699">
                  <c:v>43014</c:v>
                </c:pt>
                <c:pt idx="700">
                  <c:v>43015</c:v>
                </c:pt>
                <c:pt idx="701">
                  <c:v>43016</c:v>
                </c:pt>
                <c:pt idx="702">
                  <c:v>43017</c:v>
                </c:pt>
                <c:pt idx="703">
                  <c:v>43018</c:v>
                </c:pt>
                <c:pt idx="704">
                  <c:v>43019</c:v>
                </c:pt>
                <c:pt idx="705">
                  <c:v>43020</c:v>
                </c:pt>
                <c:pt idx="706">
                  <c:v>43021</c:v>
                </c:pt>
                <c:pt idx="707">
                  <c:v>43022</c:v>
                </c:pt>
                <c:pt idx="708">
                  <c:v>43023</c:v>
                </c:pt>
                <c:pt idx="709">
                  <c:v>43024</c:v>
                </c:pt>
                <c:pt idx="710">
                  <c:v>43025</c:v>
                </c:pt>
                <c:pt idx="711">
                  <c:v>43026</c:v>
                </c:pt>
                <c:pt idx="712">
                  <c:v>43027</c:v>
                </c:pt>
                <c:pt idx="713">
                  <c:v>43028</c:v>
                </c:pt>
                <c:pt idx="714">
                  <c:v>43029</c:v>
                </c:pt>
                <c:pt idx="715">
                  <c:v>43030</c:v>
                </c:pt>
                <c:pt idx="716">
                  <c:v>43031</c:v>
                </c:pt>
                <c:pt idx="717">
                  <c:v>43032</c:v>
                </c:pt>
                <c:pt idx="718">
                  <c:v>43033</c:v>
                </c:pt>
                <c:pt idx="719">
                  <c:v>43034</c:v>
                </c:pt>
                <c:pt idx="720">
                  <c:v>43035</c:v>
                </c:pt>
                <c:pt idx="721">
                  <c:v>43036</c:v>
                </c:pt>
                <c:pt idx="722">
                  <c:v>43037</c:v>
                </c:pt>
                <c:pt idx="723">
                  <c:v>43038</c:v>
                </c:pt>
                <c:pt idx="724">
                  <c:v>43039</c:v>
                </c:pt>
                <c:pt idx="725">
                  <c:v>43040</c:v>
                </c:pt>
                <c:pt idx="726">
                  <c:v>43041</c:v>
                </c:pt>
                <c:pt idx="727">
                  <c:v>43042</c:v>
                </c:pt>
                <c:pt idx="728">
                  <c:v>43043</c:v>
                </c:pt>
                <c:pt idx="729">
                  <c:v>43044</c:v>
                </c:pt>
                <c:pt idx="730">
                  <c:v>43045</c:v>
                </c:pt>
                <c:pt idx="731">
                  <c:v>43046</c:v>
                </c:pt>
                <c:pt idx="732">
                  <c:v>43047</c:v>
                </c:pt>
                <c:pt idx="733">
                  <c:v>43048</c:v>
                </c:pt>
                <c:pt idx="734">
                  <c:v>43049</c:v>
                </c:pt>
                <c:pt idx="735">
                  <c:v>43050</c:v>
                </c:pt>
                <c:pt idx="736">
                  <c:v>43051</c:v>
                </c:pt>
                <c:pt idx="737">
                  <c:v>43052</c:v>
                </c:pt>
                <c:pt idx="738">
                  <c:v>43053</c:v>
                </c:pt>
                <c:pt idx="739">
                  <c:v>43054</c:v>
                </c:pt>
                <c:pt idx="740">
                  <c:v>43055</c:v>
                </c:pt>
                <c:pt idx="741">
                  <c:v>43056</c:v>
                </c:pt>
                <c:pt idx="742">
                  <c:v>43057</c:v>
                </c:pt>
                <c:pt idx="743">
                  <c:v>43058</c:v>
                </c:pt>
                <c:pt idx="744">
                  <c:v>43059</c:v>
                </c:pt>
                <c:pt idx="745">
                  <c:v>43060</c:v>
                </c:pt>
                <c:pt idx="746">
                  <c:v>43061</c:v>
                </c:pt>
                <c:pt idx="747">
                  <c:v>43062</c:v>
                </c:pt>
                <c:pt idx="748">
                  <c:v>43063</c:v>
                </c:pt>
                <c:pt idx="749">
                  <c:v>43064</c:v>
                </c:pt>
                <c:pt idx="750">
                  <c:v>43065</c:v>
                </c:pt>
                <c:pt idx="751">
                  <c:v>43066</c:v>
                </c:pt>
                <c:pt idx="752">
                  <c:v>43067</c:v>
                </c:pt>
                <c:pt idx="753">
                  <c:v>43068</c:v>
                </c:pt>
                <c:pt idx="754">
                  <c:v>43069</c:v>
                </c:pt>
                <c:pt idx="755">
                  <c:v>43070</c:v>
                </c:pt>
                <c:pt idx="756">
                  <c:v>43071</c:v>
                </c:pt>
                <c:pt idx="757">
                  <c:v>43072</c:v>
                </c:pt>
                <c:pt idx="758">
                  <c:v>43073</c:v>
                </c:pt>
                <c:pt idx="759">
                  <c:v>43074</c:v>
                </c:pt>
                <c:pt idx="760">
                  <c:v>43075</c:v>
                </c:pt>
                <c:pt idx="761">
                  <c:v>43076</c:v>
                </c:pt>
                <c:pt idx="762">
                  <c:v>43077</c:v>
                </c:pt>
                <c:pt idx="763">
                  <c:v>43078</c:v>
                </c:pt>
                <c:pt idx="764">
                  <c:v>43079</c:v>
                </c:pt>
                <c:pt idx="765">
                  <c:v>43080</c:v>
                </c:pt>
                <c:pt idx="766">
                  <c:v>43081</c:v>
                </c:pt>
                <c:pt idx="767">
                  <c:v>43082</c:v>
                </c:pt>
                <c:pt idx="768">
                  <c:v>43083</c:v>
                </c:pt>
                <c:pt idx="769">
                  <c:v>43084</c:v>
                </c:pt>
                <c:pt idx="770">
                  <c:v>43085</c:v>
                </c:pt>
                <c:pt idx="771">
                  <c:v>43086</c:v>
                </c:pt>
                <c:pt idx="772">
                  <c:v>43087</c:v>
                </c:pt>
                <c:pt idx="773">
                  <c:v>43088</c:v>
                </c:pt>
                <c:pt idx="774">
                  <c:v>43089</c:v>
                </c:pt>
                <c:pt idx="775">
                  <c:v>43090</c:v>
                </c:pt>
                <c:pt idx="776">
                  <c:v>43091</c:v>
                </c:pt>
                <c:pt idx="777">
                  <c:v>43092</c:v>
                </c:pt>
                <c:pt idx="778">
                  <c:v>43093</c:v>
                </c:pt>
                <c:pt idx="779">
                  <c:v>43094</c:v>
                </c:pt>
                <c:pt idx="780">
                  <c:v>43095</c:v>
                </c:pt>
                <c:pt idx="781">
                  <c:v>43096</c:v>
                </c:pt>
                <c:pt idx="782">
                  <c:v>43097</c:v>
                </c:pt>
                <c:pt idx="783">
                  <c:v>43098</c:v>
                </c:pt>
                <c:pt idx="784">
                  <c:v>43099</c:v>
                </c:pt>
                <c:pt idx="785">
                  <c:v>43100</c:v>
                </c:pt>
                <c:pt idx="786">
                  <c:v>43101</c:v>
                </c:pt>
                <c:pt idx="787">
                  <c:v>43102</c:v>
                </c:pt>
                <c:pt idx="788">
                  <c:v>43103</c:v>
                </c:pt>
                <c:pt idx="789">
                  <c:v>43104</c:v>
                </c:pt>
                <c:pt idx="790">
                  <c:v>43105</c:v>
                </c:pt>
                <c:pt idx="791">
                  <c:v>43106</c:v>
                </c:pt>
                <c:pt idx="792">
                  <c:v>43107</c:v>
                </c:pt>
                <c:pt idx="793">
                  <c:v>43108</c:v>
                </c:pt>
                <c:pt idx="794">
                  <c:v>43109</c:v>
                </c:pt>
                <c:pt idx="795">
                  <c:v>43110</c:v>
                </c:pt>
                <c:pt idx="796">
                  <c:v>43111</c:v>
                </c:pt>
                <c:pt idx="797">
                  <c:v>43112</c:v>
                </c:pt>
                <c:pt idx="798">
                  <c:v>43113</c:v>
                </c:pt>
                <c:pt idx="799">
                  <c:v>43114</c:v>
                </c:pt>
                <c:pt idx="800">
                  <c:v>43115</c:v>
                </c:pt>
                <c:pt idx="801">
                  <c:v>43116</c:v>
                </c:pt>
                <c:pt idx="802">
                  <c:v>43117</c:v>
                </c:pt>
                <c:pt idx="803">
                  <c:v>43118</c:v>
                </c:pt>
                <c:pt idx="804">
                  <c:v>43119</c:v>
                </c:pt>
                <c:pt idx="805">
                  <c:v>43120</c:v>
                </c:pt>
                <c:pt idx="806">
                  <c:v>43121</c:v>
                </c:pt>
                <c:pt idx="807">
                  <c:v>43122</c:v>
                </c:pt>
                <c:pt idx="808">
                  <c:v>43123</c:v>
                </c:pt>
                <c:pt idx="809">
                  <c:v>43124</c:v>
                </c:pt>
                <c:pt idx="810">
                  <c:v>43125</c:v>
                </c:pt>
                <c:pt idx="811">
                  <c:v>43126</c:v>
                </c:pt>
                <c:pt idx="812">
                  <c:v>43127</c:v>
                </c:pt>
                <c:pt idx="813">
                  <c:v>43128</c:v>
                </c:pt>
                <c:pt idx="814">
                  <c:v>43129</c:v>
                </c:pt>
                <c:pt idx="815">
                  <c:v>43130</c:v>
                </c:pt>
                <c:pt idx="816">
                  <c:v>43131</c:v>
                </c:pt>
                <c:pt idx="817">
                  <c:v>43132</c:v>
                </c:pt>
                <c:pt idx="818">
                  <c:v>43133</c:v>
                </c:pt>
                <c:pt idx="819">
                  <c:v>43134</c:v>
                </c:pt>
                <c:pt idx="820">
                  <c:v>43135</c:v>
                </c:pt>
                <c:pt idx="821">
                  <c:v>43136</c:v>
                </c:pt>
                <c:pt idx="822">
                  <c:v>43137</c:v>
                </c:pt>
              </c:numCache>
            </c:numRef>
          </c:cat>
          <c:val>
            <c:numRef>
              <c:f>'3. iOS ranking'!$O$1767:$O$2700</c:f>
            </c:numRef>
          </c:val>
          <c:smooth val="0"/>
          <c:extLst xmlns:c16r2="http://schemas.microsoft.com/office/drawing/2015/06/chart">
            <c:ext xmlns:c16="http://schemas.microsoft.com/office/drawing/2014/chart" uri="{C3380CC4-5D6E-409C-BE32-E72D297353CC}">
              <c16:uniqueId val="{00000000-3F9D-411D-8AE4-ADE0047BE200}"/>
            </c:ext>
          </c:extLst>
        </c:ser>
        <c:dLbls>
          <c:showLegendKey val="0"/>
          <c:showVal val="0"/>
          <c:showCatName val="0"/>
          <c:showSerName val="0"/>
          <c:showPercent val="0"/>
          <c:showBubbleSize val="0"/>
        </c:dLbls>
        <c:marker val="1"/>
        <c:smooth val="0"/>
        <c:axId val="161028384"/>
        <c:axId val="161028776"/>
      </c:lineChart>
      <c:catAx>
        <c:axId val="161028384"/>
        <c:scaling>
          <c:orientation val="minMax"/>
        </c:scaling>
        <c:delete val="0"/>
        <c:axPos val="t"/>
        <c:numFmt formatCode="m/d/yyyy" sourceLinked="1"/>
        <c:majorTickMark val="out"/>
        <c:minorTickMark val="none"/>
        <c:tickLblPos val="high"/>
        <c:spPr>
          <a:ln>
            <a:noFill/>
          </a:ln>
        </c:spPr>
        <c:crossAx val="161028776"/>
        <c:crossesAt val="900"/>
        <c:auto val="1"/>
        <c:lblAlgn val="ctr"/>
        <c:lblOffset val="100"/>
        <c:tickLblSkip val="3"/>
        <c:noMultiLvlLbl val="1"/>
      </c:catAx>
      <c:valAx>
        <c:axId val="161028776"/>
        <c:scaling>
          <c:orientation val="maxMin"/>
        </c:scaling>
        <c:delete val="0"/>
        <c:axPos val="r"/>
        <c:numFmt formatCode="_(* #,##0_);_(* \(#,##0\);_(* &quot;-&quot;??_);_(@_)" sourceLinked="1"/>
        <c:majorTickMark val="in"/>
        <c:minorTickMark val="none"/>
        <c:tickLblPos val="high"/>
        <c:spPr>
          <a:ln>
            <a:solidFill>
              <a:sysClr val="windowText" lastClr="000000"/>
            </a:solidFill>
          </a:ln>
        </c:spPr>
        <c:crossAx val="161028384"/>
        <c:crosses val="max"/>
        <c:crossBetween val="between"/>
      </c:valAx>
      <c:spPr>
        <a:ln>
          <a:solidFill>
            <a:schemeClr val="tx1"/>
          </a:solidFill>
        </a:ln>
      </c:spPr>
    </c:plotArea>
    <c:legend>
      <c:legendPos val="r"/>
      <c:layout>
        <c:manualLayout>
          <c:xMode val="edge"/>
          <c:yMode val="edge"/>
          <c:x val="0.23537776744743191"/>
          <c:y val="0.47197084440878012"/>
          <c:w val="0.55364441083032845"/>
          <c:h val="7.6721398197318352E-2"/>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9289866604584555E-2"/>
          <c:y val="3.143576283733765E-2"/>
          <c:w val="0.82050118712140807"/>
          <c:h val="0.86920588414820465"/>
        </c:manualLayout>
      </c:layout>
      <c:lineChart>
        <c:grouping val="standard"/>
        <c:varyColors val="0"/>
        <c:ser>
          <c:idx val="0"/>
          <c:order val="0"/>
          <c:tx>
            <c:strRef>
              <c:f>'3. iOS ranking'!$Q$26</c:f>
              <c:strCache>
                <c:ptCount val="1"/>
                <c:pt idx="0">
                  <c:v>iPhone ranking in all categories</c:v>
                </c:pt>
              </c:strCache>
            </c:strRef>
          </c:tx>
          <c:spPr>
            <a:ln w="15875">
              <a:solidFill>
                <a:srgbClr val="C00000"/>
              </a:solidFill>
            </a:ln>
          </c:spPr>
          <c:marker>
            <c:symbol val="none"/>
          </c:marker>
          <c:cat>
            <c:numRef>
              <c:f>'3. iOS ranking'!$A$1527:$A$2260</c:f>
              <c:numCache>
                <c:formatCode>m/d/yyyy</c:formatCode>
                <c:ptCount val="734"/>
                <c:pt idx="0">
                  <c:v>42075</c:v>
                </c:pt>
                <c:pt idx="1">
                  <c:v>42076</c:v>
                </c:pt>
                <c:pt idx="2">
                  <c:v>42077</c:v>
                </c:pt>
                <c:pt idx="3">
                  <c:v>42078</c:v>
                </c:pt>
                <c:pt idx="4">
                  <c:v>42079</c:v>
                </c:pt>
                <c:pt idx="5">
                  <c:v>42080</c:v>
                </c:pt>
                <c:pt idx="6">
                  <c:v>42081</c:v>
                </c:pt>
                <c:pt idx="7">
                  <c:v>42082</c:v>
                </c:pt>
                <c:pt idx="8">
                  <c:v>42083</c:v>
                </c:pt>
                <c:pt idx="9">
                  <c:v>42084</c:v>
                </c:pt>
                <c:pt idx="10">
                  <c:v>42085</c:v>
                </c:pt>
                <c:pt idx="11">
                  <c:v>42086</c:v>
                </c:pt>
                <c:pt idx="12">
                  <c:v>42087</c:v>
                </c:pt>
                <c:pt idx="13">
                  <c:v>42088</c:v>
                </c:pt>
                <c:pt idx="14">
                  <c:v>42089</c:v>
                </c:pt>
                <c:pt idx="15">
                  <c:v>42090</c:v>
                </c:pt>
                <c:pt idx="16">
                  <c:v>42091</c:v>
                </c:pt>
                <c:pt idx="17">
                  <c:v>42092</c:v>
                </c:pt>
                <c:pt idx="18">
                  <c:v>42093</c:v>
                </c:pt>
                <c:pt idx="19">
                  <c:v>42094</c:v>
                </c:pt>
                <c:pt idx="20">
                  <c:v>42095</c:v>
                </c:pt>
                <c:pt idx="21">
                  <c:v>42096</c:v>
                </c:pt>
                <c:pt idx="22">
                  <c:v>42097</c:v>
                </c:pt>
                <c:pt idx="23">
                  <c:v>42098</c:v>
                </c:pt>
                <c:pt idx="24">
                  <c:v>42099</c:v>
                </c:pt>
                <c:pt idx="25">
                  <c:v>42100</c:v>
                </c:pt>
                <c:pt idx="26">
                  <c:v>42101</c:v>
                </c:pt>
                <c:pt idx="27">
                  <c:v>42102</c:v>
                </c:pt>
                <c:pt idx="28">
                  <c:v>42103</c:v>
                </c:pt>
                <c:pt idx="29">
                  <c:v>42104</c:v>
                </c:pt>
                <c:pt idx="30">
                  <c:v>42105</c:v>
                </c:pt>
                <c:pt idx="31">
                  <c:v>42106</c:v>
                </c:pt>
                <c:pt idx="32">
                  <c:v>42107</c:v>
                </c:pt>
                <c:pt idx="33">
                  <c:v>42108</c:v>
                </c:pt>
                <c:pt idx="34">
                  <c:v>42109</c:v>
                </c:pt>
                <c:pt idx="35">
                  <c:v>42110</c:v>
                </c:pt>
                <c:pt idx="36">
                  <c:v>42111</c:v>
                </c:pt>
                <c:pt idx="37">
                  <c:v>42112</c:v>
                </c:pt>
                <c:pt idx="38">
                  <c:v>42113</c:v>
                </c:pt>
                <c:pt idx="39">
                  <c:v>42114</c:v>
                </c:pt>
                <c:pt idx="40">
                  <c:v>42115</c:v>
                </c:pt>
                <c:pt idx="41">
                  <c:v>42116</c:v>
                </c:pt>
                <c:pt idx="42">
                  <c:v>42117</c:v>
                </c:pt>
                <c:pt idx="43">
                  <c:v>42118</c:v>
                </c:pt>
                <c:pt idx="44">
                  <c:v>42119</c:v>
                </c:pt>
                <c:pt idx="45">
                  <c:v>42120</c:v>
                </c:pt>
                <c:pt idx="46">
                  <c:v>42121</c:v>
                </c:pt>
                <c:pt idx="47">
                  <c:v>42122</c:v>
                </c:pt>
                <c:pt idx="48">
                  <c:v>42123</c:v>
                </c:pt>
                <c:pt idx="49">
                  <c:v>42124</c:v>
                </c:pt>
                <c:pt idx="50">
                  <c:v>42125</c:v>
                </c:pt>
                <c:pt idx="51">
                  <c:v>42126</c:v>
                </c:pt>
                <c:pt idx="52">
                  <c:v>42127</c:v>
                </c:pt>
                <c:pt idx="53">
                  <c:v>42128</c:v>
                </c:pt>
                <c:pt idx="54">
                  <c:v>42129</c:v>
                </c:pt>
                <c:pt idx="55">
                  <c:v>42130</c:v>
                </c:pt>
                <c:pt idx="56">
                  <c:v>42131</c:v>
                </c:pt>
                <c:pt idx="57">
                  <c:v>42132</c:v>
                </c:pt>
                <c:pt idx="58">
                  <c:v>42133</c:v>
                </c:pt>
                <c:pt idx="59">
                  <c:v>42134</c:v>
                </c:pt>
                <c:pt idx="60">
                  <c:v>42135</c:v>
                </c:pt>
                <c:pt idx="61">
                  <c:v>42136</c:v>
                </c:pt>
                <c:pt idx="62">
                  <c:v>42137</c:v>
                </c:pt>
                <c:pt idx="63">
                  <c:v>42138</c:v>
                </c:pt>
                <c:pt idx="64">
                  <c:v>42139</c:v>
                </c:pt>
                <c:pt idx="65">
                  <c:v>42140</c:v>
                </c:pt>
                <c:pt idx="66">
                  <c:v>42141</c:v>
                </c:pt>
                <c:pt idx="67">
                  <c:v>42142</c:v>
                </c:pt>
                <c:pt idx="68">
                  <c:v>42143</c:v>
                </c:pt>
                <c:pt idx="69">
                  <c:v>42144</c:v>
                </c:pt>
                <c:pt idx="70">
                  <c:v>42145</c:v>
                </c:pt>
                <c:pt idx="71">
                  <c:v>42146</c:v>
                </c:pt>
                <c:pt idx="72">
                  <c:v>42147</c:v>
                </c:pt>
                <c:pt idx="73">
                  <c:v>42148</c:v>
                </c:pt>
                <c:pt idx="74">
                  <c:v>42149</c:v>
                </c:pt>
                <c:pt idx="75">
                  <c:v>42150</c:v>
                </c:pt>
                <c:pt idx="76">
                  <c:v>42151</c:v>
                </c:pt>
                <c:pt idx="77">
                  <c:v>42152</c:v>
                </c:pt>
                <c:pt idx="78">
                  <c:v>42153</c:v>
                </c:pt>
                <c:pt idx="79">
                  <c:v>42154</c:v>
                </c:pt>
                <c:pt idx="80">
                  <c:v>42155</c:v>
                </c:pt>
                <c:pt idx="81">
                  <c:v>42156</c:v>
                </c:pt>
                <c:pt idx="82">
                  <c:v>42157</c:v>
                </c:pt>
                <c:pt idx="83">
                  <c:v>42158</c:v>
                </c:pt>
                <c:pt idx="84">
                  <c:v>42159</c:v>
                </c:pt>
                <c:pt idx="85">
                  <c:v>42160</c:v>
                </c:pt>
                <c:pt idx="86">
                  <c:v>42161</c:v>
                </c:pt>
                <c:pt idx="87">
                  <c:v>42162</c:v>
                </c:pt>
                <c:pt idx="88">
                  <c:v>42163</c:v>
                </c:pt>
                <c:pt idx="89">
                  <c:v>42164</c:v>
                </c:pt>
                <c:pt idx="90">
                  <c:v>42165</c:v>
                </c:pt>
                <c:pt idx="91">
                  <c:v>42166</c:v>
                </c:pt>
                <c:pt idx="92">
                  <c:v>42167</c:v>
                </c:pt>
                <c:pt idx="93">
                  <c:v>42168</c:v>
                </c:pt>
                <c:pt idx="94">
                  <c:v>42169</c:v>
                </c:pt>
                <c:pt idx="95">
                  <c:v>42170</c:v>
                </c:pt>
                <c:pt idx="96">
                  <c:v>42171</c:v>
                </c:pt>
                <c:pt idx="97">
                  <c:v>42172</c:v>
                </c:pt>
                <c:pt idx="98">
                  <c:v>42173</c:v>
                </c:pt>
                <c:pt idx="99">
                  <c:v>42174</c:v>
                </c:pt>
                <c:pt idx="100">
                  <c:v>42175</c:v>
                </c:pt>
                <c:pt idx="101">
                  <c:v>42176</c:v>
                </c:pt>
                <c:pt idx="102">
                  <c:v>42177</c:v>
                </c:pt>
                <c:pt idx="103">
                  <c:v>42178</c:v>
                </c:pt>
                <c:pt idx="104">
                  <c:v>42179</c:v>
                </c:pt>
                <c:pt idx="105">
                  <c:v>42180</c:v>
                </c:pt>
                <c:pt idx="106">
                  <c:v>42181</c:v>
                </c:pt>
                <c:pt idx="107">
                  <c:v>42182</c:v>
                </c:pt>
                <c:pt idx="108">
                  <c:v>42183</c:v>
                </c:pt>
                <c:pt idx="109">
                  <c:v>42184</c:v>
                </c:pt>
                <c:pt idx="110">
                  <c:v>42185</c:v>
                </c:pt>
                <c:pt idx="111">
                  <c:v>42186</c:v>
                </c:pt>
                <c:pt idx="112">
                  <c:v>42187</c:v>
                </c:pt>
                <c:pt idx="113">
                  <c:v>42188</c:v>
                </c:pt>
                <c:pt idx="114">
                  <c:v>42189</c:v>
                </c:pt>
                <c:pt idx="115">
                  <c:v>42190</c:v>
                </c:pt>
                <c:pt idx="116">
                  <c:v>42191</c:v>
                </c:pt>
                <c:pt idx="117">
                  <c:v>42192</c:v>
                </c:pt>
                <c:pt idx="118">
                  <c:v>42193</c:v>
                </c:pt>
                <c:pt idx="119">
                  <c:v>42194</c:v>
                </c:pt>
                <c:pt idx="120">
                  <c:v>42195</c:v>
                </c:pt>
                <c:pt idx="121">
                  <c:v>42196</c:v>
                </c:pt>
                <c:pt idx="122">
                  <c:v>42197</c:v>
                </c:pt>
                <c:pt idx="123">
                  <c:v>42198</c:v>
                </c:pt>
                <c:pt idx="124">
                  <c:v>42199</c:v>
                </c:pt>
                <c:pt idx="125">
                  <c:v>42200</c:v>
                </c:pt>
                <c:pt idx="126">
                  <c:v>42201</c:v>
                </c:pt>
                <c:pt idx="127">
                  <c:v>42202</c:v>
                </c:pt>
                <c:pt idx="128">
                  <c:v>42203</c:v>
                </c:pt>
                <c:pt idx="129">
                  <c:v>42204</c:v>
                </c:pt>
                <c:pt idx="130">
                  <c:v>42205</c:v>
                </c:pt>
                <c:pt idx="131">
                  <c:v>42206</c:v>
                </c:pt>
                <c:pt idx="132">
                  <c:v>42207</c:v>
                </c:pt>
                <c:pt idx="133">
                  <c:v>42208</c:v>
                </c:pt>
                <c:pt idx="134">
                  <c:v>42209</c:v>
                </c:pt>
                <c:pt idx="135">
                  <c:v>42210</c:v>
                </c:pt>
                <c:pt idx="136">
                  <c:v>42211</c:v>
                </c:pt>
                <c:pt idx="137">
                  <c:v>42212</c:v>
                </c:pt>
                <c:pt idx="138">
                  <c:v>42213</c:v>
                </c:pt>
                <c:pt idx="139">
                  <c:v>42214</c:v>
                </c:pt>
                <c:pt idx="140">
                  <c:v>42215</c:v>
                </c:pt>
                <c:pt idx="141">
                  <c:v>42216</c:v>
                </c:pt>
                <c:pt idx="142">
                  <c:v>42217</c:v>
                </c:pt>
                <c:pt idx="143">
                  <c:v>42218</c:v>
                </c:pt>
                <c:pt idx="144">
                  <c:v>42219</c:v>
                </c:pt>
                <c:pt idx="145">
                  <c:v>42220</c:v>
                </c:pt>
                <c:pt idx="146">
                  <c:v>42221</c:v>
                </c:pt>
                <c:pt idx="147">
                  <c:v>42222</c:v>
                </c:pt>
                <c:pt idx="148">
                  <c:v>42223</c:v>
                </c:pt>
                <c:pt idx="149">
                  <c:v>42224</c:v>
                </c:pt>
                <c:pt idx="150">
                  <c:v>42225</c:v>
                </c:pt>
                <c:pt idx="151">
                  <c:v>42226</c:v>
                </c:pt>
                <c:pt idx="152">
                  <c:v>42227</c:v>
                </c:pt>
                <c:pt idx="153">
                  <c:v>42228</c:v>
                </c:pt>
                <c:pt idx="154">
                  <c:v>42229</c:v>
                </c:pt>
                <c:pt idx="155">
                  <c:v>42230</c:v>
                </c:pt>
                <c:pt idx="156">
                  <c:v>42231</c:v>
                </c:pt>
                <c:pt idx="157">
                  <c:v>42232</c:v>
                </c:pt>
                <c:pt idx="158">
                  <c:v>42233</c:v>
                </c:pt>
                <c:pt idx="159">
                  <c:v>42234</c:v>
                </c:pt>
                <c:pt idx="160">
                  <c:v>42235</c:v>
                </c:pt>
                <c:pt idx="161">
                  <c:v>42236</c:v>
                </c:pt>
                <c:pt idx="162">
                  <c:v>42237</c:v>
                </c:pt>
                <c:pt idx="163">
                  <c:v>42238</c:v>
                </c:pt>
                <c:pt idx="164">
                  <c:v>42239</c:v>
                </c:pt>
                <c:pt idx="165">
                  <c:v>42240</c:v>
                </c:pt>
                <c:pt idx="166">
                  <c:v>42241</c:v>
                </c:pt>
                <c:pt idx="167">
                  <c:v>42242</c:v>
                </c:pt>
                <c:pt idx="168">
                  <c:v>42243</c:v>
                </c:pt>
                <c:pt idx="169">
                  <c:v>42244</c:v>
                </c:pt>
                <c:pt idx="170">
                  <c:v>42245</c:v>
                </c:pt>
                <c:pt idx="171">
                  <c:v>42246</c:v>
                </c:pt>
                <c:pt idx="172">
                  <c:v>42247</c:v>
                </c:pt>
                <c:pt idx="173">
                  <c:v>42248</c:v>
                </c:pt>
                <c:pt idx="174">
                  <c:v>42249</c:v>
                </c:pt>
                <c:pt idx="175">
                  <c:v>42250</c:v>
                </c:pt>
                <c:pt idx="176">
                  <c:v>42251</c:v>
                </c:pt>
                <c:pt idx="177">
                  <c:v>42252</c:v>
                </c:pt>
                <c:pt idx="178">
                  <c:v>42253</c:v>
                </c:pt>
                <c:pt idx="179">
                  <c:v>42254</c:v>
                </c:pt>
                <c:pt idx="180">
                  <c:v>42255</c:v>
                </c:pt>
                <c:pt idx="181">
                  <c:v>42256</c:v>
                </c:pt>
                <c:pt idx="182">
                  <c:v>42257</c:v>
                </c:pt>
                <c:pt idx="183">
                  <c:v>42258</c:v>
                </c:pt>
                <c:pt idx="184">
                  <c:v>42259</c:v>
                </c:pt>
                <c:pt idx="185">
                  <c:v>42260</c:v>
                </c:pt>
                <c:pt idx="186">
                  <c:v>42261</c:v>
                </c:pt>
                <c:pt idx="187">
                  <c:v>42262</c:v>
                </c:pt>
                <c:pt idx="188">
                  <c:v>42263</c:v>
                </c:pt>
                <c:pt idx="189">
                  <c:v>42264</c:v>
                </c:pt>
                <c:pt idx="190">
                  <c:v>42265</c:v>
                </c:pt>
                <c:pt idx="191">
                  <c:v>42266</c:v>
                </c:pt>
                <c:pt idx="192">
                  <c:v>42267</c:v>
                </c:pt>
                <c:pt idx="193">
                  <c:v>42268</c:v>
                </c:pt>
                <c:pt idx="194">
                  <c:v>42269</c:v>
                </c:pt>
                <c:pt idx="195">
                  <c:v>42270</c:v>
                </c:pt>
                <c:pt idx="196">
                  <c:v>42271</c:v>
                </c:pt>
                <c:pt idx="197">
                  <c:v>42272</c:v>
                </c:pt>
                <c:pt idx="198">
                  <c:v>42273</c:v>
                </c:pt>
                <c:pt idx="199">
                  <c:v>42274</c:v>
                </c:pt>
                <c:pt idx="200">
                  <c:v>42275</c:v>
                </c:pt>
                <c:pt idx="201">
                  <c:v>42276</c:v>
                </c:pt>
                <c:pt idx="202">
                  <c:v>42277</c:v>
                </c:pt>
                <c:pt idx="203">
                  <c:v>42278</c:v>
                </c:pt>
                <c:pt idx="204">
                  <c:v>42279</c:v>
                </c:pt>
                <c:pt idx="205">
                  <c:v>42280</c:v>
                </c:pt>
                <c:pt idx="206">
                  <c:v>42281</c:v>
                </c:pt>
                <c:pt idx="207">
                  <c:v>42282</c:v>
                </c:pt>
                <c:pt idx="208">
                  <c:v>42283</c:v>
                </c:pt>
                <c:pt idx="209">
                  <c:v>42284</c:v>
                </c:pt>
                <c:pt idx="210">
                  <c:v>42285</c:v>
                </c:pt>
                <c:pt idx="211">
                  <c:v>42286</c:v>
                </c:pt>
                <c:pt idx="212">
                  <c:v>42287</c:v>
                </c:pt>
                <c:pt idx="213">
                  <c:v>42288</c:v>
                </c:pt>
                <c:pt idx="214">
                  <c:v>42289</c:v>
                </c:pt>
                <c:pt idx="215">
                  <c:v>42290</c:v>
                </c:pt>
                <c:pt idx="216">
                  <c:v>42291</c:v>
                </c:pt>
                <c:pt idx="217">
                  <c:v>42292</c:v>
                </c:pt>
                <c:pt idx="218">
                  <c:v>42293</c:v>
                </c:pt>
                <c:pt idx="219">
                  <c:v>42294</c:v>
                </c:pt>
                <c:pt idx="220">
                  <c:v>42295</c:v>
                </c:pt>
                <c:pt idx="221">
                  <c:v>42296</c:v>
                </c:pt>
                <c:pt idx="222">
                  <c:v>42297</c:v>
                </c:pt>
                <c:pt idx="223">
                  <c:v>42298</c:v>
                </c:pt>
                <c:pt idx="224">
                  <c:v>42299</c:v>
                </c:pt>
                <c:pt idx="225">
                  <c:v>42300</c:v>
                </c:pt>
                <c:pt idx="226">
                  <c:v>42301</c:v>
                </c:pt>
                <c:pt idx="227">
                  <c:v>42302</c:v>
                </c:pt>
                <c:pt idx="228">
                  <c:v>42303</c:v>
                </c:pt>
                <c:pt idx="229">
                  <c:v>42304</c:v>
                </c:pt>
                <c:pt idx="230">
                  <c:v>42305</c:v>
                </c:pt>
                <c:pt idx="231">
                  <c:v>42306</c:v>
                </c:pt>
                <c:pt idx="232">
                  <c:v>42307</c:v>
                </c:pt>
                <c:pt idx="233">
                  <c:v>42308</c:v>
                </c:pt>
                <c:pt idx="234">
                  <c:v>42309</c:v>
                </c:pt>
                <c:pt idx="235">
                  <c:v>42310</c:v>
                </c:pt>
                <c:pt idx="236">
                  <c:v>42311</c:v>
                </c:pt>
                <c:pt idx="237">
                  <c:v>42312</c:v>
                </c:pt>
                <c:pt idx="238">
                  <c:v>42313</c:v>
                </c:pt>
                <c:pt idx="239">
                  <c:v>42314</c:v>
                </c:pt>
                <c:pt idx="240">
                  <c:v>42315</c:v>
                </c:pt>
                <c:pt idx="241">
                  <c:v>42316</c:v>
                </c:pt>
                <c:pt idx="242">
                  <c:v>42317</c:v>
                </c:pt>
                <c:pt idx="243">
                  <c:v>42318</c:v>
                </c:pt>
                <c:pt idx="244">
                  <c:v>42319</c:v>
                </c:pt>
                <c:pt idx="245">
                  <c:v>42320</c:v>
                </c:pt>
                <c:pt idx="246">
                  <c:v>42321</c:v>
                </c:pt>
                <c:pt idx="247">
                  <c:v>42322</c:v>
                </c:pt>
                <c:pt idx="248">
                  <c:v>42323</c:v>
                </c:pt>
                <c:pt idx="249">
                  <c:v>42324</c:v>
                </c:pt>
                <c:pt idx="250">
                  <c:v>42325</c:v>
                </c:pt>
                <c:pt idx="251">
                  <c:v>42326</c:v>
                </c:pt>
                <c:pt idx="252">
                  <c:v>42327</c:v>
                </c:pt>
                <c:pt idx="253">
                  <c:v>42328</c:v>
                </c:pt>
                <c:pt idx="254">
                  <c:v>42329</c:v>
                </c:pt>
                <c:pt idx="255">
                  <c:v>42330</c:v>
                </c:pt>
                <c:pt idx="256">
                  <c:v>42331</c:v>
                </c:pt>
                <c:pt idx="257">
                  <c:v>42332</c:v>
                </c:pt>
                <c:pt idx="258">
                  <c:v>42333</c:v>
                </c:pt>
                <c:pt idx="259">
                  <c:v>42334</c:v>
                </c:pt>
                <c:pt idx="260">
                  <c:v>42335</c:v>
                </c:pt>
                <c:pt idx="261">
                  <c:v>42336</c:v>
                </c:pt>
                <c:pt idx="262">
                  <c:v>42337</c:v>
                </c:pt>
                <c:pt idx="263">
                  <c:v>42338</c:v>
                </c:pt>
                <c:pt idx="264">
                  <c:v>42339</c:v>
                </c:pt>
                <c:pt idx="265">
                  <c:v>42340</c:v>
                </c:pt>
                <c:pt idx="266">
                  <c:v>42341</c:v>
                </c:pt>
                <c:pt idx="267">
                  <c:v>42342</c:v>
                </c:pt>
                <c:pt idx="268">
                  <c:v>42343</c:v>
                </c:pt>
                <c:pt idx="269">
                  <c:v>42344</c:v>
                </c:pt>
                <c:pt idx="270">
                  <c:v>42345</c:v>
                </c:pt>
                <c:pt idx="271">
                  <c:v>42346</c:v>
                </c:pt>
                <c:pt idx="272">
                  <c:v>42347</c:v>
                </c:pt>
                <c:pt idx="273">
                  <c:v>42348</c:v>
                </c:pt>
                <c:pt idx="274">
                  <c:v>42349</c:v>
                </c:pt>
                <c:pt idx="275">
                  <c:v>42350</c:v>
                </c:pt>
                <c:pt idx="276">
                  <c:v>42351</c:v>
                </c:pt>
                <c:pt idx="277">
                  <c:v>42352</c:v>
                </c:pt>
                <c:pt idx="278">
                  <c:v>42353</c:v>
                </c:pt>
                <c:pt idx="279">
                  <c:v>42354</c:v>
                </c:pt>
                <c:pt idx="280">
                  <c:v>42355</c:v>
                </c:pt>
                <c:pt idx="281">
                  <c:v>42356</c:v>
                </c:pt>
                <c:pt idx="282">
                  <c:v>42357</c:v>
                </c:pt>
                <c:pt idx="283">
                  <c:v>42358</c:v>
                </c:pt>
                <c:pt idx="284">
                  <c:v>42359</c:v>
                </c:pt>
                <c:pt idx="285">
                  <c:v>42360</c:v>
                </c:pt>
                <c:pt idx="286">
                  <c:v>42361</c:v>
                </c:pt>
                <c:pt idx="287">
                  <c:v>42362</c:v>
                </c:pt>
                <c:pt idx="288">
                  <c:v>42363</c:v>
                </c:pt>
                <c:pt idx="289">
                  <c:v>42364</c:v>
                </c:pt>
                <c:pt idx="290">
                  <c:v>42365</c:v>
                </c:pt>
                <c:pt idx="291">
                  <c:v>42366</c:v>
                </c:pt>
                <c:pt idx="292">
                  <c:v>42367</c:v>
                </c:pt>
                <c:pt idx="293">
                  <c:v>42368</c:v>
                </c:pt>
                <c:pt idx="294">
                  <c:v>42369</c:v>
                </c:pt>
                <c:pt idx="295">
                  <c:v>42370</c:v>
                </c:pt>
                <c:pt idx="296">
                  <c:v>42371</c:v>
                </c:pt>
                <c:pt idx="297">
                  <c:v>42372</c:v>
                </c:pt>
                <c:pt idx="298">
                  <c:v>42373</c:v>
                </c:pt>
                <c:pt idx="299">
                  <c:v>42374</c:v>
                </c:pt>
                <c:pt idx="300">
                  <c:v>42375</c:v>
                </c:pt>
                <c:pt idx="301">
                  <c:v>42376</c:v>
                </c:pt>
                <c:pt idx="302">
                  <c:v>42377</c:v>
                </c:pt>
                <c:pt idx="303">
                  <c:v>42378</c:v>
                </c:pt>
                <c:pt idx="304">
                  <c:v>42379</c:v>
                </c:pt>
                <c:pt idx="305">
                  <c:v>42380</c:v>
                </c:pt>
                <c:pt idx="306">
                  <c:v>42381</c:v>
                </c:pt>
                <c:pt idx="307">
                  <c:v>42382</c:v>
                </c:pt>
                <c:pt idx="308">
                  <c:v>42383</c:v>
                </c:pt>
                <c:pt idx="309">
                  <c:v>42384</c:v>
                </c:pt>
                <c:pt idx="310">
                  <c:v>42385</c:v>
                </c:pt>
                <c:pt idx="311">
                  <c:v>42386</c:v>
                </c:pt>
                <c:pt idx="312">
                  <c:v>42387</c:v>
                </c:pt>
                <c:pt idx="313">
                  <c:v>42388</c:v>
                </c:pt>
                <c:pt idx="314">
                  <c:v>42389</c:v>
                </c:pt>
                <c:pt idx="315">
                  <c:v>42390</c:v>
                </c:pt>
                <c:pt idx="316">
                  <c:v>42391</c:v>
                </c:pt>
                <c:pt idx="317">
                  <c:v>42392</c:v>
                </c:pt>
                <c:pt idx="318">
                  <c:v>42393</c:v>
                </c:pt>
                <c:pt idx="319">
                  <c:v>42394</c:v>
                </c:pt>
                <c:pt idx="320">
                  <c:v>42395</c:v>
                </c:pt>
                <c:pt idx="321">
                  <c:v>42396</c:v>
                </c:pt>
                <c:pt idx="322">
                  <c:v>42397</c:v>
                </c:pt>
                <c:pt idx="323">
                  <c:v>42398</c:v>
                </c:pt>
                <c:pt idx="324">
                  <c:v>42399</c:v>
                </c:pt>
                <c:pt idx="325">
                  <c:v>42400</c:v>
                </c:pt>
                <c:pt idx="326">
                  <c:v>42401</c:v>
                </c:pt>
                <c:pt idx="327">
                  <c:v>42402</c:v>
                </c:pt>
                <c:pt idx="328">
                  <c:v>42403</c:v>
                </c:pt>
                <c:pt idx="329">
                  <c:v>42404</c:v>
                </c:pt>
                <c:pt idx="330">
                  <c:v>42405</c:v>
                </c:pt>
                <c:pt idx="331">
                  <c:v>42406</c:v>
                </c:pt>
                <c:pt idx="332">
                  <c:v>42407</c:v>
                </c:pt>
                <c:pt idx="333">
                  <c:v>42408</c:v>
                </c:pt>
                <c:pt idx="334">
                  <c:v>42409</c:v>
                </c:pt>
                <c:pt idx="335">
                  <c:v>42410</c:v>
                </c:pt>
                <c:pt idx="336">
                  <c:v>42411</c:v>
                </c:pt>
                <c:pt idx="337">
                  <c:v>42412</c:v>
                </c:pt>
                <c:pt idx="338">
                  <c:v>42413</c:v>
                </c:pt>
                <c:pt idx="339">
                  <c:v>42414</c:v>
                </c:pt>
                <c:pt idx="340">
                  <c:v>42415</c:v>
                </c:pt>
                <c:pt idx="341">
                  <c:v>42416</c:v>
                </c:pt>
                <c:pt idx="342">
                  <c:v>42417</c:v>
                </c:pt>
                <c:pt idx="343">
                  <c:v>42418</c:v>
                </c:pt>
                <c:pt idx="344">
                  <c:v>42419</c:v>
                </c:pt>
                <c:pt idx="345">
                  <c:v>42420</c:v>
                </c:pt>
                <c:pt idx="346">
                  <c:v>42421</c:v>
                </c:pt>
                <c:pt idx="347">
                  <c:v>42422</c:v>
                </c:pt>
                <c:pt idx="348">
                  <c:v>42423</c:v>
                </c:pt>
                <c:pt idx="349">
                  <c:v>42424</c:v>
                </c:pt>
                <c:pt idx="350">
                  <c:v>42425</c:v>
                </c:pt>
                <c:pt idx="351">
                  <c:v>42426</c:v>
                </c:pt>
                <c:pt idx="352">
                  <c:v>42427</c:v>
                </c:pt>
                <c:pt idx="353">
                  <c:v>42428</c:v>
                </c:pt>
                <c:pt idx="354">
                  <c:v>42429</c:v>
                </c:pt>
                <c:pt idx="355">
                  <c:v>42430</c:v>
                </c:pt>
                <c:pt idx="356">
                  <c:v>42431</c:v>
                </c:pt>
                <c:pt idx="357">
                  <c:v>42432</c:v>
                </c:pt>
                <c:pt idx="358">
                  <c:v>42433</c:v>
                </c:pt>
                <c:pt idx="359">
                  <c:v>42434</c:v>
                </c:pt>
                <c:pt idx="360">
                  <c:v>42435</c:v>
                </c:pt>
                <c:pt idx="361">
                  <c:v>42436</c:v>
                </c:pt>
                <c:pt idx="362">
                  <c:v>42437</c:v>
                </c:pt>
                <c:pt idx="363">
                  <c:v>42438</c:v>
                </c:pt>
                <c:pt idx="364">
                  <c:v>42439</c:v>
                </c:pt>
                <c:pt idx="365">
                  <c:v>42440</c:v>
                </c:pt>
                <c:pt idx="366">
                  <c:v>42441</c:v>
                </c:pt>
                <c:pt idx="367">
                  <c:v>42442</c:v>
                </c:pt>
                <c:pt idx="368">
                  <c:v>42443</c:v>
                </c:pt>
                <c:pt idx="369">
                  <c:v>42444</c:v>
                </c:pt>
                <c:pt idx="370">
                  <c:v>42445</c:v>
                </c:pt>
                <c:pt idx="371">
                  <c:v>42446</c:v>
                </c:pt>
                <c:pt idx="372">
                  <c:v>42447</c:v>
                </c:pt>
                <c:pt idx="373">
                  <c:v>42448</c:v>
                </c:pt>
                <c:pt idx="374">
                  <c:v>42449</c:v>
                </c:pt>
                <c:pt idx="375">
                  <c:v>42450</c:v>
                </c:pt>
                <c:pt idx="376">
                  <c:v>42451</c:v>
                </c:pt>
                <c:pt idx="377">
                  <c:v>42452</c:v>
                </c:pt>
                <c:pt idx="378">
                  <c:v>42453</c:v>
                </c:pt>
                <c:pt idx="379">
                  <c:v>42454</c:v>
                </c:pt>
                <c:pt idx="380">
                  <c:v>42455</c:v>
                </c:pt>
                <c:pt idx="381">
                  <c:v>42456</c:v>
                </c:pt>
                <c:pt idx="382">
                  <c:v>42457</c:v>
                </c:pt>
                <c:pt idx="383">
                  <c:v>42458</c:v>
                </c:pt>
                <c:pt idx="384">
                  <c:v>42459</c:v>
                </c:pt>
                <c:pt idx="385">
                  <c:v>42460</c:v>
                </c:pt>
                <c:pt idx="386">
                  <c:v>42461</c:v>
                </c:pt>
                <c:pt idx="387">
                  <c:v>42462</c:v>
                </c:pt>
                <c:pt idx="388">
                  <c:v>42463</c:v>
                </c:pt>
                <c:pt idx="389">
                  <c:v>42464</c:v>
                </c:pt>
                <c:pt idx="390">
                  <c:v>42465</c:v>
                </c:pt>
                <c:pt idx="391">
                  <c:v>42466</c:v>
                </c:pt>
                <c:pt idx="392">
                  <c:v>42467</c:v>
                </c:pt>
                <c:pt idx="393">
                  <c:v>42468</c:v>
                </c:pt>
                <c:pt idx="394">
                  <c:v>42469</c:v>
                </c:pt>
                <c:pt idx="395">
                  <c:v>42470</c:v>
                </c:pt>
                <c:pt idx="396">
                  <c:v>42471</c:v>
                </c:pt>
                <c:pt idx="397">
                  <c:v>42472</c:v>
                </c:pt>
                <c:pt idx="398">
                  <c:v>42473</c:v>
                </c:pt>
                <c:pt idx="399">
                  <c:v>42474</c:v>
                </c:pt>
                <c:pt idx="400">
                  <c:v>42475</c:v>
                </c:pt>
                <c:pt idx="401">
                  <c:v>42476</c:v>
                </c:pt>
                <c:pt idx="402">
                  <c:v>42477</c:v>
                </c:pt>
                <c:pt idx="403">
                  <c:v>42478</c:v>
                </c:pt>
                <c:pt idx="404">
                  <c:v>42479</c:v>
                </c:pt>
                <c:pt idx="405">
                  <c:v>42480</c:v>
                </c:pt>
                <c:pt idx="406">
                  <c:v>42481</c:v>
                </c:pt>
                <c:pt idx="407">
                  <c:v>42482</c:v>
                </c:pt>
                <c:pt idx="408">
                  <c:v>42483</c:v>
                </c:pt>
                <c:pt idx="409">
                  <c:v>42484</c:v>
                </c:pt>
                <c:pt idx="410">
                  <c:v>42485</c:v>
                </c:pt>
                <c:pt idx="411">
                  <c:v>42486</c:v>
                </c:pt>
                <c:pt idx="412">
                  <c:v>42487</c:v>
                </c:pt>
                <c:pt idx="413">
                  <c:v>42488</c:v>
                </c:pt>
                <c:pt idx="414">
                  <c:v>42489</c:v>
                </c:pt>
                <c:pt idx="415">
                  <c:v>42490</c:v>
                </c:pt>
                <c:pt idx="416">
                  <c:v>42491</c:v>
                </c:pt>
                <c:pt idx="417">
                  <c:v>42492</c:v>
                </c:pt>
                <c:pt idx="418">
                  <c:v>42493</c:v>
                </c:pt>
                <c:pt idx="419">
                  <c:v>42494</c:v>
                </c:pt>
                <c:pt idx="420">
                  <c:v>42495</c:v>
                </c:pt>
                <c:pt idx="421">
                  <c:v>42496</c:v>
                </c:pt>
                <c:pt idx="422">
                  <c:v>42497</c:v>
                </c:pt>
                <c:pt idx="423">
                  <c:v>42498</c:v>
                </c:pt>
                <c:pt idx="424">
                  <c:v>42499</c:v>
                </c:pt>
                <c:pt idx="425">
                  <c:v>42500</c:v>
                </c:pt>
                <c:pt idx="426">
                  <c:v>42501</c:v>
                </c:pt>
                <c:pt idx="427">
                  <c:v>42502</c:v>
                </c:pt>
                <c:pt idx="428">
                  <c:v>42503</c:v>
                </c:pt>
                <c:pt idx="429">
                  <c:v>42504</c:v>
                </c:pt>
                <c:pt idx="430">
                  <c:v>42505</c:v>
                </c:pt>
                <c:pt idx="431">
                  <c:v>42506</c:v>
                </c:pt>
                <c:pt idx="432">
                  <c:v>42507</c:v>
                </c:pt>
                <c:pt idx="433">
                  <c:v>42508</c:v>
                </c:pt>
                <c:pt idx="434">
                  <c:v>42509</c:v>
                </c:pt>
                <c:pt idx="435">
                  <c:v>42510</c:v>
                </c:pt>
                <c:pt idx="436">
                  <c:v>42511</c:v>
                </c:pt>
                <c:pt idx="437">
                  <c:v>42512</c:v>
                </c:pt>
                <c:pt idx="438">
                  <c:v>42513</c:v>
                </c:pt>
                <c:pt idx="439">
                  <c:v>42514</c:v>
                </c:pt>
                <c:pt idx="440">
                  <c:v>42515</c:v>
                </c:pt>
                <c:pt idx="441">
                  <c:v>42516</c:v>
                </c:pt>
                <c:pt idx="442">
                  <c:v>42517</c:v>
                </c:pt>
                <c:pt idx="443">
                  <c:v>42518</c:v>
                </c:pt>
                <c:pt idx="444">
                  <c:v>42519</c:v>
                </c:pt>
                <c:pt idx="445">
                  <c:v>42520</c:v>
                </c:pt>
                <c:pt idx="446">
                  <c:v>42521</c:v>
                </c:pt>
                <c:pt idx="447">
                  <c:v>42522</c:v>
                </c:pt>
                <c:pt idx="448">
                  <c:v>42523</c:v>
                </c:pt>
                <c:pt idx="449">
                  <c:v>42524</c:v>
                </c:pt>
                <c:pt idx="450">
                  <c:v>42525</c:v>
                </c:pt>
                <c:pt idx="451">
                  <c:v>42526</c:v>
                </c:pt>
                <c:pt idx="452">
                  <c:v>42527</c:v>
                </c:pt>
                <c:pt idx="453">
                  <c:v>42528</c:v>
                </c:pt>
                <c:pt idx="454">
                  <c:v>42529</c:v>
                </c:pt>
                <c:pt idx="455">
                  <c:v>42530</c:v>
                </c:pt>
                <c:pt idx="456">
                  <c:v>42531</c:v>
                </c:pt>
                <c:pt idx="457">
                  <c:v>42532</c:v>
                </c:pt>
                <c:pt idx="458">
                  <c:v>42533</c:v>
                </c:pt>
                <c:pt idx="459">
                  <c:v>42534</c:v>
                </c:pt>
                <c:pt idx="460">
                  <c:v>42535</c:v>
                </c:pt>
                <c:pt idx="461">
                  <c:v>42536</c:v>
                </c:pt>
                <c:pt idx="462">
                  <c:v>42537</c:v>
                </c:pt>
                <c:pt idx="463">
                  <c:v>42538</c:v>
                </c:pt>
                <c:pt idx="464">
                  <c:v>42539</c:v>
                </c:pt>
                <c:pt idx="465">
                  <c:v>42540</c:v>
                </c:pt>
                <c:pt idx="466">
                  <c:v>42541</c:v>
                </c:pt>
                <c:pt idx="467">
                  <c:v>42542</c:v>
                </c:pt>
                <c:pt idx="468">
                  <c:v>42543</c:v>
                </c:pt>
                <c:pt idx="469">
                  <c:v>42544</c:v>
                </c:pt>
                <c:pt idx="470">
                  <c:v>42545</c:v>
                </c:pt>
                <c:pt idx="471">
                  <c:v>42546</c:v>
                </c:pt>
                <c:pt idx="472">
                  <c:v>42547</c:v>
                </c:pt>
                <c:pt idx="473">
                  <c:v>42548</c:v>
                </c:pt>
                <c:pt idx="474">
                  <c:v>42549</c:v>
                </c:pt>
                <c:pt idx="475">
                  <c:v>42550</c:v>
                </c:pt>
                <c:pt idx="476">
                  <c:v>42551</c:v>
                </c:pt>
                <c:pt idx="477">
                  <c:v>42552</c:v>
                </c:pt>
                <c:pt idx="478">
                  <c:v>42553</c:v>
                </c:pt>
                <c:pt idx="479">
                  <c:v>42554</c:v>
                </c:pt>
                <c:pt idx="480">
                  <c:v>42555</c:v>
                </c:pt>
                <c:pt idx="481">
                  <c:v>42556</c:v>
                </c:pt>
                <c:pt idx="482">
                  <c:v>42557</c:v>
                </c:pt>
                <c:pt idx="483">
                  <c:v>42558</c:v>
                </c:pt>
                <c:pt idx="484">
                  <c:v>42559</c:v>
                </c:pt>
                <c:pt idx="485">
                  <c:v>42560</c:v>
                </c:pt>
                <c:pt idx="486">
                  <c:v>42561</c:v>
                </c:pt>
                <c:pt idx="487">
                  <c:v>42562</c:v>
                </c:pt>
                <c:pt idx="488">
                  <c:v>42563</c:v>
                </c:pt>
                <c:pt idx="489">
                  <c:v>42564</c:v>
                </c:pt>
                <c:pt idx="490">
                  <c:v>42565</c:v>
                </c:pt>
                <c:pt idx="491">
                  <c:v>42566</c:v>
                </c:pt>
                <c:pt idx="492">
                  <c:v>42567</c:v>
                </c:pt>
                <c:pt idx="493">
                  <c:v>42568</c:v>
                </c:pt>
                <c:pt idx="494">
                  <c:v>42569</c:v>
                </c:pt>
                <c:pt idx="495">
                  <c:v>42570</c:v>
                </c:pt>
                <c:pt idx="496">
                  <c:v>42571</c:v>
                </c:pt>
                <c:pt idx="497">
                  <c:v>42572</c:v>
                </c:pt>
                <c:pt idx="498">
                  <c:v>42573</c:v>
                </c:pt>
                <c:pt idx="499">
                  <c:v>42574</c:v>
                </c:pt>
                <c:pt idx="500">
                  <c:v>42575</c:v>
                </c:pt>
                <c:pt idx="501">
                  <c:v>42576</c:v>
                </c:pt>
                <c:pt idx="502">
                  <c:v>42577</c:v>
                </c:pt>
                <c:pt idx="503">
                  <c:v>42578</c:v>
                </c:pt>
                <c:pt idx="504">
                  <c:v>42579</c:v>
                </c:pt>
                <c:pt idx="505">
                  <c:v>42580</c:v>
                </c:pt>
                <c:pt idx="506">
                  <c:v>42581</c:v>
                </c:pt>
                <c:pt idx="507">
                  <c:v>42582</c:v>
                </c:pt>
                <c:pt idx="508">
                  <c:v>42583</c:v>
                </c:pt>
                <c:pt idx="509">
                  <c:v>42584</c:v>
                </c:pt>
                <c:pt idx="510">
                  <c:v>42585</c:v>
                </c:pt>
                <c:pt idx="511">
                  <c:v>42586</c:v>
                </c:pt>
                <c:pt idx="512">
                  <c:v>42587</c:v>
                </c:pt>
                <c:pt idx="513">
                  <c:v>42588</c:v>
                </c:pt>
                <c:pt idx="514">
                  <c:v>42589</c:v>
                </c:pt>
                <c:pt idx="515">
                  <c:v>42590</c:v>
                </c:pt>
                <c:pt idx="516">
                  <c:v>42591</c:v>
                </c:pt>
                <c:pt idx="517">
                  <c:v>42592</c:v>
                </c:pt>
                <c:pt idx="518">
                  <c:v>42593</c:v>
                </c:pt>
                <c:pt idx="519">
                  <c:v>42594</c:v>
                </c:pt>
                <c:pt idx="520">
                  <c:v>42595</c:v>
                </c:pt>
                <c:pt idx="521">
                  <c:v>42596</c:v>
                </c:pt>
                <c:pt idx="522">
                  <c:v>42597</c:v>
                </c:pt>
                <c:pt idx="523">
                  <c:v>42598</c:v>
                </c:pt>
                <c:pt idx="524">
                  <c:v>42599</c:v>
                </c:pt>
                <c:pt idx="525">
                  <c:v>42600</c:v>
                </c:pt>
                <c:pt idx="526">
                  <c:v>42601</c:v>
                </c:pt>
                <c:pt idx="527">
                  <c:v>42602</c:v>
                </c:pt>
                <c:pt idx="528">
                  <c:v>42603</c:v>
                </c:pt>
                <c:pt idx="529">
                  <c:v>42604</c:v>
                </c:pt>
                <c:pt idx="530">
                  <c:v>42605</c:v>
                </c:pt>
                <c:pt idx="531">
                  <c:v>42606</c:v>
                </c:pt>
                <c:pt idx="532">
                  <c:v>42607</c:v>
                </c:pt>
                <c:pt idx="533">
                  <c:v>42608</c:v>
                </c:pt>
                <c:pt idx="534">
                  <c:v>42609</c:v>
                </c:pt>
                <c:pt idx="535">
                  <c:v>42610</c:v>
                </c:pt>
                <c:pt idx="536">
                  <c:v>42611</c:v>
                </c:pt>
                <c:pt idx="537">
                  <c:v>42612</c:v>
                </c:pt>
                <c:pt idx="538">
                  <c:v>42613</c:v>
                </c:pt>
                <c:pt idx="539">
                  <c:v>42614</c:v>
                </c:pt>
                <c:pt idx="540">
                  <c:v>42615</c:v>
                </c:pt>
                <c:pt idx="541">
                  <c:v>42616</c:v>
                </c:pt>
                <c:pt idx="542">
                  <c:v>42617</c:v>
                </c:pt>
                <c:pt idx="543">
                  <c:v>42618</c:v>
                </c:pt>
                <c:pt idx="544">
                  <c:v>42619</c:v>
                </c:pt>
                <c:pt idx="545">
                  <c:v>42620</c:v>
                </c:pt>
                <c:pt idx="546">
                  <c:v>42621</c:v>
                </c:pt>
                <c:pt idx="547">
                  <c:v>42622</c:v>
                </c:pt>
                <c:pt idx="548">
                  <c:v>42623</c:v>
                </c:pt>
                <c:pt idx="549">
                  <c:v>42624</c:v>
                </c:pt>
                <c:pt idx="550">
                  <c:v>42625</c:v>
                </c:pt>
                <c:pt idx="551">
                  <c:v>42626</c:v>
                </c:pt>
                <c:pt idx="552">
                  <c:v>42627</c:v>
                </c:pt>
                <c:pt idx="553">
                  <c:v>42628</c:v>
                </c:pt>
                <c:pt idx="554">
                  <c:v>42629</c:v>
                </c:pt>
                <c:pt idx="555">
                  <c:v>42630</c:v>
                </c:pt>
                <c:pt idx="556">
                  <c:v>42631</c:v>
                </c:pt>
                <c:pt idx="557">
                  <c:v>42632</c:v>
                </c:pt>
                <c:pt idx="558">
                  <c:v>42633</c:v>
                </c:pt>
                <c:pt idx="559">
                  <c:v>42634</c:v>
                </c:pt>
                <c:pt idx="560">
                  <c:v>42635</c:v>
                </c:pt>
                <c:pt idx="561">
                  <c:v>42636</c:v>
                </c:pt>
                <c:pt idx="562">
                  <c:v>42637</c:v>
                </c:pt>
                <c:pt idx="563">
                  <c:v>42638</c:v>
                </c:pt>
                <c:pt idx="564">
                  <c:v>42639</c:v>
                </c:pt>
                <c:pt idx="565">
                  <c:v>42640</c:v>
                </c:pt>
                <c:pt idx="566">
                  <c:v>42641</c:v>
                </c:pt>
                <c:pt idx="567">
                  <c:v>42642</c:v>
                </c:pt>
                <c:pt idx="568">
                  <c:v>42643</c:v>
                </c:pt>
                <c:pt idx="569">
                  <c:v>42644</c:v>
                </c:pt>
                <c:pt idx="570">
                  <c:v>42645</c:v>
                </c:pt>
                <c:pt idx="571">
                  <c:v>42646</c:v>
                </c:pt>
                <c:pt idx="572">
                  <c:v>42647</c:v>
                </c:pt>
                <c:pt idx="573">
                  <c:v>42648</c:v>
                </c:pt>
                <c:pt idx="574">
                  <c:v>42649</c:v>
                </c:pt>
                <c:pt idx="575">
                  <c:v>42650</c:v>
                </c:pt>
                <c:pt idx="576">
                  <c:v>42651</c:v>
                </c:pt>
                <c:pt idx="577">
                  <c:v>42652</c:v>
                </c:pt>
                <c:pt idx="578">
                  <c:v>42653</c:v>
                </c:pt>
                <c:pt idx="579">
                  <c:v>42654</c:v>
                </c:pt>
                <c:pt idx="580">
                  <c:v>42655</c:v>
                </c:pt>
                <c:pt idx="581">
                  <c:v>42656</c:v>
                </c:pt>
                <c:pt idx="582">
                  <c:v>42657</c:v>
                </c:pt>
                <c:pt idx="583">
                  <c:v>42658</c:v>
                </c:pt>
                <c:pt idx="584">
                  <c:v>42659</c:v>
                </c:pt>
                <c:pt idx="585">
                  <c:v>42660</c:v>
                </c:pt>
                <c:pt idx="586">
                  <c:v>42661</c:v>
                </c:pt>
                <c:pt idx="587">
                  <c:v>42662</c:v>
                </c:pt>
                <c:pt idx="588">
                  <c:v>42663</c:v>
                </c:pt>
                <c:pt idx="589">
                  <c:v>42664</c:v>
                </c:pt>
                <c:pt idx="590">
                  <c:v>42665</c:v>
                </c:pt>
                <c:pt idx="591">
                  <c:v>42666</c:v>
                </c:pt>
                <c:pt idx="592">
                  <c:v>42667</c:v>
                </c:pt>
                <c:pt idx="593">
                  <c:v>42668</c:v>
                </c:pt>
                <c:pt idx="594">
                  <c:v>42669</c:v>
                </c:pt>
                <c:pt idx="595">
                  <c:v>42670</c:v>
                </c:pt>
                <c:pt idx="596">
                  <c:v>42671</c:v>
                </c:pt>
                <c:pt idx="597">
                  <c:v>42672</c:v>
                </c:pt>
                <c:pt idx="598">
                  <c:v>42673</c:v>
                </c:pt>
                <c:pt idx="599">
                  <c:v>42674</c:v>
                </c:pt>
                <c:pt idx="600">
                  <c:v>42675</c:v>
                </c:pt>
                <c:pt idx="601">
                  <c:v>42676</c:v>
                </c:pt>
                <c:pt idx="602">
                  <c:v>42677</c:v>
                </c:pt>
                <c:pt idx="603">
                  <c:v>42678</c:v>
                </c:pt>
                <c:pt idx="604">
                  <c:v>42679</c:v>
                </c:pt>
                <c:pt idx="605">
                  <c:v>42680</c:v>
                </c:pt>
                <c:pt idx="606">
                  <c:v>42681</c:v>
                </c:pt>
                <c:pt idx="607">
                  <c:v>42682</c:v>
                </c:pt>
                <c:pt idx="608">
                  <c:v>42683</c:v>
                </c:pt>
                <c:pt idx="609">
                  <c:v>42684</c:v>
                </c:pt>
                <c:pt idx="610">
                  <c:v>42685</c:v>
                </c:pt>
                <c:pt idx="611">
                  <c:v>42686</c:v>
                </c:pt>
                <c:pt idx="612">
                  <c:v>42687</c:v>
                </c:pt>
                <c:pt idx="613">
                  <c:v>42688</c:v>
                </c:pt>
                <c:pt idx="614">
                  <c:v>42689</c:v>
                </c:pt>
                <c:pt idx="615">
                  <c:v>42690</c:v>
                </c:pt>
                <c:pt idx="616">
                  <c:v>42691</c:v>
                </c:pt>
                <c:pt idx="617">
                  <c:v>42692</c:v>
                </c:pt>
                <c:pt idx="618">
                  <c:v>42693</c:v>
                </c:pt>
                <c:pt idx="619">
                  <c:v>42694</c:v>
                </c:pt>
                <c:pt idx="620">
                  <c:v>42695</c:v>
                </c:pt>
                <c:pt idx="621">
                  <c:v>42696</c:v>
                </c:pt>
                <c:pt idx="622">
                  <c:v>42697</c:v>
                </c:pt>
                <c:pt idx="623">
                  <c:v>42698</c:v>
                </c:pt>
                <c:pt idx="624">
                  <c:v>42699</c:v>
                </c:pt>
                <c:pt idx="625">
                  <c:v>42700</c:v>
                </c:pt>
                <c:pt idx="626">
                  <c:v>42701</c:v>
                </c:pt>
                <c:pt idx="627">
                  <c:v>42702</c:v>
                </c:pt>
                <c:pt idx="628">
                  <c:v>42703</c:v>
                </c:pt>
                <c:pt idx="629">
                  <c:v>42704</c:v>
                </c:pt>
                <c:pt idx="630">
                  <c:v>42705</c:v>
                </c:pt>
                <c:pt idx="631">
                  <c:v>42706</c:v>
                </c:pt>
                <c:pt idx="632">
                  <c:v>42707</c:v>
                </c:pt>
                <c:pt idx="633">
                  <c:v>42708</c:v>
                </c:pt>
                <c:pt idx="634">
                  <c:v>42709</c:v>
                </c:pt>
                <c:pt idx="635">
                  <c:v>42710</c:v>
                </c:pt>
                <c:pt idx="636">
                  <c:v>42711</c:v>
                </c:pt>
                <c:pt idx="637">
                  <c:v>42712</c:v>
                </c:pt>
                <c:pt idx="638">
                  <c:v>42713</c:v>
                </c:pt>
                <c:pt idx="639">
                  <c:v>42714</c:v>
                </c:pt>
                <c:pt idx="640">
                  <c:v>42715</c:v>
                </c:pt>
                <c:pt idx="641">
                  <c:v>42716</c:v>
                </c:pt>
                <c:pt idx="642">
                  <c:v>42717</c:v>
                </c:pt>
                <c:pt idx="643">
                  <c:v>42718</c:v>
                </c:pt>
                <c:pt idx="644">
                  <c:v>42719</c:v>
                </c:pt>
                <c:pt idx="645">
                  <c:v>42720</c:v>
                </c:pt>
                <c:pt idx="646">
                  <c:v>42721</c:v>
                </c:pt>
                <c:pt idx="647">
                  <c:v>42722</c:v>
                </c:pt>
                <c:pt idx="648">
                  <c:v>42723</c:v>
                </c:pt>
                <c:pt idx="649">
                  <c:v>42724</c:v>
                </c:pt>
                <c:pt idx="650">
                  <c:v>42725</c:v>
                </c:pt>
                <c:pt idx="651">
                  <c:v>42726</c:v>
                </c:pt>
                <c:pt idx="652">
                  <c:v>42727</c:v>
                </c:pt>
                <c:pt idx="653">
                  <c:v>42728</c:v>
                </c:pt>
                <c:pt idx="654">
                  <c:v>42729</c:v>
                </c:pt>
                <c:pt idx="655">
                  <c:v>42730</c:v>
                </c:pt>
                <c:pt idx="656">
                  <c:v>42731</c:v>
                </c:pt>
                <c:pt idx="657">
                  <c:v>42732</c:v>
                </c:pt>
                <c:pt idx="658">
                  <c:v>42733</c:v>
                </c:pt>
                <c:pt idx="659">
                  <c:v>42734</c:v>
                </c:pt>
                <c:pt idx="660">
                  <c:v>42735</c:v>
                </c:pt>
                <c:pt idx="661">
                  <c:v>42736</c:v>
                </c:pt>
                <c:pt idx="662">
                  <c:v>42737</c:v>
                </c:pt>
                <c:pt idx="663">
                  <c:v>42738</c:v>
                </c:pt>
                <c:pt idx="664">
                  <c:v>42739</c:v>
                </c:pt>
                <c:pt idx="665">
                  <c:v>42740</c:v>
                </c:pt>
                <c:pt idx="666">
                  <c:v>42741</c:v>
                </c:pt>
                <c:pt idx="667">
                  <c:v>42742</c:v>
                </c:pt>
                <c:pt idx="668">
                  <c:v>42743</c:v>
                </c:pt>
                <c:pt idx="669">
                  <c:v>42744</c:v>
                </c:pt>
                <c:pt idx="670">
                  <c:v>42745</c:v>
                </c:pt>
                <c:pt idx="671">
                  <c:v>42746</c:v>
                </c:pt>
                <c:pt idx="672">
                  <c:v>42747</c:v>
                </c:pt>
                <c:pt idx="673">
                  <c:v>42748</c:v>
                </c:pt>
                <c:pt idx="674">
                  <c:v>42749</c:v>
                </c:pt>
                <c:pt idx="675">
                  <c:v>42750</c:v>
                </c:pt>
                <c:pt idx="676">
                  <c:v>42751</c:v>
                </c:pt>
                <c:pt idx="677">
                  <c:v>42752</c:v>
                </c:pt>
                <c:pt idx="678">
                  <c:v>42753</c:v>
                </c:pt>
                <c:pt idx="679">
                  <c:v>42754</c:v>
                </c:pt>
                <c:pt idx="680">
                  <c:v>42755</c:v>
                </c:pt>
                <c:pt idx="681">
                  <c:v>42756</c:v>
                </c:pt>
                <c:pt idx="682">
                  <c:v>42757</c:v>
                </c:pt>
                <c:pt idx="683">
                  <c:v>42758</c:v>
                </c:pt>
                <c:pt idx="684">
                  <c:v>42759</c:v>
                </c:pt>
                <c:pt idx="685">
                  <c:v>42760</c:v>
                </c:pt>
                <c:pt idx="686">
                  <c:v>42761</c:v>
                </c:pt>
                <c:pt idx="687">
                  <c:v>42762</c:v>
                </c:pt>
                <c:pt idx="688">
                  <c:v>42763</c:v>
                </c:pt>
                <c:pt idx="689">
                  <c:v>42764</c:v>
                </c:pt>
                <c:pt idx="690">
                  <c:v>42765</c:v>
                </c:pt>
                <c:pt idx="691">
                  <c:v>42766</c:v>
                </c:pt>
                <c:pt idx="692">
                  <c:v>42767</c:v>
                </c:pt>
                <c:pt idx="693">
                  <c:v>42768</c:v>
                </c:pt>
                <c:pt idx="694">
                  <c:v>42769</c:v>
                </c:pt>
                <c:pt idx="695">
                  <c:v>42770</c:v>
                </c:pt>
                <c:pt idx="696">
                  <c:v>42771</c:v>
                </c:pt>
                <c:pt idx="697">
                  <c:v>42772</c:v>
                </c:pt>
                <c:pt idx="698">
                  <c:v>42773</c:v>
                </c:pt>
                <c:pt idx="699">
                  <c:v>42774</c:v>
                </c:pt>
                <c:pt idx="700">
                  <c:v>42775</c:v>
                </c:pt>
                <c:pt idx="701">
                  <c:v>42776</c:v>
                </c:pt>
                <c:pt idx="702">
                  <c:v>42777</c:v>
                </c:pt>
                <c:pt idx="703">
                  <c:v>42778</c:v>
                </c:pt>
                <c:pt idx="704">
                  <c:v>42779</c:v>
                </c:pt>
                <c:pt idx="705">
                  <c:v>42780</c:v>
                </c:pt>
                <c:pt idx="706">
                  <c:v>42781</c:v>
                </c:pt>
                <c:pt idx="707">
                  <c:v>42782</c:v>
                </c:pt>
                <c:pt idx="708">
                  <c:v>42783</c:v>
                </c:pt>
                <c:pt idx="709">
                  <c:v>42784</c:v>
                </c:pt>
                <c:pt idx="710">
                  <c:v>42785</c:v>
                </c:pt>
                <c:pt idx="711">
                  <c:v>42786</c:v>
                </c:pt>
                <c:pt idx="712">
                  <c:v>42787</c:v>
                </c:pt>
                <c:pt idx="713">
                  <c:v>42788</c:v>
                </c:pt>
                <c:pt idx="714">
                  <c:v>42789</c:v>
                </c:pt>
                <c:pt idx="715">
                  <c:v>42790</c:v>
                </c:pt>
                <c:pt idx="716">
                  <c:v>42791</c:v>
                </c:pt>
                <c:pt idx="717">
                  <c:v>42792</c:v>
                </c:pt>
                <c:pt idx="718">
                  <c:v>42793</c:v>
                </c:pt>
                <c:pt idx="719">
                  <c:v>42794</c:v>
                </c:pt>
                <c:pt idx="720">
                  <c:v>42795</c:v>
                </c:pt>
                <c:pt idx="721">
                  <c:v>42796</c:v>
                </c:pt>
                <c:pt idx="722">
                  <c:v>42797</c:v>
                </c:pt>
                <c:pt idx="723">
                  <c:v>42798</c:v>
                </c:pt>
                <c:pt idx="724">
                  <c:v>42799</c:v>
                </c:pt>
                <c:pt idx="725">
                  <c:v>42800</c:v>
                </c:pt>
                <c:pt idx="726">
                  <c:v>42801</c:v>
                </c:pt>
                <c:pt idx="727">
                  <c:v>42802</c:v>
                </c:pt>
                <c:pt idx="728">
                  <c:v>42803</c:v>
                </c:pt>
                <c:pt idx="729">
                  <c:v>42804</c:v>
                </c:pt>
                <c:pt idx="730">
                  <c:v>42805</c:v>
                </c:pt>
                <c:pt idx="731">
                  <c:v>42806</c:v>
                </c:pt>
                <c:pt idx="732">
                  <c:v>42807</c:v>
                </c:pt>
                <c:pt idx="733">
                  <c:v>42808</c:v>
                </c:pt>
              </c:numCache>
            </c:numRef>
          </c:cat>
          <c:val>
            <c:numRef>
              <c:f>'3. iOS ranking'!$Q$1527:$Q$2260</c:f>
            </c:numRef>
          </c:val>
          <c:smooth val="0"/>
          <c:extLst xmlns:c16r2="http://schemas.microsoft.com/office/drawing/2015/06/chart">
            <c:ext xmlns:c16="http://schemas.microsoft.com/office/drawing/2014/chart" uri="{C3380CC4-5D6E-409C-BE32-E72D297353CC}">
              <c16:uniqueId val="{00000000-F053-44B5-9065-B65059757BE3}"/>
            </c:ext>
          </c:extLst>
        </c:ser>
        <c:dLbls>
          <c:showLegendKey val="0"/>
          <c:showVal val="0"/>
          <c:showCatName val="0"/>
          <c:showSerName val="0"/>
          <c:showPercent val="0"/>
          <c:showBubbleSize val="0"/>
        </c:dLbls>
        <c:marker val="1"/>
        <c:smooth val="0"/>
        <c:axId val="161030736"/>
        <c:axId val="161031128"/>
      </c:lineChart>
      <c:catAx>
        <c:axId val="161030736"/>
        <c:scaling>
          <c:orientation val="minMax"/>
        </c:scaling>
        <c:delete val="0"/>
        <c:axPos val="t"/>
        <c:numFmt formatCode="m/d/yyyy" sourceLinked="1"/>
        <c:majorTickMark val="out"/>
        <c:minorTickMark val="none"/>
        <c:tickLblPos val="high"/>
        <c:spPr>
          <a:ln>
            <a:noFill/>
          </a:ln>
        </c:spPr>
        <c:crossAx val="161031128"/>
        <c:crossesAt val="900"/>
        <c:auto val="1"/>
        <c:lblAlgn val="ctr"/>
        <c:lblOffset val="100"/>
        <c:tickLblSkip val="2"/>
        <c:noMultiLvlLbl val="0"/>
      </c:catAx>
      <c:valAx>
        <c:axId val="161031128"/>
        <c:scaling>
          <c:orientation val="maxMin"/>
        </c:scaling>
        <c:delete val="0"/>
        <c:axPos val="r"/>
        <c:numFmt formatCode="_(* #,##0_);_(* \(#,##0\);_(* &quot;-&quot;??_);_(@_)" sourceLinked="1"/>
        <c:majorTickMark val="in"/>
        <c:minorTickMark val="none"/>
        <c:tickLblPos val="high"/>
        <c:spPr>
          <a:ln>
            <a:solidFill>
              <a:sysClr val="windowText" lastClr="000000"/>
            </a:solidFill>
          </a:ln>
        </c:spPr>
        <c:crossAx val="161030736"/>
        <c:crosses val="max"/>
        <c:crossBetween val="between"/>
      </c:valAx>
      <c:spPr>
        <a:ln>
          <a:solidFill>
            <a:schemeClr val="tx1"/>
          </a:solidFill>
        </a:ln>
      </c:spPr>
    </c:plotArea>
    <c:legend>
      <c:legendPos val="r"/>
      <c:layout>
        <c:manualLayout>
          <c:xMode val="edge"/>
          <c:yMode val="edge"/>
          <c:x val="0.13775795629467216"/>
          <c:y val="0.56704435022545263"/>
          <c:w val="0.55364441083032878"/>
          <c:h val="0.11090921327141799"/>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258851655387233E-2"/>
          <c:y val="3.2882035578887282E-2"/>
          <c:w val="0.82297282517290549"/>
          <c:h val="0.80449693788275956"/>
        </c:manualLayout>
      </c:layout>
      <c:lineChart>
        <c:grouping val="standard"/>
        <c:varyColors val="0"/>
        <c:ser>
          <c:idx val="0"/>
          <c:order val="0"/>
          <c:tx>
            <c:strRef>
              <c:f>'3. iOS ranking'!$T$26</c:f>
              <c:strCache>
                <c:ptCount val="1"/>
                <c:pt idx="0">
                  <c:v>iPhone ranking in all categories - Yihaodian</c:v>
                </c:pt>
              </c:strCache>
            </c:strRef>
          </c:tx>
          <c:spPr>
            <a:ln w="15875">
              <a:solidFill>
                <a:srgbClr val="002060"/>
              </a:solidFill>
            </a:ln>
          </c:spPr>
          <c:marker>
            <c:symbol val="none"/>
          </c:marker>
          <c:cat>
            <c:numRef>
              <c:f>'3. iOS ranking'!$A$1767:$A$2352</c:f>
              <c:numCache>
                <c:formatCode>m/d/yyyy</c:formatCode>
                <c:ptCount val="586"/>
                <c:pt idx="0">
                  <c:v>42315</c:v>
                </c:pt>
                <c:pt idx="1">
                  <c:v>42316</c:v>
                </c:pt>
                <c:pt idx="2">
                  <c:v>42317</c:v>
                </c:pt>
                <c:pt idx="3">
                  <c:v>42318</c:v>
                </c:pt>
                <c:pt idx="4">
                  <c:v>42319</c:v>
                </c:pt>
                <c:pt idx="5">
                  <c:v>42320</c:v>
                </c:pt>
                <c:pt idx="6">
                  <c:v>42321</c:v>
                </c:pt>
                <c:pt idx="7">
                  <c:v>42322</c:v>
                </c:pt>
                <c:pt idx="8">
                  <c:v>42323</c:v>
                </c:pt>
                <c:pt idx="9">
                  <c:v>42324</c:v>
                </c:pt>
                <c:pt idx="10">
                  <c:v>42325</c:v>
                </c:pt>
                <c:pt idx="11">
                  <c:v>42326</c:v>
                </c:pt>
                <c:pt idx="12">
                  <c:v>42327</c:v>
                </c:pt>
                <c:pt idx="13">
                  <c:v>42328</c:v>
                </c:pt>
                <c:pt idx="14">
                  <c:v>42329</c:v>
                </c:pt>
                <c:pt idx="15">
                  <c:v>42330</c:v>
                </c:pt>
                <c:pt idx="16">
                  <c:v>42331</c:v>
                </c:pt>
                <c:pt idx="17">
                  <c:v>42332</c:v>
                </c:pt>
                <c:pt idx="18">
                  <c:v>42333</c:v>
                </c:pt>
                <c:pt idx="19">
                  <c:v>42334</c:v>
                </c:pt>
                <c:pt idx="20">
                  <c:v>42335</c:v>
                </c:pt>
                <c:pt idx="21">
                  <c:v>42336</c:v>
                </c:pt>
                <c:pt idx="22">
                  <c:v>42337</c:v>
                </c:pt>
                <c:pt idx="23">
                  <c:v>42338</c:v>
                </c:pt>
                <c:pt idx="24">
                  <c:v>42339</c:v>
                </c:pt>
                <c:pt idx="25">
                  <c:v>42340</c:v>
                </c:pt>
                <c:pt idx="26">
                  <c:v>42341</c:v>
                </c:pt>
                <c:pt idx="27">
                  <c:v>42342</c:v>
                </c:pt>
                <c:pt idx="28">
                  <c:v>42343</c:v>
                </c:pt>
                <c:pt idx="29">
                  <c:v>42344</c:v>
                </c:pt>
                <c:pt idx="30">
                  <c:v>42345</c:v>
                </c:pt>
                <c:pt idx="31">
                  <c:v>42346</c:v>
                </c:pt>
                <c:pt idx="32">
                  <c:v>42347</c:v>
                </c:pt>
                <c:pt idx="33">
                  <c:v>42348</c:v>
                </c:pt>
                <c:pt idx="34">
                  <c:v>42349</c:v>
                </c:pt>
                <c:pt idx="35">
                  <c:v>42350</c:v>
                </c:pt>
                <c:pt idx="36">
                  <c:v>42351</c:v>
                </c:pt>
                <c:pt idx="37">
                  <c:v>42352</c:v>
                </c:pt>
                <c:pt idx="38">
                  <c:v>42353</c:v>
                </c:pt>
                <c:pt idx="39">
                  <c:v>42354</c:v>
                </c:pt>
                <c:pt idx="40">
                  <c:v>42355</c:v>
                </c:pt>
                <c:pt idx="41">
                  <c:v>42356</c:v>
                </c:pt>
                <c:pt idx="42">
                  <c:v>42357</c:v>
                </c:pt>
                <c:pt idx="43">
                  <c:v>42358</c:v>
                </c:pt>
                <c:pt idx="44">
                  <c:v>42359</c:v>
                </c:pt>
                <c:pt idx="45">
                  <c:v>42360</c:v>
                </c:pt>
                <c:pt idx="46">
                  <c:v>42361</c:v>
                </c:pt>
                <c:pt idx="47">
                  <c:v>42362</c:v>
                </c:pt>
                <c:pt idx="48">
                  <c:v>42363</c:v>
                </c:pt>
                <c:pt idx="49">
                  <c:v>42364</c:v>
                </c:pt>
                <c:pt idx="50">
                  <c:v>42365</c:v>
                </c:pt>
                <c:pt idx="51">
                  <c:v>42366</c:v>
                </c:pt>
                <c:pt idx="52">
                  <c:v>42367</c:v>
                </c:pt>
                <c:pt idx="53">
                  <c:v>42368</c:v>
                </c:pt>
                <c:pt idx="54">
                  <c:v>42369</c:v>
                </c:pt>
                <c:pt idx="55">
                  <c:v>42370</c:v>
                </c:pt>
                <c:pt idx="56">
                  <c:v>42371</c:v>
                </c:pt>
                <c:pt idx="57">
                  <c:v>42372</c:v>
                </c:pt>
                <c:pt idx="58">
                  <c:v>42373</c:v>
                </c:pt>
                <c:pt idx="59">
                  <c:v>42374</c:v>
                </c:pt>
                <c:pt idx="60">
                  <c:v>42375</c:v>
                </c:pt>
                <c:pt idx="61">
                  <c:v>42376</c:v>
                </c:pt>
                <c:pt idx="62">
                  <c:v>42377</c:v>
                </c:pt>
                <c:pt idx="63">
                  <c:v>42378</c:v>
                </c:pt>
                <c:pt idx="64">
                  <c:v>42379</c:v>
                </c:pt>
                <c:pt idx="65">
                  <c:v>42380</c:v>
                </c:pt>
                <c:pt idx="66">
                  <c:v>42381</c:v>
                </c:pt>
                <c:pt idx="67">
                  <c:v>42382</c:v>
                </c:pt>
                <c:pt idx="68">
                  <c:v>42383</c:v>
                </c:pt>
                <c:pt idx="69">
                  <c:v>42384</c:v>
                </c:pt>
                <c:pt idx="70">
                  <c:v>42385</c:v>
                </c:pt>
                <c:pt idx="71">
                  <c:v>42386</c:v>
                </c:pt>
                <c:pt idx="72">
                  <c:v>42387</c:v>
                </c:pt>
                <c:pt idx="73">
                  <c:v>42388</c:v>
                </c:pt>
                <c:pt idx="74">
                  <c:v>42389</c:v>
                </c:pt>
                <c:pt idx="75">
                  <c:v>42390</c:v>
                </c:pt>
                <c:pt idx="76">
                  <c:v>42391</c:v>
                </c:pt>
                <c:pt idx="77">
                  <c:v>42392</c:v>
                </c:pt>
                <c:pt idx="78">
                  <c:v>42393</c:v>
                </c:pt>
                <c:pt idx="79">
                  <c:v>42394</c:v>
                </c:pt>
                <c:pt idx="80">
                  <c:v>42395</c:v>
                </c:pt>
                <c:pt idx="81">
                  <c:v>42396</c:v>
                </c:pt>
                <c:pt idx="82">
                  <c:v>42397</c:v>
                </c:pt>
                <c:pt idx="83">
                  <c:v>42398</c:v>
                </c:pt>
                <c:pt idx="84">
                  <c:v>42399</c:v>
                </c:pt>
                <c:pt idx="85">
                  <c:v>42400</c:v>
                </c:pt>
                <c:pt idx="86">
                  <c:v>42401</c:v>
                </c:pt>
                <c:pt idx="87">
                  <c:v>42402</c:v>
                </c:pt>
                <c:pt idx="88">
                  <c:v>42403</c:v>
                </c:pt>
                <c:pt idx="89">
                  <c:v>42404</c:v>
                </c:pt>
                <c:pt idx="90">
                  <c:v>42405</c:v>
                </c:pt>
                <c:pt idx="91">
                  <c:v>42406</c:v>
                </c:pt>
                <c:pt idx="92">
                  <c:v>42407</c:v>
                </c:pt>
                <c:pt idx="93">
                  <c:v>42408</c:v>
                </c:pt>
                <c:pt idx="94">
                  <c:v>42409</c:v>
                </c:pt>
                <c:pt idx="95">
                  <c:v>42410</c:v>
                </c:pt>
                <c:pt idx="96">
                  <c:v>42411</c:v>
                </c:pt>
                <c:pt idx="97">
                  <c:v>42412</c:v>
                </c:pt>
                <c:pt idx="98">
                  <c:v>42413</c:v>
                </c:pt>
                <c:pt idx="99">
                  <c:v>42414</c:v>
                </c:pt>
                <c:pt idx="100">
                  <c:v>42415</c:v>
                </c:pt>
                <c:pt idx="101">
                  <c:v>42416</c:v>
                </c:pt>
                <c:pt idx="102">
                  <c:v>42417</c:v>
                </c:pt>
                <c:pt idx="103">
                  <c:v>42418</c:v>
                </c:pt>
                <c:pt idx="104">
                  <c:v>42419</c:v>
                </c:pt>
                <c:pt idx="105">
                  <c:v>42420</c:v>
                </c:pt>
                <c:pt idx="106">
                  <c:v>42421</c:v>
                </c:pt>
                <c:pt idx="107">
                  <c:v>42422</c:v>
                </c:pt>
                <c:pt idx="108">
                  <c:v>42423</c:v>
                </c:pt>
                <c:pt idx="109">
                  <c:v>42424</c:v>
                </c:pt>
                <c:pt idx="110">
                  <c:v>42425</c:v>
                </c:pt>
                <c:pt idx="111">
                  <c:v>42426</c:v>
                </c:pt>
                <c:pt idx="112">
                  <c:v>42427</c:v>
                </c:pt>
                <c:pt idx="113">
                  <c:v>42428</c:v>
                </c:pt>
                <c:pt idx="114">
                  <c:v>42429</c:v>
                </c:pt>
                <c:pt idx="115">
                  <c:v>42430</c:v>
                </c:pt>
                <c:pt idx="116">
                  <c:v>42431</c:v>
                </c:pt>
                <c:pt idx="117">
                  <c:v>42432</c:v>
                </c:pt>
                <c:pt idx="118">
                  <c:v>42433</c:v>
                </c:pt>
                <c:pt idx="119">
                  <c:v>42434</c:v>
                </c:pt>
                <c:pt idx="120">
                  <c:v>42435</c:v>
                </c:pt>
                <c:pt idx="121">
                  <c:v>42436</c:v>
                </c:pt>
                <c:pt idx="122">
                  <c:v>42437</c:v>
                </c:pt>
                <c:pt idx="123">
                  <c:v>42438</c:v>
                </c:pt>
                <c:pt idx="124">
                  <c:v>42439</c:v>
                </c:pt>
                <c:pt idx="125">
                  <c:v>42440</c:v>
                </c:pt>
                <c:pt idx="126">
                  <c:v>42441</c:v>
                </c:pt>
                <c:pt idx="127">
                  <c:v>42442</c:v>
                </c:pt>
                <c:pt idx="128">
                  <c:v>42443</c:v>
                </c:pt>
                <c:pt idx="129">
                  <c:v>42444</c:v>
                </c:pt>
                <c:pt idx="130">
                  <c:v>42445</c:v>
                </c:pt>
                <c:pt idx="131">
                  <c:v>42446</c:v>
                </c:pt>
                <c:pt idx="132">
                  <c:v>42447</c:v>
                </c:pt>
                <c:pt idx="133">
                  <c:v>42448</c:v>
                </c:pt>
                <c:pt idx="134">
                  <c:v>42449</c:v>
                </c:pt>
                <c:pt idx="135">
                  <c:v>42450</c:v>
                </c:pt>
                <c:pt idx="136">
                  <c:v>42451</c:v>
                </c:pt>
                <c:pt idx="137">
                  <c:v>42452</c:v>
                </c:pt>
                <c:pt idx="138">
                  <c:v>42453</c:v>
                </c:pt>
                <c:pt idx="139">
                  <c:v>42454</c:v>
                </c:pt>
                <c:pt idx="140">
                  <c:v>42455</c:v>
                </c:pt>
                <c:pt idx="141">
                  <c:v>42456</c:v>
                </c:pt>
                <c:pt idx="142">
                  <c:v>42457</c:v>
                </c:pt>
                <c:pt idx="143">
                  <c:v>42458</c:v>
                </c:pt>
                <c:pt idx="144">
                  <c:v>42459</c:v>
                </c:pt>
                <c:pt idx="145">
                  <c:v>42460</c:v>
                </c:pt>
                <c:pt idx="146">
                  <c:v>42461</c:v>
                </c:pt>
                <c:pt idx="147">
                  <c:v>42462</c:v>
                </c:pt>
                <c:pt idx="148">
                  <c:v>42463</c:v>
                </c:pt>
                <c:pt idx="149">
                  <c:v>42464</c:v>
                </c:pt>
                <c:pt idx="150">
                  <c:v>42465</c:v>
                </c:pt>
                <c:pt idx="151">
                  <c:v>42466</c:v>
                </c:pt>
                <c:pt idx="152">
                  <c:v>42467</c:v>
                </c:pt>
                <c:pt idx="153">
                  <c:v>42468</c:v>
                </c:pt>
                <c:pt idx="154">
                  <c:v>42469</c:v>
                </c:pt>
                <c:pt idx="155">
                  <c:v>42470</c:v>
                </c:pt>
                <c:pt idx="156">
                  <c:v>42471</c:v>
                </c:pt>
                <c:pt idx="157">
                  <c:v>42472</c:v>
                </c:pt>
                <c:pt idx="158">
                  <c:v>42473</c:v>
                </c:pt>
                <c:pt idx="159">
                  <c:v>42474</c:v>
                </c:pt>
                <c:pt idx="160">
                  <c:v>42475</c:v>
                </c:pt>
                <c:pt idx="161">
                  <c:v>42476</c:v>
                </c:pt>
                <c:pt idx="162">
                  <c:v>42477</c:v>
                </c:pt>
                <c:pt idx="163">
                  <c:v>42478</c:v>
                </c:pt>
                <c:pt idx="164">
                  <c:v>42479</c:v>
                </c:pt>
                <c:pt idx="165">
                  <c:v>42480</c:v>
                </c:pt>
                <c:pt idx="166">
                  <c:v>42481</c:v>
                </c:pt>
                <c:pt idx="167">
                  <c:v>42482</c:v>
                </c:pt>
                <c:pt idx="168">
                  <c:v>42483</c:v>
                </c:pt>
                <c:pt idx="169">
                  <c:v>42484</c:v>
                </c:pt>
                <c:pt idx="170">
                  <c:v>42485</c:v>
                </c:pt>
                <c:pt idx="171">
                  <c:v>42486</c:v>
                </c:pt>
                <c:pt idx="172">
                  <c:v>42487</c:v>
                </c:pt>
                <c:pt idx="173">
                  <c:v>42488</c:v>
                </c:pt>
                <c:pt idx="174">
                  <c:v>42489</c:v>
                </c:pt>
                <c:pt idx="175">
                  <c:v>42490</c:v>
                </c:pt>
                <c:pt idx="176">
                  <c:v>42491</c:v>
                </c:pt>
                <c:pt idx="177">
                  <c:v>42492</c:v>
                </c:pt>
                <c:pt idx="178">
                  <c:v>42493</c:v>
                </c:pt>
                <c:pt idx="179">
                  <c:v>42494</c:v>
                </c:pt>
                <c:pt idx="180">
                  <c:v>42495</c:v>
                </c:pt>
                <c:pt idx="181">
                  <c:v>42496</c:v>
                </c:pt>
                <c:pt idx="182">
                  <c:v>42497</c:v>
                </c:pt>
                <c:pt idx="183">
                  <c:v>42498</c:v>
                </c:pt>
                <c:pt idx="184">
                  <c:v>42499</c:v>
                </c:pt>
                <c:pt idx="185">
                  <c:v>42500</c:v>
                </c:pt>
                <c:pt idx="186">
                  <c:v>42501</c:v>
                </c:pt>
                <c:pt idx="187">
                  <c:v>42502</c:v>
                </c:pt>
                <c:pt idx="188">
                  <c:v>42503</c:v>
                </c:pt>
                <c:pt idx="189">
                  <c:v>42504</c:v>
                </c:pt>
                <c:pt idx="190">
                  <c:v>42505</c:v>
                </c:pt>
                <c:pt idx="191">
                  <c:v>42506</c:v>
                </c:pt>
                <c:pt idx="192">
                  <c:v>42507</c:v>
                </c:pt>
                <c:pt idx="193">
                  <c:v>42508</c:v>
                </c:pt>
                <c:pt idx="194">
                  <c:v>42509</c:v>
                </c:pt>
                <c:pt idx="195">
                  <c:v>42510</c:v>
                </c:pt>
                <c:pt idx="196">
                  <c:v>42511</c:v>
                </c:pt>
                <c:pt idx="197">
                  <c:v>42512</c:v>
                </c:pt>
                <c:pt idx="198">
                  <c:v>42513</c:v>
                </c:pt>
                <c:pt idx="199">
                  <c:v>42514</c:v>
                </c:pt>
                <c:pt idx="200">
                  <c:v>42515</c:v>
                </c:pt>
                <c:pt idx="201">
                  <c:v>42516</c:v>
                </c:pt>
                <c:pt idx="202">
                  <c:v>42517</c:v>
                </c:pt>
                <c:pt idx="203">
                  <c:v>42518</c:v>
                </c:pt>
                <c:pt idx="204">
                  <c:v>42519</c:v>
                </c:pt>
                <c:pt idx="205">
                  <c:v>42520</c:v>
                </c:pt>
                <c:pt idx="206">
                  <c:v>42521</c:v>
                </c:pt>
                <c:pt idx="207">
                  <c:v>42522</c:v>
                </c:pt>
                <c:pt idx="208">
                  <c:v>42523</c:v>
                </c:pt>
                <c:pt idx="209">
                  <c:v>42524</c:v>
                </c:pt>
                <c:pt idx="210">
                  <c:v>42525</c:v>
                </c:pt>
                <c:pt idx="211">
                  <c:v>42526</c:v>
                </c:pt>
                <c:pt idx="212">
                  <c:v>42527</c:v>
                </c:pt>
                <c:pt idx="213">
                  <c:v>42528</c:v>
                </c:pt>
                <c:pt idx="214">
                  <c:v>42529</c:v>
                </c:pt>
                <c:pt idx="215">
                  <c:v>42530</c:v>
                </c:pt>
                <c:pt idx="216">
                  <c:v>42531</c:v>
                </c:pt>
                <c:pt idx="217">
                  <c:v>42532</c:v>
                </c:pt>
                <c:pt idx="218">
                  <c:v>42533</c:v>
                </c:pt>
                <c:pt idx="219">
                  <c:v>42534</c:v>
                </c:pt>
                <c:pt idx="220">
                  <c:v>42535</c:v>
                </c:pt>
                <c:pt idx="221">
                  <c:v>42536</c:v>
                </c:pt>
                <c:pt idx="222">
                  <c:v>42537</c:v>
                </c:pt>
                <c:pt idx="223">
                  <c:v>42538</c:v>
                </c:pt>
                <c:pt idx="224">
                  <c:v>42539</c:v>
                </c:pt>
                <c:pt idx="225">
                  <c:v>42540</c:v>
                </c:pt>
                <c:pt idx="226">
                  <c:v>42541</c:v>
                </c:pt>
                <c:pt idx="227">
                  <c:v>42542</c:v>
                </c:pt>
                <c:pt idx="228">
                  <c:v>42543</c:v>
                </c:pt>
                <c:pt idx="229">
                  <c:v>42544</c:v>
                </c:pt>
                <c:pt idx="230">
                  <c:v>42545</c:v>
                </c:pt>
                <c:pt idx="231">
                  <c:v>42546</c:v>
                </c:pt>
                <c:pt idx="232">
                  <c:v>42547</c:v>
                </c:pt>
                <c:pt idx="233">
                  <c:v>42548</c:v>
                </c:pt>
                <c:pt idx="234">
                  <c:v>42549</c:v>
                </c:pt>
                <c:pt idx="235">
                  <c:v>42550</c:v>
                </c:pt>
                <c:pt idx="236">
                  <c:v>42551</c:v>
                </c:pt>
                <c:pt idx="237">
                  <c:v>42552</c:v>
                </c:pt>
                <c:pt idx="238">
                  <c:v>42553</c:v>
                </c:pt>
                <c:pt idx="239">
                  <c:v>42554</c:v>
                </c:pt>
                <c:pt idx="240">
                  <c:v>42555</c:v>
                </c:pt>
                <c:pt idx="241">
                  <c:v>42556</c:v>
                </c:pt>
                <c:pt idx="242">
                  <c:v>42557</c:v>
                </c:pt>
                <c:pt idx="243">
                  <c:v>42558</c:v>
                </c:pt>
                <c:pt idx="244">
                  <c:v>42559</c:v>
                </c:pt>
                <c:pt idx="245">
                  <c:v>42560</c:v>
                </c:pt>
                <c:pt idx="246">
                  <c:v>42561</c:v>
                </c:pt>
                <c:pt idx="247">
                  <c:v>42562</c:v>
                </c:pt>
                <c:pt idx="248">
                  <c:v>42563</c:v>
                </c:pt>
                <c:pt idx="249">
                  <c:v>42564</c:v>
                </c:pt>
                <c:pt idx="250">
                  <c:v>42565</c:v>
                </c:pt>
                <c:pt idx="251">
                  <c:v>42566</c:v>
                </c:pt>
                <c:pt idx="252">
                  <c:v>42567</c:v>
                </c:pt>
                <c:pt idx="253">
                  <c:v>42568</c:v>
                </c:pt>
                <c:pt idx="254">
                  <c:v>42569</c:v>
                </c:pt>
                <c:pt idx="255">
                  <c:v>42570</c:v>
                </c:pt>
                <c:pt idx="256">
                  <c:v>42571</c:v>
                </c:pt>
                <c:pt idx="257">
                  <c:v>42572</c:v>
                </c:pt>
                <c:pt idx="258">
                  <c:v>42573</c:v>
                </c:pt>
                <c:pt idx="259">
                  <c:v>42574</c:v>
                </c:pt>
                <c:pt idx="260">
                  <c:v>42575</c:v>
                </c:pt>
                <c:pt idx="261">
                  <c:v>42576</c:v>
                </c:pt>
                <c:pt idx="262">
                  <c:v>42577</c:v>
                </c:pt>
                <c:pt idx="263">
                  <c:v>42578</c:v>
                </c:pt>
                <c:pt idx="264">
                  <c:v>42579</c:v>
                </c:pt>
                <c:pt idx="265">
                  <c:v>42580</c:v>
                </c:pt>
                <c:pt idx="266">
                  <c:v>42581</c:v>
                </c:pt>
                <c:pt idx="267">
                  <c:v>42582</c:v>
                </c:pt>
                <c:pt idx="268">
                  <c:v>42583</c:v>
                </c:pt>
                <c:pt idx="269">
                  <c:v>42584</c:v>
                </c:pt>
                <c:pt idx="270">
                  <c:v>42585</c:v>
                </c:pt>
                <c:pt idx="271">
                  <c:v>42586</c:v>
                </c:pt>
                <c:pt idx="272">
                  <c:v>42587</c:v>
                </c:pt>
                <c:pt idx="273">
                  <c:v>42588</c:v>
                </c:pt>
                <c:pt idx="274">
                  <c:v>42589</c:v>
                </c:pt>
                <c:pt idx="275">
                  <c:v>42590</c:v>
                </c:pt>
                <c:pt idx="276">
                  <c:v>42591</c:v>
                </c:pt>
                <c:pt idx="277">
                  <c:v>42592</c:v>
                </c:pt>
                <c:pt idx="278">
                  <c:v>42593</c:v>
                </c:pt>
                <c:pt idx="279">
                  <c:v>42594</c:v>
                </c:pt>
                <c:pt idx="280">
                  <c:v>42595</c:v>
                </c:pt>
                <c:pt idx="281">
                  <c:v>42596</c:v>
                </c:pt>
                <c:pt idx="282">
                  <c:v>42597</c:v>
                </c:pt>
                <c:pt idx="283">
                  <c:v>42598</c:v>
                </c:pt>
                <c:pt idx="284">
                  <c:v>42599</c:v>
                </c:pt>
                <c:pt idx="285">
                  <c:v>42600</c:v>
                </c:pt>
                <c:pt idx="286">
                  <c:v>42601</c:v>
                </c:pt>
                <c:pt idx="287">
                  <c:v>42602</c:v>
                </c:pt>
                <c:pt idx="288">
                  <c:v>42603</c:v>
                </c:pt>
                <c:pt idx="289">
                  <c:v>42604</c:v>
                </c:pt>
                <c:pt idx="290">
                  <c:v>42605</c:v>
                </c:pt>
                <c:pt idx="291">
                  <c:v>42606</c:v>
                </c:pt>
                <c:pt idx="292">
                  <c:v>42607</c:v>
                </c:pt>
                <c:pt idx="293">
                  <c:v>42608</c:v>
                </c:pt>
                <c:pt idx="294">
                  <c:v>42609</c:v>
                </c:pt>
                <c:pt idx="295">
                  <c:v>42610</c:v>
                </c:pt>
                <c:pt idx="296">
                  <c:v>42611</c:v>
                </c:pt>
                <c:pt idx="297">
                  <c:v>42612</c:v>
                </c:pt>
                <c:pt idx="298">
                  <c:v>42613</c:v>
                </c:pt>
                <c:pt idx="299">
                  <c:v>42614</c:v>
                </c:pt>
                <c:pt idx="300">
                  <c:v>42615</c:v>
                </c:pt>
                <c:pt idx="301">
                  <c:v>42616</c:v>
                </c:pt>
                <c:pt idx="302">
                  <c:v>42617</c:v>
                </c:pt>
                <c:pt idx="303">
                  <c:v>42618</c:v>
                </c:pt>
                <c:pt idx="304">
                  <c:v>42619</c:v>
                </c:pt>
                <c:pt idx="305">
                  <c:v>42620</c:v>
                </c:pt>
                <c:pt idx="306">
                  <c:v>42621</c:v>
                </c:pt>
                <c:pt idx="307">
                  <c:v>42622</c:v>
                </c:pt>
                <c:pt idx="308">
                  <c:v>42623</c:v>
                </c:pt>
                <c:pt idx="309">
                  <c:v>42624</c:v>
                </c:pt>
                <c:pt idx="310">
                  <c:v>42625</c:v>
                </c:pt>
                <c:pt idx="311">
                  <c:v>42626</c:v>
                </c:pt>
                <c:pt idx="312">
                  <c:v>42627</c:v>
                </c:pt>
                <c:pt idx="313">
                  <c:v>42628</c:v>
                </c:pt>
                <c:pt idx="314">
                  <c:v>42629</c:v>
                </c:pt>
                <c:pt idx="315">
                  <c:v>42630</c:v>
                </c:pt>
                <c:pt idx="316">
                  <c:v>42631</c:v>
                </c:pt>
                <c:pt idx="317">
                  <c:v>42632</c:v>
                </c:pt>
                <c:pt idx="318">
                  <c:v>42633</c:v>
                </c:pt>
                <c:pt idx="319">
                  <c:v>42634</c:v>
                </c:pt>
                <c:pt idx="320">
                  <c:v>42635</c:v>
                </c:pt>
                <c:pt idx="321">
                  <c:v>42636</c:v>
                </c:pt>
                <c:pt idx="322">
                  <c:v>42637</c:v>
                </c:pt>
                <c:pt idx="323">
                  <c:v>42638</c:v>
                </c:pt>
                <c:pt idx="324">
                  <c:v>42639</c:v>
                </c:pt>
                <c:pt idx="325">
                  <c:v>42640</c:v>
                </c:pt>
                <c:pt idx="326">
                  <c:v>42641</c:v>
                </c:pt>
                <c:pt idx="327">
                  <c:v>42642</c:v>
                </c:pt>
                <c:pt idx="328">
                  <c:v>42643</c:v>
                </c:pt>
                <c:pt idx="329">
                  <c:v>42644</c:v>
                </c:pt>
                <c:pt idx="330">
                  <c:v>42645</c:v>
                </c:pt>
                <c:pt idx="331">
                  <c:v>42646</c:v>
                </c:pt>
                <c:pt idx="332">
                  <c:v>42647</c:v>
                </c:pt>
                <c:pt idx="333">
                  <c:v>42648</c:v>
                </c:pt>
                <c:pt idx="334">
                  <c:v>42649</c:v>
                </c:pt>
                <c:pt idx="335">
                  <c:v>42650</c:v>
                </c:pt>
                <c:pt idx="336">
                  <c:v>42651</c:v>
                </c:pt>
                <c:pt idx="337">
                  <c:v>42652</c:v>
                </c:pt>
                <c:pt idx="338">
                  <c:v>42653</c:v>
                </c:pt>
                <c:pt idx="339">
                  <c:v>42654</c:v>
                </c:pt>
                <c:pt idx="340">
                  <c:v>42655</c:v>
                </c:pt>
                <c:pt idx="341">
                  <c:v>42656</c:v>
                </c:pt>
                <c:pt idx="342">
                  <c:v>42657</c:v>
                </c:pt>
                <c:pt idx="343">
                  <c:v>42658</c:v>
                </c:pt>
                <c:pt idx="344">
                  <c:v>42659</c:v>
                </c:pt>
                <c:pt idx="345">
                  <c:v>42660</c:v>
                </c:pt>
                <c:pt idx="346">
                  <c:v>42661</c:v>
                </c:pt>
                <c:pt idx="347">
                  <c:v>42662</c:v>
                </c:pt>
                <c:pt idx="348">
                  <c:v>42663</c:v>
                </c:pt>
                <c:pt idx="349">
                  <c:v>42664</c:v>
                </c:pt>
                <c:pt idx="350">
                  <c:v>42665</c:v>
                </c:pt>
                <c:pt idx="351">
                  <c:v>42666</c:v>
                </c:pt>
                <c:pt idx="352">
                  <c:v>42667</c:v>
                </c:pt>
                <c:pt idx="353">
                  <c:v>42668</c:v>
                </c:pt>
                <c:pt idx="354">
                  <c:v>42669</c:v>
                </c:pt>
                <c:pt idx="355">
                  <c:v>42670</c:v>
                </c:pt>
                <c:pt idx="356">
                  <c:v>42671</c:v>
                </c:pt>
                <c:pt idx="357">
                  <c:v>42672</c:v>
                </c:pt>
                <c:pt idx="358">
                  <c:v>42673</c:v>
                </c:pt>
                <c:pt idx="359">
                  <c:v>42674</c:v>
                </c:pt>
                <c:pt idx="360">
                  <c:v>42675</c:v>
                </c:pt>
                <c:pt idx="361">
                  <c:v>42676</c:v>
                </c:pt>
                <c:pt idx="362">
                  <c:v>42677</c:v>
                </c:pt>
                <c:pt idx="363">
                  <c:v>42678</c:v>
                </c:pt>
                <c:pt idx="364">
                  <c:v>42679</c:v>
                </c:pt>
                <c:pt idx="365">
                  <c:v>42680</c:v>
                </c:pt>
                <c:pt idx="366">
                  <c:v>42681</c:v>
                </c:pt>
                <c:pt idx="367">
                  <c:v>42682</c:v>
                </c:pt>
                <c:pt idx="368">
                  <c:v>42683</c:v>
                </c:pt>
                <c:pt idx="369">
                  <c:v>42684</c:v>
                </c:pt>
                <c:pt idx="370">
                  <c:v>42685</c:v>
                </c:pt>
                <c:pt idx="371">
                  <c:v>42686</c:v>
                </c:pt>
                <c:pt idx="372">
                  <c:v>42687</c:v>
                </c:pt>
                <c:pt idx="373">
                  <c:v>42688</c:v>
                </c:pt>
                <c:pt idx="374">
                  <c:v>42689</c:v>
                </c:pt>
                <c:pt idx="375">
                  <c:v>42690</c:v>
                </c:pt>
                <c:pt idx="376">
                  <c:v>42691</c:v>
                </c:pt>
                <c:pt idx="377">
                  <c:v>42692</c:v>
                </c:pt>
                <c:pt idx="378">
                  <c:v>42693</c:v>
                </c:pt>
                <c:pt idx="379">
                  <c:v>42694</c:v>
                </c:pt>
                <c:pt idx="380">
                  <c:v>42695</c:v>
                </c:pt>
                <c:pt idx="381">
                  <c:v>42696</c:v>
                </c:pt>
                <c:pt idx="382">
                  <c:v>42697</c:v>
                </c:pt>
                <c:pt idx="383">
                  <c:v>42698</c:v>
                </c:pt>
                <c:pt idx="384">
                  <c:v>42699</c:v>
                </c:pt>
                <c:pt idx="385">
                  <c:v>42700</c:v>
                </c:pt>
                <c:pt idx="386">
                  <c:v>42701</c:v>
                </c:pt>
                <c:pt idx="387">
                  <c:v>42702</c:v>
                </c:pt>
                <c:pt idx="388">
                  <c:v>42703</c:v>
                </c:pt>
                <c:pt idx="389">
                  <c:v>42704</c:v>
                </c:pt>
                <c:pt idx="390">
                  <c:v>42705</c:v>
                </c:pt>
                <c:pt idx="391">
                  <c:v>42706</c:v>
                </c:pt>
                <c:pt idx="392">
                  <c:v>42707</c:v>
                </c:pt>
                <c:pt idx="393">
                  <c:v>42708</c:v>
                </c:pt>
                <c:pt idx="394">
                  <c:v>42709</c:v>
                </c:pt>
                <c:pt idx="395">
                  <c:v>42710</c:v>
                </c:pt>
                <c:pt idx="396">
                  <c:v>42711</c:v>
                </c:pt>
                <c:pt idx="397">
                  <c:v>42712</c:v>
                </c:pt>
                <c:pt idx="398">
                  <c:v>42713</c:v>
                </c:pt>
                <c:pt idx="399">
                  <c:v>42714</c:v>
                </c:pt>
                <c:pt idx="400">
                  <c:v>42715</c:v>
                </c:pt>
                <c:pt idx="401">
                  <c:v>42716</c:v>
                </c:pt>
                <c:pt idx="402">
                  <c:v>42717</c:v>
                </c:pt>
                <c:pt idx="403">
                  <c:v>42718</c:v>
                </c:pt>
                <c:pt idx="404">
                  <c:v>42719</c:v>
                </c:pt>
                <c:pt idx="405">
                  <c:v>42720</c:v>
                </c:pt>
                <c:pt idx="406">
                  <c:v>42721</c:v>
                </c:pt>
                <c:pt idx="407">
                  <c:v>42722</c:v>
                </c:pt>
                <c:pt idx="408">
                  <c:v>42723</c:v>
                </c:pt>
                <c:pt idx="409">
                  <c:v>42724</c:v>
                </c:pt>
                <c:pt idx="410">
                  <c:v>42725</c:v>
                </c:pt>
                <c:pt idx="411">
                  <c:v>42726</c:v>
                </c:pt>
                <c:pt idx="412">
                  <c:v>42727</c:v>
                </c:pt>
                <c:pt idx="413">
                  <c:v>42728</c:v>
                </c:pt>
                <c:pt idx="414">
                  <c:v>42729</c:v>
                </c:pt>
                <c:pt idx="415">
                  <c:v>42730</c:v>
                </c:pt>
                <c:pt idx="416">
                  <c:v>42731</c:v>
                </c:pt>
                <c:pt idx="417">
                  <c:v>42732</c:v>
                </c:pt>
                <c:pt idx="418">
                  <c:v>42733</c:v>
                </c:pt>
                <c:pt idx="419">
                  <c:v>42734</c:v>
                </c:pt>
                <c:pt idx="420">
                  <c:v>42735</c:v>
                </c:pt>
                <c:pt idx="421">
                  <c:v>42736</c:v>
                </c:pt>
                <c:pt idx="422">
                  <c:v>42737</c:v>
                </c:pt>
                <c:pt idx="423">
                  <c:v>42738</c:v>
                </c:pt>
                <c:pt idx="424">
                  <c:v>42739</c:v>
                </c:pt>
                <c:pt idx="425">
                  <c:v>42740</c:v>
                </c:pt>
                <c:pt idx="426">
                  <c:v>42741</c:v>
                </c:pt>
                <c:pt idx="427">
                  <c:v>42742</c:v>
                </c:pt>
                <c:pt idx="428">
                  <c:v>42743</c:v>
                </c:pt>
                <c:pt idx="429">
                  <c:v>42744</c:v>
                </c:pt>
                <c:pt idx="430">
                  <c:v>42745</c:v>
                </c:pt>
                <c:pt idx="431">
                  <c:v>42746</c:v>
                </c:pt>
                <c:pt idx="432">
                  <c:v>42747</c:v>
                </c:pt>
                <c:pt idx="433">
                  <c:v>42748</c:v>
                </c:pt>
                <c:pt idx="434">
                  <c:v>42749</c:v>
                </c:pt>
                <c:pt idx="435">
                  <c:v>42750</c:v>
                </c:pt>
                <c:pt idx="436">
                  <c:v>42751</c:v>
                </c:pt>
                <c:pt idx="437">
                  <c:v>42752</c:v>
                </c:pt>
                <c:pt idx="438">
                  <c:v>42753</c:v>
                </c:pt>
                <c:pt idx="439">
                  <c:v>42754</c:v>
                </c:pt>
                <c:pt idx="440">
                  <c:v>42755</c:v>
                </c:pt>
                <c:pt idx="441">
                  <c:v>42756</c:v>
                </c:pt>
                <c:pt idx="442">
                  <c:v>42757</c:v>
                </c:pt>
                <c:pt idx="443">
                  <c:v>42758</c:v>
                </c:pt>
                <c:pt idx="444">
                  <c:v>42759</c:v>
                </c:pt>
                <c:pt idx="445">
                  <c:v>42760</c:v>
                </c:pt>
                <c:pt idx="446">
                  <c:v>42761</c:v>
                </c:pt>
                <c:pt idx="447">
                  <c:v>42762</c:v>
                </c:pt>
                <c:pt idx="448">
                  <c:v>42763</c:v>
                </c:pt>
                <c:pt idx="449">
                  <c:v>42764</c:v>
                </c:pt>
                <c:pt idx="450">
                  <c:v>42765</c:v>
                </c:pt>
                <c:pt idx="451">
                  <c:v>42766</c:v>
                </c:pt>
                <c:pt idx="452">
                  <c:v>42767</c:v>
                </c:pt>
                <c:pt idx="453">
                  <c:v>42768</c:v>
                </c:pt>
                <c:pt idx="454">
                  <c:v>42769</c:v>
                </c:pt>
                <c:pt idx="455">
                  <c:v>42770</c:v>
                </c:pt>
                <c:pt idx="456">
                  <c:v>42771</c:v>
                </c:pt>
                <c:pt idx="457">
                  <c:v>42772</c:v>
                </c:pt>
                <c:pt idx="458">
                  <c:v>42773</c:v>
                </c:pt>
                <c:pt idx="459">
                  <c:v>42774</c:v>
                </c:pt>
                <c:pt idx="460">
                  <c:v>42775</c:v>
                </c:pt>
                <c:pt idx="461">
                  <c:v>42776</c:v>
                </c:pt>
                <c:pt idx="462">
                  <c:v>42777</c:v>
                </c:pt>
                <c:pt idx="463">
                  <c:v>42778</c:v>
                </c:pt>
                <c:pt idx="464">
                  <c:v>42779</c:v>
                </c:pt>
                <c:pt idx="465">
                  <c:v>42780</c:v>
                </c:pt>
                <c:pt idx="466">
                  <c:v>42781</c:v>
                </c:pt>
                <c:pt idx="467">
                  <c:v>42782</c:v>
                </c:pt>
                <c:pt idx="468">
                  <c:v>42783</c:v>
                </c:pt>
                <c:pt idx="469">
                  <c:v>42784</c:v>
                </c:pt>
                <c:pt idx="470">
                  <c:v>42785</c:v>
                </c:pt>
                <c:pt idx="471">
                  <c:v>42786</c:v>
                </c:pt>
                <c:pt idx="472">
                  <c:v>42787</c:v>
                </c:pt>
                <c:pt idx="473">
                  <c:v>42788</c:v>
                </c:pt>
                <c:pt idx="474">
                  <c:v>42789</c:v>
                </c:pt>
                <c:pt idx="475">
                  <c:v>42790</c:v>
                </c:pt>
                <c:pt idx="476">
                  <c:v>42791</c:v>
                </c:pt>
                <c:pt idx="477">
                  <c:v>42792</c:v>
                </c:pt>
                <c:pt idx="478">
                  <c:v>42793</c:v>
                </c:pt>
                <c:pt idx="479">
                  <c:v>42794</c:v>
                </c:pt>
                <c:pt idx="480">
                  <c:v>42795</c:v>
                </c:pt>
                <c:pt idx="481">
                  <c:v>42796</c:v>
                </c:pt>
                <c:pt idx="482">
                  <c:v>42797</c:v>
                </c:pt>
                <c:pt idx="483">
                  <c:v>42798</c:v>
                </c:pt>
                <c:pt idx="484">
                  <c:v>42799</c:v>
                </c:pt>
                <c:pt idx="485">
                  <c:v>42800</c:v>
                </c:pt>
                <c:pt idx="486">
                  <c:v>42801</c:v>
                </c:pt>
                <c:pt idx="487">
                  <c:v>42802</c:v>
                </c:pt>
                <c:pt idx="488">
                  <c:v>42803</c:v>
                </c:pt>
                <c:pt idx="489">
                  <c:v>42804</c:v>
                </c:pt>
                <c:pt idx="490">
                  <c:v>42805</c:v>
                </c:pt>
                <c:pt idx="491">
                  <c:v>42806</c:v>
                </c:pt>
                <c:pt idx="492">
                  <c:v>42807</c:v>
                </c:pt>
                <c:pt idx="493">
                  <c:v>42808</c:v>
                </c:pt>
                <c:pt idx="494">
                  <c:v>42809</c:v>
                </c:pt>
                <c:pt idx="495">
                  <c:v>42810</c:v>
                </c:pt>
                <c:pt idx="496">
                  <c:v>42811</c:v>
                </c:pt>
                <c:pt idx="497">
                  <c:v>42812</c:v>
                </c:pt>
                <c:pt idx="498">
                  <c:v>42813</c:v>
                </c:pt>
                <c:pt idx="499">
                  <c:v>42814</c:v>
                </c:pt>
                <c:pt idx="500">
                  <c:v>42815</c:v>
                </c:pt>
                <c:pt idx="501">
                  <c:v>42816</c:v>
                </c:pt>
                <c:pt idx="502">
                  <c:v>42817</c:v>
                </c:pt>
                <c:pt idx="503">
                  <c:v>42818</c:v>
                </c:pt>
                <c:pt idx="504">
                  <c:v>42819</c:v>
                </c:pt>
                <c:pt idx="505">
                  <c:v>42820</c:v>
                </c:pt>
                <c:pt idx="506">
                  <c:v>42821</c:v>
                </c:pt>
                <c:pt idx="507">
                  <c:v>42822</c:v>
                </c:pt>
                <c:pt idx="508">
                  <c:v>42823</c:v>
                </c:pt>
                <c:pt idx="509">
                  <c:v>42824</c:v>
                </c:pt>
                <c:pt idx="510">
                  <c:v>42825</c:v>
                </c:pt>
                <c:pt idx="511">
                  <c:v>42826</c:v>
                </c:pt>
                <c:pt idx="512">
                  <c:v>42827</c:v>
                </c:pt>
                <c:pt idx="513">
                  <c:v>42828</c:v>
                </c:pt>
                <c:pt idx="514">
                  <c:v>42829</c:v>
                </c:pt>
                <c:pt idx="515">
                  <c:v>42830</c:v>
                </c:pt>
                <c:pt idx="516">
                  <c:v>42831</c:v>
                </c:pt>
                <c:pt idx="517">
                  <c:v>42832</c:v>
                </c:pt>
                <c:pt idx="518">
                  <c:v>42833</c:v>
                </c:pt>
                <c:pt idx="519">
                  <c:v>42834</c:v>
                </c:pt>
                <c:pt idx="520">
                  <c:v>42835</c:v>
                </c:pt>
                <c:pt idx="521">
                  <c:v>42836</c:v>
                </c:pt>
                <c:pt idx="522">
                  <c:v>42837</c:v>
                </c:pt>
                <c:pt idx="523">
                  <c:v>42838</c:v>
                </c:pt>
                <c:pt idx="524">
                  <c:v>42839</c:v>
                </c:pt>
                <c:pt idx="525">
                  <c:v>42840</c:v>
                </c:pt>
                <c:pt idx="526">
                  <c:v>42841</c:v>
                </c:pt>
                <c:pt idx="527">
                  <c:v>42842</c:v>
                </c:pt>
                <c:pt idx="528">
                  <c:v>42843</c:v>
                </c:pt>
                <c:pt idx="529">
                  <c:v>42844</c:v>
                </c:pt>
                <c:pt idx="530">
                  <c:v>42845</c:v>
                </c:pt>
                <c:pt idx="531">
                  <c:v>42846</c:v>
                </c:pt>
                <c:pt idx="532">
                  <c:v>42847</c:v>
                </c:pt>
                <c:pt idx="533">
                  <c:v>42848</c:v>
                </c:pt>
                <c:pt idx="534">
                  <c:v>42849</c:v>
                </c:pt>
                <c:pt idx="535">
                  <c:v>42850</c:v>
                </c:pt>
                <c:pt idx="536">
                  <c:v>42851</c:v>
                </c:pt>
                <c:pt idx="537">
                  <c:v>42852</c:v>
                </c:pt>
                <c:pt idx="538">
                  <c:v>42853</c:v>
                </c:pt>
                <c:pt idx="539">
                  <c:v>42854</c:v>
                </c:pt>
                <c:pt idx="540">
                  <c:v>42855</c:v>
                </c:pt>
                <c:pt idx="541">
                  <c:v>42856</c:v>
                </c:pt>
                <c:pt idx="542">
                  <c:v>42857</c:v>
                </c:pt>
                <c:pt idx="543">
                  <c:v>42858</c:v>
                </c:pt>
                <c:pt idx="544">
                  <c:v>42859</c:v>
                </c:pt>
                <c:pt idx="545">
                  <c:v>42860</c:v>
                </c:pt>
                <c:pt idx="546">
                  <c:v>42861</c:v>
                </c:pt>
                <c:pt idx="547">
                  <c:v>42862</c:v>
                </c:pt>
                <c:pt idx="548">
                  <c:v>42863</c:v>
                </c:pt>
                <c:pt idx="549">
                  <c:v>42864</c:v>
                </c:pt>
                <c:pt idx="550">
                  <c:v>42865</c:v>
                </c:pt>
                <c:pt idx="551">
                  <c:v>42866</c:v>
                </c:pt>
                <c:pt idx="552">
                  <c:v>42867</c:v>
                </c:pt>
                <c:pt idx="553">
                  <c:v>42868</c:v>
                </c:pt>
                <c:pt idx="554">
                  <c:v>42869</c:v>
                </c:pt>
                <c:pt idx="555">
                  <c:v>42870</c:v>
                </c:pt>
                <c:pt idx="556">
                  <c:v>42871</c:v>
                </c:pt>
                <c:pt idx="557">
                  <c:v>42872</c:v>
                </c:pt>
                <c:pt idx="558">
                  <c:v>42873</c:v>
                </c:pt>
                <c:pt idx="559">
                  <c:v>42874</c:v>
                </c:pt>
                <c:pt idx="560">
                  <c:v>42875</c:v>
                </c:pt>
                <c:pt idx="561">
                  <c:v>42876</c:v>
                </c:pt>
                <c:pt idx="562">
                  <c:v>42877</c:v>
                </c:pt>
                <c:pt idx="563">
                  <c:v>42878</c:v>
                </c:pt>
                <c:pt idx="564">
                  <c:v>42879</c:v>
                </c:pt>
                <c:pt idx="565">
                  <c:v>42880</c:v>
                </c:pt>
                <c:pt idx="566">
                  <c:v>42881</c:v>
                </c:pt>
                <c:pt idx="567">
                  <c:v>42882</c:v>
                </c:pt>
                <c:pt idx="568">
                  <c:v>42883</c:v>
                </c:pt>
                <c:pt idx="569">
                  <c:v>42884</c:v>
                </c:pt>
                <c:pt idx="570">
                  <c:v>42885</c:v>
                </c:pt>
                <c:pt idx="571">
                  <c:v>42886</c:v>
                </c:pt>
                <c:pt idx="572">
                  <c:v>42887</c:v>
                </c:pt>
                <c:pt idx="573">
                  <c:v>42888</c:v>
                </c:pt>
                <c:pt idx="574">
                  <c:v>42889</c:v>
                </c:pt>
                <c:pt idx="575">
                  <c:v>42890</c:v>
                </c:pt>
                <c:pt idx="576">
                  <c:v>42891</c:v>
                </c:pt>
                <c:pt idx="577">
                  <c:v>42892</c:v>
                </c:pt>
                <c:pt idx="578">
                  <c:v>42893</c:v>
                </c:pt>
                <c:pt idx="579">
                  <c:v>42894</c:v>
                </c:pt>
                <c:pt idx="580">
                  <c:v>42895</c:v>
                </c:pt>
                <c:pt idx="581">
                  <c:v>42896</c:v>
                </c:pt>
                <c:pt idx="582">
                  <c:v>42897</c:v>
                </c:pt>
                <c:pt idx="583">
                  <c:v>42898</c:v>
                </c:pt>
                <c:pt idx="584">
                  <c:v>42899</c:v>
                </c:pt>
                <c:pt idx="585">
                  <c:v>42900</c:v>
                </c:pt>
              </c:numCache>
            </c:numRef>
          </c:cat>
          <c:val>
            <c:numRef>
              <c:f>'3. iOS ranking'!$T$1767:$T$2352</c:f>
            </c:numRef>
          </c:val>
          <c:smooth val="0"/>
          <c:extLst xmlns:c16r2="http://schemas.microsoft.com/office/drawing/2015/06/chart">
            <c:ext xmlns:c16="http://schemas.microsoft.com/office/drawing/2014/chart" uri="{C3380CC4-5D6E-409C-BE32-E72D297353CC}">
              <c16:uniqueId val="{00000000-CA78-4D37-8D80-6690864A5EF6}"/>
            </c:ext>
          </c:extLst>
        </c:ser>
        <c:dLbls>
          <c:showLegendKey val="0"/>
          <c:showVal val="0"/>
          <c:showCatName val="0"/>
          <c:showSerName val="0"/>
          <c:showPercent val="0"/>
          <c:showBubbleSize val="0"/>
        </c:dLbls>
        <c:marker val="1"/>
        <c:smooth val="0"/>
        <c:axId val="157181080"/>
        <c:axId val="163273584"/>
      </c:lineChart>
      <c:catAx>
        <c:axId val="157181080"/>
        <c:scaling>
          <c:orientation val="minMax"/>
        </c:scaling>
        <c:delete val="0"/>
        <c:axPos val="t"/>
        <c:numFmt formatCode="m/d/yyyy" sourceLinked="1"/>
        <c:majorTickMark val="out"/>
        <c:minorTickMark val="none"/>
        <c:tickLblPos val="high"/>
        <c:spPr>
          <a:ln>
            <a:solidFill>
              <a:sysClr val="windowText" lastClr="000000"/>
            </a:solidFill>
          </a:ln>
        </c:spPr>
        <c:crossAx val="163273584"/>
        <c:crossesAt val="900"/>
        <c:auto val="1"/>
        <c:lblAlgn val="ctr"/>
        <c:lblOffset val="100"/>
        <c:tickLblSkip val="6"/>
        <c:noMultiLvlLbl val="0"/>
      </c:catAx>
      <c:valAx>
        <c:axId val="163273584"/>
        <c:scaling>
          <c:orientation val="maxMin"/>
        </c:scaling>
        <c:delete val="0"/>
        <c:axPos val="r"/>
        <c:numFmt formatCode="_(* #,##0_);_(* \(#,##0\);_(* &quot;-&quot;??_);_(@_)" sourceLinked="1"/>
        <c:majorTickMark val="in"/>
        <c:minorTickMark val="none"/>
        <c:tickLblPos val="high"/>
        <c:spPr>
          <a:ln>
            <a:solidFill>
              <a:sysClr val="windowText" lastClr="000000"/>
            </a:solidFill>
          </a:ln>
        </c:spPr>
        <c:crossAx val="157181080"/>
        <c:crosses val="max"/>
        <c:crossBetween val="between"/>
      </c:valAx>
      <c:spPr>
        <a:ln>
          <a:solidFill>
            <a:schemeClr val="tx1"/>
          </a:solidFill>
        </a:ln>
      </c:spPr>
    </c:plotArea>
    <c:legend>
      <c:legendPos val="r"/>
      <c:layout>
        <c:manualLayout>
          <c:xMode val="edge"/>
          <c:yMode val="edge"/>
          <c:x val="0.19300494922542191"/>
          <c:y val="0.67980081929013292"/>
          <c:w val="0.62349283262669686"/>
          <c:h val="0.10164348615301592"/>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8601174853143366E-2"/>
          <c:y val="3.2882035578887296E-2"/>
          <c:w val="0.8435561626225293"/>
          <c:h val="0.6865244444444446"/>
        </c:manualLayout>
      </c:layout>
      <c:lineChart>
        <c:grouping val="standard"/>
        <c:varyColors val="0"/>
        <c:ser>
          <c:idx val="0"/>
          <c:order val="0"/>
          <c:tx>
            <c:strRef>
              <c:f>'3. iOS ranking'!$U$26</c:f>
              <c:strCache>
                <c:ptCount val="1"/>
                <c:pt idx="0">
                  <c:v>iPhone ranking in shopping category - Yihaodian</c:v>
                </c:pt>
              </c:strCache>
            </c:strRef>
          </c:tx>
          <c:spPr>
            <a:ln w="15875">
              <a:solidFill>
                <a:srgbClr val="002060"/>
              </a:solidFill>
            </a:ln>
          </c:spPr>
          <c:marker>
            <c:symbol val="none"/>
          </c:marker>
          <c:cat>
            <c:numRef>
              <c:f>'3. iOS ranking'!$A$1767:$A$2352</c:f>
              <c:numCache>
                <c:formatCode>m/d/yyyy</c:formatCode>
                <c:ptCount val="586"/>
                <c:pt idx="0">
                  <c:v>42315</c:v>
                </c:pt>
                <c:pt idx="1">
                  <c:v>42316</c:v>
                </c:pt>
                <c:pt idx="2">
                  <c:v>42317</c:v>
                </c:pt>
                <c:pt idx="3">
                  <c:v>42318</c:v>
                </c:pt>
                <c:pt idx="4">
                  <c:v>42319</c:v>
                </c:pt>
                <c:pt idx="5">
                  <c:v>42320</c:v>
                </c:pt>
                <c:pt idx="6">
                  <c:v>42321</c:v>
                </c:pt>
                <c:pt idx="7">
                  <c:v>42322</c:v>
                </c:pt>
                <c:pt idx="8">
                  <c:v>42323</c:v>
                </c:pt>
                <c:pt idx="9">
                  <c:v>42324</c:v>
                </c:pt>
                <c:pt idx="10">
                  <c:v>42325</c:v>
                </c:pt>
                <c:pt idx="11">
                  <c:v>42326</c:v>
                </c:pt>
                <c:pt idx="12">
                  <c:v>42327</c:v>
                </c:pt>
                <c:pt idx="13">
                  <c:v>42328</c:v>
                </c:pt>
                <c:pt idx="14">
                  <c:v>42329</c:v>
                </c:pt>
                <c:pt idx="15">
                  <c:v>42330</c:v>
                </c:pt>
                <c:pt idx="16">
                  <c:v>42331</c:v>
                </c:pt>
                <c:pt idx="17">
                  <c:v>42332</c:v>
                </c:pt>
                <c:pt idx="18">
                  <c:v>42333</c:v>
                </c:pt>
                <c:pt idx="19">
                  <c:v>42334</c:v>
                </c:pt>
                <c:pt idx="20">
                  <c:v>42335</c:v>
                </c:pt>
                <c:pt idx="21">
                  <c:v>42336</c:v>
                </c:pt>
                <c:pt idx="22">
                  <c:v>42337</c:v>
                </c:pt>
                <c:pt idx="23">
                  <c:v>42338</c:v>
                </c:pt>
                <c:pt idx="24">
                  <c:v>42339</c:v>
                </c:pt>
                <c:pt idx="25">
                  <c:v>42340</c:v>
                </c:pt>
                <c:pt idx="26">
                  <c:v>42341</c:v>
                </c:pt>
                <c:pt idx="27">
                  <c:v>42342</c:v>
                </c:pt>
                <c:pt idx="28">
                  <c:v>42343</c:v>
                </c:pt>
                <c:pt idx="29">
                  <c:v>42344</c:v>
                </c:pt>
                <c:pt idx="30">
                  <c:v>42345</c:v>
                </c:pt>
                <c:pt idx="31">
                  <c:v>42346</c:v>
                </c:pt>
                <c:pt idx="32">
                  <c:v>42347</c:v>
                </c:pt>
                <c:pt idx="33">
                  <c:v>42348</c:v>
                </c:pt>
                <c:pt idx="34">
                  <c:v>42349</c:v>
                </c:pt>
                <c:pt idx="35">
                  <c:v>42350</c:v>
                </c:pt>
                <c:pt idx="36">
                  <c:v>42351</c:v>
                </c:pt>
                <c:pt idx="37">
                  <c:v>42352</c:v>
                </c:pt>
                <c:pt idx="38">
                  <c:v>42353</c:v>
                </c:pt>
                <c:pt idx="39">
                  <c:v>42354</c:v>
                </c:pt>
                <c:pt idx="40">
                  <c:v>42355</c:v>
                </c:pt>
                <c:pt idx="41">
                  <c:v>42356</c:v>
                </c:pt>
                <c:pt idx="42">
                  <c:v>42357</c:v>
                </c:pt>
                <c:pt idx="43">
                  <c:v>42358</c:v>
                </c:pt>
                <c:pt idx="44">
                  <c:v>42359</c:v>
                </c:pt>
                <c:pt idx="45">
                  <c:v>42360</c:v>
                </c:pt>
                <c:pt idx="46">
                  <c:v>42361</c:v>
                </c:pt>
                <c:pt idx="47">
                  <c:v>42362</c:v>
                </c:pt>
                <c:pt idx="48">
                  <c:v>42363</c:v>
                </c:pt>
                <c:pt idx="49">
                  <c:v>42364</c:v>
                </c:pt>
                <c:pt idx="50">
                  <c:v>42365</c:v>
                </c:pt>
                <c:pt idx="51">
                  <c:v>42366</c:v>
                </c:pt>
                <c:pt idx="52">
                  <c:v>42367</c:v>
                </c:pt>
                <c:pt idx="53">
                  <c:v>42368</c:v>
                </c:pt>
                <c:pt idx="54">
                  <c:v>42369</c:v>
                </c:pt>
                <c:pt idx="55">
                  <c:v>42370</c:v>
                </c:pt>
                <c:pt idx="56">
                  <c:v>42371</c:v>
                </c:pt>
                <c:pt idx="57">
                  <c:v>42372</c:v>
                </c:pt>
                <c:pt idx="58">
                  <c:v>42373</c:v>
                </c:pt>
                <c:pt idx="59">
                  <c:v>42374</c:v>
                </c:pt>
                <c:pt idx="60">
                  <c:v>42375</c:v>
                </c:pt>
                <c:pt idx="61">
                  <c:v>42376</c:v>
                </c:pt>
                <c:pt idx="62">
                  <c:v>42377</c:v>
                </c:pt>
                <c:pt idx="63">
                  <c:v>42378</c:v>
                </c:pt>
                <c:pt idx="64">
                  <c:v>42379</c:v>
                </c:pt>
                <c:pt idx="65">
                  <c:v>42380</c:v>
                </c:pt>
                <c:pt idx="66">
                  <c:v>42381</c:v>
                </c:pt>
                <c:pt idx="67">
                  <c:v>42382</c:v>
                </c:pt>
                <c:pt idx="68">
                  <c:v>42383</c:v>
                </c:pt>
                <c:pt idx="69">
                  <c:v>42384</c:v>
                </c:pt>
                <c:pt idx="70">
                  <c:v>42385</c:v>
                </c:pt>
                <c:pt idx="71">
                  <c:v>42386</c:v>
                </c:pt>
                <c:pt idx="72">
                  <c:v>42387</c:v>
                </c:pt>
                <c:pt idx="73">
                  <c:v>42388</c:v>
                </c:pt>
                <c:pt idx="74">
                  <c:v>42389</c:v>
                </c:pt>
                <c:pt idx="75">
                  <c:v>42390</c:v>
                </c:pt>
                <c:pt idx="76">
                  <c:v>42391</c:v>
                </c:pt>
                <c:pt idx="77">
                  <c:v>42392</c:v>
                </c:pt>
                <c:pt idx="78">
                  <c:v>42393</c:v>
                </c:pt>
                <c:pt idx="79">
                  <c:v>42394</c:v>
                </c:pt>
                <c:pt idx="80">
                  <c:v>42395</c:v>
                </c:pt>
                <c:pt idx="81">
                  <c:v>42396</c:v>
                </c:pt>
                <c:pt idx="82">
                  <c:v>42397</c:v>
                </c:pt>
                <c:pt idx="83">
                  <c:v>42398</c:v>
                </c:pt>
                <c:pt idx="84">
                  <c:v>42399</c:v>
                </c:pt>
                <c:pt idx="85">
                  <c:v>42400</c:v>
                </c:pt>
                <c:pt idx="86">
                  <c:v>42401</c:v>
                </c:pt>
                <c:pt idx="87">
                  <c:v>42402</c:v>
                </c:pt>
                <c:pt idx="88">
                  <c:v>42403</c:v>
                </c:pt>
                <c:pt idx="89">
                  <c:v>42404</c:v>
                </c:pt>
                <c:pt idx="90">
                  <c:v>42405</c:v>
                </c:pt>
                <c:pt idx="91">
                  <c:v>42406</c:v>
                </c:pt>
                <c:pt idx="92">
                  <c:v>42407</c:v>
                </c:pt>
                <c:pt idx="93">
                  <c:v>42408</c:v>
                </c:pt>
                <c:pt idx="94">
                  <c:v>42409</c:v>
                </c:pt>
                <c:pt idx="95">
                  <c:v>42410</c:v>
                </c:pt>
                <c:pt idx="96">
                  <c:v>42411</c:v>
                </c:pt>
                <c:pt idx="97">
                  <c:v>42412</c:v>
                </c:pt>
                <c:pt idx="98">
                  <c:v>42413</c:v>
                </c:pt>
                <c:pt idx="99">
                  <c:v>42414</c:v>
                </c:pt>
                <c:pt idx="100">
                  <c:v>42415</c:v>
                </c:pt>
                <c:pt idx="101">
                  <c:v>42416</c:v>
                </c:pt>
                <c:pt idx="102">
                  <c:v>42417</c:v>
                </c:pt>
                <c:pt idx="103">
                  <c:v>42418</c:v>
                </c:pt>
                <c:pt idx="104">
                  <c:v>42419</c:v>
                </c:pt>
                <c:pt idx="105">
                  <c:v>42420</c:v>
                </c:pt>
                <c:pt idx="106">
                  <c:v>42421</c:v>
                </c:pt>
                <c:pt idx="107">
                  <c:v>42422</c:v>
                </c:pt>
                <c:pt idx="108">
                  <c:v>42423</c:v>
                </c:pt>
                <c:pt idx="109">
                  <c:v>42424</c:v>
                </c:pt>
                <c:pt idx="110">
                  <c:v>42425</c:v>
                </c:pt>
                <c:pt idx="111">
                  <c:v>42426</c:v>
                </c:pt>
                <c:pt idx="112">
                  <c:v>42427</c:v>
                </c:pt>
                <c:pt idx="113">
                  <c:v>42428</c:v>
                </c:pt>
                <c:pt idx="114">
                  <c:v>42429</c:v>
                </c:pt>
                <c:pt idx="115">
                  <c:v>42430</c:v>
                </c:pt>
                <c:pt idx="116">
                  <c:v>42431</c:v>
                </c:pt>
                <c:pt idx="117">
                  <c:v>42432</c:v>
                </c:pt>
                <c:pt idx="118">
                  <c:v>42433</c:v>
                </c:pt>
                <c:pt idx="119">
                  <c:v>42434</c:v>
                </c:pt>
                <c:pt idx="120">
                  <c:v>42435</c:v>
                </c:pt>
                <c:pt idx="121">
                  <c:v>42436</c:v>
                </c:pt>
                <c:pt idx="122">
                  <c:v>42437</c:v>
                </c:pt>
                <c:pt idx="123">
                  <c:v>42438</c:v>
                </c:pt>
                <c:pt idx="124">
                  <c:v>42439</c:v>
                </c:pt>
                <c:pt idx="125">
                  <c:v>42440</c:v>
                </c:pt>
                <c:pt idx="126">
                  <c:v>42441</c:v>
                </c:pt>
                <c:pt idx="127">
                  <c:v>42442</c:v>
                </c:pt>
                <c:pt idx="128">
                  <c:v>42443</c:v>
                </c:pt>
                <c:pt idx="129">
                  <c:v>42444</c:v>
                </c:pt>
                <c:pt idx="130">
                  <c:v>42445</c:v>
                </c:pt>
                <c:pt idx="131">
                  <c:v>42446</c:v>
                </c:pt>
                <c:pt idx="132">
                  <c:v>42447</c:v>
                </c:pt>
                <c:pt idx="133">
                  <c:v>42448</c:v>
                </c:pt>
                <c:pt idx="134">
                  <c:v>42449</c:v>
                </c:pt>
                <c:pt idx="135">
                  <c:v>42450</c:v>
                </c:pt>
                <c:pt idx="136">
                  <c:v>42451</c:v>
                </c:pt>
                <c:pt idx="137">
                  <c:v>42452</c:v>
                </c:pt>
                <c:pt idx="138">
                  <c:v>42453</c:v>
                </c:pt>
                <c:pt idx="139">
                  <c:v>42454</c:v>
                </c:pt>
                <c:pt idx="140">
                  <c:v>42455</c:v>
                </c:pt>
                <c:pt idx="141">
                  <c:v>42456</c:v>
                </c:pt>
                <c:pt idx="142">
                  <c:v>42457</c:v>
                </c:pt>
                <c:pt idx="143">
                  <c:v>42458</c:v>
                </c:pt>
                <c:pt idx="144">
                  <c:v>42459</c:v>
                </c:pt>
                <c:pt idx="145">
                  <c:v>42460</c:v>
                </c:pt>
                <c:pt idx="146">
                  <c:v>42461</c:v>
                </c:pt>
                <c:pt idx="147">
                  <c:v>42462</c:v>
                </c:pt>
                <c:pt idx="148">
                  <c:v>42463</c:v>
                </c:pt>
                <c:pt idx="149">
                  <c:v>42464</c:v>
                </c:pt>
                <c:pt idx="150">
                  <c:v>42465</c:v>
                </c:pt>
                <c:pt idx="151">
                  <c:v>42466</c:v>
                </c:pt>
                <c:pt idx="152">
                  <c:v>42467</c:v>
                </c:pt>
                <c:pt idx="153">
                  <c:v>42468</c:v>
                </c:pt>
                <c:pt idx="154">
                  <c:v>42469</c:v>
                </c:pt>
                <c:pt idx="155">
                  <c:v>42470</c:v>
                </c:pt>
                <c:pt idx="156">
                  <c:v>42471</c:v>
                </c:pt>
                <c:pt idx="157">
                  <c:v>42472</c:v>
                </c:pt>
                <c:pt idx="158">
                  <c:v>42473</c:v>
                </c:pt>
                <c:pt idx="159">
                  <c:v>42474</c:v>
                </c:pt>
                <c:pt idx="160">
                  <c:v>42475</c:v>
                </c:pt>
                <c:pt idx="161">
                  <c:v>42476</c:v>
                </c:pt>
                <c:pt idx="162">
                  <c:v>42477</c:v>
                </c:pt>
                <c:pt idx="163">
                  <c:v>42478</c:v>
                </c:pt>
                <c:pt idx="164">
                  <c:v>42479</c:v>
                </c:pt>
                <c:pt idx="165">
                  <c:v>42480</c:v>
                </c:pt>
                <c:pt idx="166">
                  <c:v>42481</c:v>
                </c:pt>
                <c:pt idx="167">
                  <c:v>42482</c:v>
                </c:pt>
                <c:pt idx="168">
                  <c:v>42483</c:v>
                </c:pt>
                <c:pt idx="169">
                  <c:v>42484</c:v>
                </c:pt>
                <c:pt idx="170">
                  <c:v>42485</c:v>
                </c:pt>
                <c:pt idx="171">
                  <c:v>42486</c:v>
                </c:pt>
                <c:pt idx="172">
                  <c:v>42487</c:v>
                </c:pt>
                <c:pt idx="173">
                  <c:v>42488</c:v>
                </c:pt>
                <c:pt idx="174">
                  <c:v>42489</c:v>
                </c:pt>
                <c:pt idx="175">
                  <c:v>42490</c:v>
                </c:pt>
                <c:pt idx="176">
                  <c:v>42491</c:v>
                </c:pt>
                <c:pt idx="177">
                  <c:v>42492</c:v>
                </c:pt>
                <c:pt idx="178">
                  <c:v>42493</c:v>
                </c:pt>
                <c:pt idx="179">
                  <c:v>42494</c:v>
                </c:pt>
                <c:pt idx="180">
                  <c:v>42495</c:v>
                </c:pt>
                <c:pt idx="181">
                  <c:v>42496</c:v>
                </c:pt>
                <c:pt idx="182">
                  <c:v>42497</c:v>
                </c:pt>
                <c:pt idx="183">
                  <c:v>42498</c:v>
                </c:pt>
                <c:pt idx="184">
                  <c:v>42499</c:v>
                </c:pt>
                <c:pt idx="185">
                  <c:v>42500</c:v>
                </c:pt>
                <c:pt idx="186">
                  <c:v>42501</c:v>
                </c:pt>
                <c:pt idx="187">
                  <c:v>42502</c:v>
                </c:pt>
                <c:pt idx="188">
                  <c:v>42503</c:v>
                </c:pt>
                <c:pt idx="189">
                  <c:v>42504</c:v>
                </c:pt>
                <c:pt idx="190">
                  <c:v>42505</c:v>
                </c:pt>
                <c:pt idx="191">
                  <c:v>42506</c:v>
                </c:pt>
                <c:pt idx="192">
                  <c:v>42507</c:v>
                </c:pt>
                <c:pt idx="193">
                  <c:v>42508</c:v>
                </c:pt>
                <c:pt idx="194">
                  <c:v>42509</c:v>
                </c:pt>
                <c:pt idx="195">
                  <c:v>42510</c:v>
                </c:pt>
                <c:pt idx="196">
                  <c:v>42511</c:v>
                </c:pt>
                <c:pt idx="197">
                  <c:v>42512</c:v>
                </c:pt>
                <c:pt idx="198">
                  <c:v>42513</c:v>
                </c:pt>
                <c:pt idx="199">
                  <c:v>42514</c:v>
                </c:pt>
                <c:pt idx="200">
                  <c:v>42515</c:v>
                </c:pt>
                <c:pt idx="201">
                  <c:v>42516</c:v>
                </c:pt>
                <c:pt idx="202">
                  <c:v>42517</c:v>
                </c:pt>
                <c:pt idx="203">
                  <c:v>42518</c:v>
                </c:pt>
                <c:pt idx="204">
                  <c:v>42519</c:v>
                </c:pt>
                <c:pt idx="205">
                  <c:v>42520</c:v>
                </c:pt>
                <c:pt idx="206">
                  <c:v>42521</c:v>
                </c:pt>
                <c:pt idx="207">
                  <c:v>42522</c:v>
                </c:pt>
                <c:pt idx="208">
                  <c:v>42523</c:v>
                </c:pt>
                <c:pt idx="209">
                  <c:v>42524</c:v>
                </c:pt>
                <c:pt idx="210">
                  <c:v>42525</c:v>
                </c:pt>
                <c:pt idx="211">
                  <c:v>42526</c:v>
                </c:pt>
                <c:pt idx="212">
                  <c:v>42527</c:v>
                </c:pt>
                <c:pt idx="213">
                  <c:v>42528</c:v>
                </c:pt>
                <c:pt idx="214">
                  <c:v>42529</c:v>
                </c:pt>
                <c:pt idx="215">
                  <c:v>42530</c:v>
                </c:pt>
                <c:pt idx="216">
                  <c:v>42531</c:v>
                </c:pt>
                <c:pt idx="217">
                  <c:v>42532</c:v>
                </c:pt>
                <c:pt idx="218">
                  <c:v>42533</c:v>
                </c:pt>
                <c:pt idx="219">
                  <c:v>42534</c:v>
                </c:pt>
                <c:pt idx="220">
                  <c:v>42535</c:v>
                </c:pt>
                <c:pt idx="221">
                  <c:v>42536</c:v>
                </c:pt>
                <c:pt idx="222">
                  <c:v>42537</c:v>
                </c:pt>
                <c:pt idx="223">
                  <c:v>42538</c:v>
                </c:pt>
                <c:pt idx="224">
                  <c:v>42539</c:v>
                </c:pt>
                <c:pt idx="225">
                  <c:v>42540</c:v>
                </c:pt>
                <c:pt idx="226">
                  <c:v>42541</c:v>
                </c:pt>
                <c:pt idx="227">
                  <c:v>42542</c:v>
                </c:pt>
                <c:pt idx="228">
                  <c:v>42543</c:v>
                </c:pt>
                <c:pt idx="229">
                  <c:v>42544</c:v>
                </c:pt>
                <c:pt idx="230">
                  <c:v>42545</c:v>
                </c:pt>
                <c:pt idx="231">
                  <c:v>42546</c:v>
                </c:pt>
                <c:pt idx="232">
                  <c:v>42547</c:v>
                </c:pt>
                <c:pt idx="233">
                  <c:v>42548</c:v>
                </c:pt>
                <c:pt idx="234">
                  <c:v>42549</c:v>
                </c:pt>
                <c:pt idx="235">
                  <c:v>42550</c:v>
                </c:pt>
                <c:pt idx="236">
                  <c:v>42551</c:v>
                </c:pt>
                <c:pt idx="237">
                  <c:v>42552</c:v>
                </c:pt>
                <c:pt idx="238">
                  <c:v>42553</c:v>
                </c:pt>
                <c:pt idx="239">
                  <c:v>42554</c:v>
                </c:pt>
                <c:pt idx="240">
                  <c:v>42555</c:v>
                </c:pt>
                <c:pt idx="241">
                  <c:v>42556</c:v>
                </c:pt>
                <c:pt idx="242">
                  <c:v>42557</c:v>
                </c:pt>
                <c:pt idx="243">
                  <c:v>42558</c:v>
                </c:pt>
                <c:pt idx="244">
                  <c:v>42559</c:v>
                </c:pt>
                <c:pt idx="245">
                  <c:v>42560</c:v>
                </c:pt>
                <c:pt idx="246">
                  <c:v>42561</c:v>
                </c:pt>
                <c:pt idx="247">
                  <c:v>42562</c:v>
                </c:pt>
                <c:pt idx="248">
                  <c:v>42563</c:v>
                </c:pt>
                <c:pt idx="249">
                  <c:v>42564</c:v>
                </c:pt>
                <c:pt idx="250">
                  <c:v>42565</c:v>
                </c:pt>
                <c:pt idx="251">
                  <c:v>42566</c:v>
                </c:pt>
                <c:pt idx="252">
                  <c:v>42567</c:v>
                </c:pt>
                <c:pt idx="253">
                  <c:v>42568</c:v>
                </c:pt>
                <c:pt idx="254">
                  <c:v>42569</c:v>
                </c:pt>
                <c:pt idx="255">
                  <c:v>42570</c:v>
                </c:pt>
                <c:pt idx="256">
                  <c:v>42571</c:v>
                </c:pt>
                <c:pt idx="257">
                  <c:v>42572</c:v>
                </c:pt>
                <c:pt idx="258">
                  <c:v>42573</c:v>
                </c:pt>
                <c:pt idx="259">
                  <c:v>42574</c:v>
                </c:pt>
                <c:pt idx="260">
                  <c:v>42575</c:v>
                </c:pt>
                <c:pt idx="261">
                  <c:v>42576</c:v>
                </c:pt>
                <c:pt idx="262">
                  <c:v>42577</c:v>
                </c:pt>
                <c:pt idx="263">
                  <c:v>42578</c:v>
                </c:pt>
                <c:pt idx="264">
                  <c:v>42579</c:v>
                </c:pt>
                <c:pt idx="265">
                  <c:v>42580</c:v>
                </c:pt>
                <c:pt idx="266">
                  <c:v>42581</c:v>
                </c:pt>
                <c:pt idx="267">
                  <c:v>42582</c:v>
                </c:pt>
                <c:pt idx="268">
                  <c:v>42583</c:v>
                </c:pt>
                <c:pt idx="269">
                  <c:v>42584</c:v>
                </c:pt>
                <c:pt idx="270">
                  <c:v>42585</c:v>
                </c:pt>
                <c:pt idx="271">
                  <c:v>42586</c:v>
                </c:pt>
                <c:pt idx="272">
                  <c:v>42587</c:v>
                </c:pt>
                <c:pt idx="273">
                  <c:v>42588</c:v>
                </c:pt>
                <c:pt idx="274">
                  <c:v>42589</c:v>
                </c:pt>
                <c:pt idx="275">
                  <c:v>42590</c:v>
                </c:pt>
                <c:pt idx="276">
                  <c:v>42591</c:v>
                </c:pt>
                <c:pt idx="277">
                  <c:v>42592</c:v>
                </c:pt>
                <c:pt idx="278">
                  <c:v>42593</c:v>
                </c:pt>
                <c:pt idx="279">
                  <c:v>42594</c:v>
                </c:pt>
                <c:pt idx="280">
                  <c:v>42595</c:v>
                </c:pt>
                <c:pt idx="281">
                  <c:v>42596</c:v>
                </c:pt>
                <c:pt idx="282">
                  <c:v>42597</c:v>
                </c:pt>
                <c:pt idx="283">
                  <c:v>42598</c:v>
                </c:pt>
                <c:pt idx="284">
                  <c:v>42599</c:v>
                </c:pt>
                <c:pt idx="285">
                  <c:v>42600</c:v>
                </c:pt>
                <c:pt idx="286">
                  <c:v>42601</c:v>
                </c:pt>
                <c:pt idx="287">
                  <c:v>42602</c:v>
                </c:pt>
                <c:pt idx="288">
                  <c:v>42603</c:v>
                </c:pt>
                <c:pt idx="289">
                  <c:v>42604</c:v>
                </c:pt>
                <c:pt idx="290">
                  <c:v>42605</c:v>
                </c:pt>
                <c:pt idx="291">
                  <c:v>42606</c:v>
                </c:pt>
                <c:pt idx="292">
                  <c:v>42607</c:v>
                </c:pt>
                <c:pt idx="293">
                  <c:v>42608</c:v>
                </c:pt>
                <c:pt idx="294">
                  <c:v>42609</c:v>
                </c:pt>
                <c:pt idx="295">
                  <c:v>42610</c:v>
                </c:pt>
                <c:pt idx="296">
                  <c:v>42611</c:v>
                </c:pt>
                <c:pt idx="297">
                  <c:v>42612</c:v>
                </c:pt>
                <c:pt idx="298">
                  <c:v>42613</c:v>
                </c:pt>
                <c:pt idx="299">
                  <c:v>42614</c:v>
                </c:pt>
                <c:pt idx="300">
                  <c:v>42615</c:v>
                </c:pt>
                <c:pt idx="301">
                  <c:v>42616</c:v>
                </c:pt>
                <c:pt idx="302">
                  <c:v>42617</c:v>
                </c:pt>
                <c:pt idx="303">
                  <c:v>42618</c:v>
                </c:pt>
                <c:pt idx="304">
                  <c:v>42619</c:v>
                </c:pt>
                <c:pt idx="305">
                  <c:v>42620</c:v>
                </c:pt>
                <c:pt idx="306">
                  <c:v>42621</c:v>
                </c:pt>
                <c:pt idx="307">
                  <c:v>42622</c:v>
                </c:pt>
                <c:pt idx="308">
                  <c:v>42623</c:v>
                </c:pt>
                <c:pt idx="309">
                  <c:v>42624</c:v>
                </c:pt>
                <c:pt idx="310">
                  <c:v>42625</c:v>
                </c:pt>
                <c:pt idx="311">
                  <c:v>42626</c:v>
                </c:pt>
                <c:pt idx="312">
                  <c:v>42627</c:v>
                </c:pt>
                <c:pt idx="313">
                  <c:v>42628</c:v>
                </c:pt>
                <c:pt idx="314">
                  <c:v>42629</c:v>
                </c:pt>
                <c:pt idx="315">
                  <c:v>42630</c:v>
                </c:pt>
                <c:pt idx="316">
                  <c:v>42631</c:v>
                </c:pt>
                <c:pt idx="317">
                  <c:v>42632</c:v>
                </c:pt>
                <c:pt idx="318">
                  <c:v>42633</c:v>
                </c:pt>
                <c:pt idx="319">
                  <c:v>42634</c:v>
                </c:pt>
                <c:pt idx="320">
                  <c:v>42635</c:v>
                </c:pt>
                <c:pt idx="321">
                  <c:v>42636</c:v>
                </c:pt>
                <c:pt idx="322">
                  <c:v>42637</c:v>
                </c:pt>
                <c:pt idx="323">
                  <c:v>42638</c:v>
                </c:pt>
                <c:pt idx="324">
                  <c:v>42639</c:v>
                </c:pt>
                <c:pt idx="325">
                  <c:v>42640</c:v>
                </c:pt>
                <c:pt idx="326">
                  <c:v>42641</c:v>
                </c:pt>
                <c:pt idx="327">
                  <c:v>42642</c:v>
                </c:pt>
                <c:pt idx="328">
                  <c:v>42643</c:v>
                </c:pt>
                <c:pt idx="329">
                  <c:v>42644</c:v>
                </c:pt>
                <c:pt idx="330">
                  <c:v>42645</c:v>
                </c:pt>
                <c:pt idx="331">
                  <c:v>42646</c:v>
                </c:pt>
                <c:pt idx="332">
                  <c:v>42647</c:v>
                </c:pt>
                <c:pt idx="333">
                  <c:v>42648</c:v>
                </c:pt>
                <c:pt idx="334">
                  <c:v>42649</c:v>
                </c:pt>
                <c:pt idx="335">
                  <c:v>42650</c:v>
                </c:pt>
                <c:pt idx="336">
                  <c:v>42651</c:v>
                </c:pt>
                <c:pt idx="337">
                  <c:v>42652</c:v>
                </c:pt>
                <c:pt idx="338">
                  <c:v>42653</c:v>
                </c:pt>
                <c:pt idx="339">
                  <c:v>42654</c:v>
                </c:pt>
                <c:pt idx="340">
                  <c:v>42655</c:v>
                </c:pt>
                <c:pt idx="341">
                  <c:v>42656</c:v>
                </c:pt>
                <c:pt idx="342">
                  <c:v>42657</c:v>
                </c:pt>
                <c:pt idx="343">
                  <c:v>42658</c:v>
                </c:pt>
                <c:pt idx="344">
                  <c:v>42659</c:v>
                </c:pt>
                <c:pt idx="345">
                  <c:v>42660</c:v>
                </c:pt>
                <c:pt idx="346">
                  <c:v>42661</c:v>
                </c:pt>
                <c:pt idx="347">
                  <c:v>42662</c:v>
                </c:pt>
                <c:pt idx="348">
                  <c:v>42663</c:v>
                </c:pt>
                <c:pt idx="349">
                  <c:v>42664</c:v>
                </c:pt>
                <c:pt idx="350">
                  <c:v>42665</c:v>
                </c:pt>
                <c:pt idx="351">
                  <c:v>42666</c:v>
                </c:pt>
                <c:pt idx="352">
                  <c:v>42667</c:v>
                </c:pt>
                <c:pt idx="353">
                  <c:v>42668</c:v>
                </c:pt>
                <c:pt idx="354">
                  <c:v>42669</c:v>
                </c:pt>
                <c:pt idx="355">
                  <c:v>42670</c:v>
                </c:pt>
                <c:pt idx="356">
                  <c:v>42671</c:v>
                </c:pt>
                <c:pt idx="357">
                  <c:v>42672</c:v>
                </c:pt>
                <c:pt idx="358">
                  <c:v>42673</c:v>
                </c:pt>
                <c:pt idx="359">
                  <c:v>42674</c:v>
                </c:pt>
                <c:pt idx="360">
                  <c:v>42675</c:v>
                </c:pt>
                <c:pt idx="361">
                  <c:v>42676</c:v>
                </c:pt>
                <c:pt idx="362">
                  <c:v>42677</c:v>
                </c:pt>
                <c:pt idx="363">
                  <c:v>42678</c:v>
                </c:pt>
                <c:pt idx="364">
                  <c:v>42679</c:v>
                </c:pt>
                <c:pt idx="365">
                  <c:v>42680</c:v>
                </c:pt>
                <c:pt idx="366">
                  <c:v>42681</c:v>
                </c:pt>
                <c:pt idx="367">
                  <c:v>42682</c:v>
                </c:pt>
                <c:pt idx="368">
                  <c:v>42683</c:v>
                </c:pt>
                <c:pt idx="369">
                  <c:v>42684</c:v>
                </c:pt>
                <c:pt idx="370">
                  <c:v>42685</c:v>
                </c:pt>
                <c:pt idx="371">
                  <c:v>42686</c:v>
                </c:pt>
                <c:pt idx="372">
                  <c:v>42687</c:v>
                </c:pt>
                <c:pt idx="373">
                  <c:v>42688</c:v>
                </c:pt>
                <c:pt idx="374">
                  <c:v>42689</c:v>
                </c:pt>
                <c:pt idx="375">
                  <c:v>42690</c:v>
                </c:pt>
                <c:pt idx="376">
                  <c:v>42691</c:v>
                </c:pt>
                <c:pt idx="377">
                  <c:v>42692</c:v>
                </c:pt>
                <c:pt idx="378">
                  <c:v>42693</c:v>
                </c:pt>
                <c:pt idx="379">
                  <c:v>42694</c:v>
                </c:pt>
                <c:pt idx="380">
                  <c:v>42695</c:v>
                </c:pt>
                <c:pt idx="381">
                  <c:v>42696</c:v>
                </c:pt>
                <c:pt idx="382">
                  <c:v>42697</c:v>
                </c:pt>
                <c:pt idx="383">
                  <c:v>42698</c:v>
                </c:pt>
                <c:pt idx="384">
                  <c:v>42699</c:v>
                </c:pt>
                <c:pt idx="385">
                  <c:v>42700</c:v>
                </c:pt>
                <c:pt idx="386">
                  <c:v>42701</c:v>
                </c:pt>
                <c:pt idx="387">
                  <c:v>42702</c:v>
                </c:pt>
                <c:pt idx="388">
                  <c:v>42703</c:v>
                </c:pt>
                <c:pt idx="389">
                  <c:v>42704</c:v>
                </c:pt>
                <c:pt idx="390">
                  <c:v>42705</c:v>
                </c:pt>
                <c:pt idx="391">
                  <c:v>42706</c:v>
                </c:pt>
                <c:pt idx="392">
                  <c:v>42707</c:v>
                </c:pt>
                <c:pt idx="393">
                  <c:v>42708</c:v>
                </c:pt>
                <c:pt idx="394">
                  <c:v>42709</c:v>
                </c:pt>
                <c:pt idx="395">
                  <c:v>42710</c:v>
                </c:pt>
                <c:pt idx="396">
                  <c:v>42711</c:v>
                </c:pt>
                <c:pt idx="397">
                  <c:v>42712</c:v>
                </c:pt>
                <c:pt idx="398">
                  <c:v>42713</c:v>
                </c:pt>
                <c:pt idx="399">
                  <c:v>42714</c:v>
                </c:pt>
                <c:pt idx="400">
                  <c:v>42715</c:v>
                </c:pt>
                <c:pt idx="401">
                  <c:v>42716</c:v>
                </c:pt>
                <c:pt idx="402">
                  <c:v>42717</c:v>
                </c:pt>
                <c:pt idx="403">
                  <c:v>42718</c:v>
                </c:pt>
                <c:pt idx="404">
                  <c:v>42719</c:v>
                </c:pt>
                <c:pt idx="405">
                  <c:v>42720</c:v>
                </c:pt>
                <c:pt idx="406">
                  <c:v>42721</c:v>
                </c:pt>
                <c:pt idx="407">
                  <c:v>42722</c:v>
                </c:pt>
                <c:pt idx="408">
                  <c:v>42723</c:v>
                </c:pt>
                <c:pt idx="409">
                  <c:v>42724</c:v>
                </c:pt>
                <c:pt idx="410">
                  <c:v>42725</c:v>
                </c:pt>
                <c:pt idx="411">
                  <c:v>42726</c:v>
                </c:pt>
                <c:pt idx="412">
                  <c:v>42727</c:v>
                </c:pt>
                <c:pt idx="413">
                  <c:v>42728</c:v>
                </c:pt>
                <c:pt idx="414">
                  <c:v>42729</c:v>
                </c:pt>
                <c:pt idx="415">
                  <c:v>42730</c:v>
                </c:pt>
                <c:pt idx="416">
                  <c:v>42731</c:v>
                </c:pt>
                <c:pt idx="417">
                  <c:v>42732</c:v>
                </c:pt>
                <c:pt idx="418">
                  <c:v>42733</c:v>
                </c:pt>
                <c:pt idx="419">
                  <c:v>42734</c:v>
                </c:pt>
                <c:pt idx="420">
                  <c:v>42735</c:v>
                </c:pt>
                <c:pt idx="421">
                  <c:v>42736</c:v>
                </c:pt>
                <c:pt idx="422">
                  <c:v>42737</c:v>
                </c:pt>
                <c:pt idx="423">
                  <c:v>42738</c:v>
                </c:pt>
                <c:pt idx="424">
                  <c:v>42739</c:v>
                </c:pt>
                <c:pt idx="425">
                  <c:v>42740</c:v>
                </c:pt>
                <c:pt idx="426">
                  <c:v>42741</c:v>
                </c:pt>
                <c:pt idx="427">
                  <c:v>42742</c:v>
                </c:pt>
                <c:pt idx="428">
                  <c:v>42743</c:v>
                </c:pt>
                <c:pt idx="429">
                  <c:v>42744</c:v>
                </c:pt>
                <c:pt idx="430">
                  <c:v>42745</c:v>
                </c:pt>
                <c:pt idx="431">
                  <c:v>42746</c:v>
                </c:pt>
                <c:pt idx="432">
                  <c:v>42747</c:v>
                </c:pt>
                <c:pt idx="433">
                  <c:v>42748</c:v>
                </c:pt>
                <c:pt idx="434">
                  <c:v>42749</c:v>
                </c:pt>
                <c:pt idx="435">
                  <c:v>42750</c:v>
                </c:pt>
                <c:pt idx="436">
                  <c:v>42751</c:v>
                </c:pt>
                <c:pt idx="437">
                  <c:v>42752</c:v>
                </c:pt>
                <c:pt idx="438">
                  <c:v>42753</c:v>
                </c:pt>
                <c:pt idx="439">
                  <c:v>42754</c:v>
                </c:pt>
                <c:pt idx="440">
                  <c:v>42755</c:v>
                </c:pt>
                <c:pt idx="441">
                  <c:v>42756</c:v>
                </c:pt>
                <c:pt idx="442">
                  <c:v>42757</c:v>
                </c:pt>
                <c:pt idx="443">
                  <c:v>42758</c:v>
                </c:pt>
                <c:pt idx="444">
                  <c:v>42759</c:v>
                </c:pt>
                <c:pt idx="445">
                  <c:v>42760</c:v>
                </c:pt>
                <c:pt idx="446">
                  <c:v>42761</c:v>
                </c:pt>
                <c:pt idx="447">
                  <c:v>42762</c:v>
                </c:pt>
                <c:pt idx="448">
                  <c:v>42763</c:v>
                </c:pt>
                <c:pt idx="449">
                  <c:v>42764</c:v>
                </c:pt>
                <c:pt idx="450">
                  <c:v>42765</c:v>
                </c:pt>
                <c:pt idx="451">
                  <c:v>42766</c:v>
                </c:pt>
                <c:pt idx="452">
                  <c:v>42767</c:v>
                </c:pt>
                <c:pt idx="453">
                  <c:v>42768</c:v>
                </c:pt>
                <c:pt idx="454">
                  <c:v>42769</c:v>
                </c:pt>
                <c:pt idx="455">
                  <c:v>42770</c:v>
                </c:pt>
                <c:pt idx="456">
                  <c:v>42771</c:v>
                </c:pt>
                <c:pt idx="457">
                  <c:v>42772</c:v>
                </c:pt>
                <c:pt idx="458">
                  <c:v>42773</c:v>
                </c:pt>
                <c:pt idx="459">
                  <c:v>42774</c:v>
                </c:pt>
                <c:pt idx="460">
                  <c:v>42775</c:v>
                </c:pt>
                <c:pt idx="461">
                  <c:v>42776</c:v>
                </c:pt>
                <c:pt idx="462">
                  <c:v>42777</c:v>
                </c:pt>
                <c:pt idx="463">
                  <c:v>42778</c:v>
                </c:pt>
                <c:pt idx="464">
                  <c:v>42779</c:v>
                </c:pt>
                <c:pt idx="465">
                  <c:v>42780</c:v>
                </c:pt>
                <c:pt idx="466">
                  <c:v>42781</c:v>
                </c:pt>
                <c:pt idx="467">
                  <c:v>42782</c:v>
                </c:pt>
                <c:pt idx="468">
                  <c:v>42783</c:v>
                </c:pt>
                <c:pt idx="469">
                  <c:v>42784</c:v>
                </c:pt>
                <c:pt idx="470">
                  <c:v>42785</c:v>
                </c:pt>
                <c:pt idx="471">
                  <c:v>42786</c:v>
                </c:pt>
                <c:pt idx="472">
                  <c:v>42787</c:v>
                </c:pt>
                <c:pt idx="473">
                  <c:v>42788</c:v>
                </c:pt>
                <c:pt idx="474">
                  <c:v>42789</c:v>
                </c:pt>
                <c:pt idx="475">
                  <c:v>42790</c:v>
                </c:pt>
                <c:pt idx="476">
                  <c:v>42791</c:v>
                </c:pt>
                <c:pt idx="477">
                  <c:v>42792</c:v>
                </c:pt>
                <c:pt idx="478">
                  <c:v>42793</c:v>
                </c:pt>
                <c:pt idx="479">
                  <c:v>42794</c:v>
                </c:pt>
                <c:pt idx="480">
                  <c:v>42795</c:v>
                </c:pt>
                <c:pt idx="481">
                  <c:v>42796</c:v>
                </c:pt>
                <c:pt idx="482">
                  <c:v>42797</c:v>
                </c:pt>
                <c:pt idx="483">
                  <c:v>42798</c:v>
                </c:pt>
                <c:pt idx="484">
                  <c:v>42799</c:v>
                </c:pt>
                <c:pt idx="485">
                  <c:v>42800</c:v>
                </c:pt>
                <c:pt idx="486">
                  <c:v>42801</c:v>
                </c:pt>
                <c:pt idx="487">
                  <c:v>42802</c:v>
                </c:pt>
                <c:pt idx="488">
                  <c:v>42803</c:v>
                </c:pt>
                <c:pt idx="489">
                  <c:v>42804</c:v>
                </c:pt>
                <c:pt idx="490">
                  <c:v>42805</c:v>
                </c:pt>
                <c:pt idx="491">
                  <c:v>42806</c:v>
                </c:pt>
                <c:pt idx="492">
                  <c:v>42807</c:v>
                </c:pt>
                <c:pt idx="493">
                  <c:v>42808</c:v>
                </c:pt>
                <c:pt idx="494">
                  <c:v>42809</c:v>
                </c:pt>
                <c:pt idx="495">
                  <c:v>42810</c:v>
                </c:pt>
                <c:pt idx="496">
                  <c:v>42811</c:v>
                </c:pt>
                <c:pt idx="497">
                  <c:v>42812</c:v>
                </c:pt>
                <c:pt idx="498">
                  <c:v>42813</c:v>
                </c:pt>
                <c:pt idx="499">
                  <c:v>42814</c:v>
                </c:pt>
                <c:pt idx="500">
                  <c:v>42815</c:v>
                </c:pt>
                <c:pt idx="501">
                  <c:v>42816</c:v>
                </c:pt>
                <c:pt idx="502">
                  <c:v>42817</c:v>
                </c:pt>
                <c:pt idx="503">
                  <c:v>42818</c:v>
                </c:pt>
                <c:pt idx="504">
                  <c:v>42819</c:v>
                </c:pt>
                <c:pt idx="505">
                  <c:v>42820</c:v>
                </c:pt>
                <c:pt idx="506">
                  <c:v>42821</c:v>
                </c:pt>
                <c:pt idx="507">
                  <c:v>42822</c:v>
                </c:pt>
                <c:pt idx="508">
                  <c:v>42823</c:v>
                </c:pt>
                <c:pt idx="509">
                  <c:v>42824</c:v>
                </c:pt>
                <c:pt idx="510">
                  <c:v>42825</c:v>
                </c:pt>
                <c:pt idx="511">
                  <c:v>42826</c:v>
                </c:pt>
                <c:pt idx="512">
                  <c:v>42827</c:v>
                </c:pt>
                <c:pt idx="513">
                  <c:v>42828</c:v>
                </c:pt>
                <c:pt idx="514">
                  <c:v>42829</c:v>
                </c:pt>
                <c:pt idx="515">
                  <c:v>42830</c:v>
                </c:pt>
                <c:pt idx="516">
                  <c:v>42831</c:v>
                </c:pt>
                <c:pt idx="517">
                  <c:v>42832</c:v>
                </c:pt>
                <c:pt idx="518">
                  <c:v>42833</c:v>
                </c:pt>
                <c:pt idx="519">
                  <c:v>42834</c:v>
                </c:pt>
                <c:pt idx="520">
                  <c:v>42835</c:v>
                </c:pt>
                <c:pt idx="521">
                  <c:v>42836</c:v>
                </c:pt>
                <c:pt idx="522">
                  <c:v>42837</c:v>
                </c:pt>
                <c:pt idx="523">
                  <c:v>42838</c:v>
                </c:pt>
                <c:pt idx="524">
                  <c:v>42839</c:v>
                </c:pt>
                <c:pt idx="525">
                  <c:v>42840</c:v>
                </c:pt>
                <c:pt idx="526">
                  <c:v>42841</c:v>
                </c:pt>
                <c:pt idx="527">
                  <c:v>42842</c:v>
                </c:pt>
                <c:pt idx="528">
                  <c:v>42843</c:v>
                </c:pt>
                <c:pt idx="529">
                  <c:v>42844</c:v>
                </c:pt>
                <c:pt idx="530">
                  <c:v>42845</c:v>
                </c:pt>
                <c:pt idx="531">
                  <c:v>42846</c:v>
                </c:pt>
                <c:pt idx="532">
                  <c:v>42847</c:v>
                </c:pt>
                <c:pt idx="533">
                  <c:v>42848</c:v>
                </c:pt>
                <c:pt idx="534">
                  <c:v>42849</c:v>
                </c:pt>
                <c:pt idx="535">
                  <c:v>42850</c:v>
                </c:pt>
                <c:pt idx="536">
                  <c:v>42851</c:v>
                </c:pt>
                <c:pt idx="537">
                  <c:v>42852</c:v>
                </c:pt>
                <c:pt idx="538">
                  <c:v>42853</c:v>
                </c:pt>
                <c:pt idx="539">
                  <c:v>42854</c:v>
                </c:pt>
                <c:pt idx="540">
                  <c:v>42855</c:v>
                </c:pt>
                <c:pt idx="541">
                  <c:v>42856</c:v>
                </c:pt>
                <c:pt idx="542">
                  <c:v>42857</c:v>
                </c:pt>
                <c:pt idx="543">
                  <c:v>42858</c:v>
                </c:pt>
                <c:pt idx="544">
                  <c:v>42859</c:v>
                </c:pt>
                <c:pt idx="545">
                  <c:v>42860</c:v>
                </c:pt>
                <c:pt idx="546">
                  <c:v>42861</c:v>
                </c:pt>
                <c:pt idx="547">
                  <c:v>42862</c:v>
                </c:pt>
                <c:pt idx="548">
                  <c:v>42863</c:v>
                </c:pt>
                <c:pt idx="549">
                  <c:v>42864</c:v>
                </c:pt>
                <c:pt idx="550">
                  <c:v>42865</c:v>
                </c:pt>
                <c:pt idx="551">
                  <c:v>42866</c:v>
                </c:pt>
                <c:pt idx="552">
                  <c:v>42867</c:v>
                </c:pt>
                <c:pt idx="553">
                  <c:v>42868</c:v>
                </c:pt>
                <c:pt idx="554">
                  <c:v>42869</c:v>
                </c:pt>
                <c:pt idx="555">
                  <c:v>42870</c:v>
                </c:pt>
                <c:pt idx="556">
                  <c:v>42871</c:v>
                </c:pt>
                <c:pt idx="557">
                  <c:v>42872</c:v>
                </c:pt>
                <c:pt idx="558">
                  <c:v>42873</c:v>
                </c:pt>
                <c:pt idx="559">
                  <c:v>42874</c:v>
                </c:pt>
                <c:pt idx="560">
                  <c:v>42875</c:v>
                </c:pt>
                <c:pt idx="561">
                  <c:v>42876</c:v>
                </c:pt>
                <c:pt idx="562">
                  <c:v>42877</c:v>
                </c:pt>
                <c:pt idx="563">
                  <c:v>42878</c:v>
                </c:pt>
                <c:pt idx="564">
                  <c:v>42879</c:v>
                </c:pt>
                <c:pt idx="565">
                  <c:v>42880</c:v>
                </c:pt>
                <c:pt idx="566">
                  <c:v>42881</c:v>
                </c:pt>
                <c:pt idx="567">
                  <c:v>42882</c:v>
                </c:pt>
                <c:pt idx="568">
                  <c:v>42883</c:v>
                </c:pt>
                <c:pt idx="569">
                  <c:v>42884</c:v>
                </c:pt>
                <c:pt idx="570">
                  <c:v>42885</c:v>
                </c:pt>
                <c:pt idx="571">
                  <c:v>42886</c:v>
                </c:pt>
                <c:pt idx="572">
                  <c:v>42887</c:v>
                </c:pt>
                <c:pt idx="573">
                  <c:v>42888</c:v>
                </c:pt>
                <c:pt idx="574">
                  <c:v>42889</c:v>
                </c:pt>
                <c:pt idx="575">
                  <c:v>42890</c:v>
                </c:pt>
                <c:pt idx="576">
                  <c:v>42891</c:v>
                </c:pt>
                <c:pt idx="577">
                  <c:v>42892</c:v>
                </c:pt>
                <c:pt idx="578">
                  <c:v>42893</c:v>
                </c:pt>
                <c:pt idx="579">
                  <c:v>42894</c:v>
                </c:pt>
                <c:pt idx="580">
                  <c:v>42895</c:v>
                </c:pt>
                <c:pt idx="581">
                  <c:v>42896</c:v>
                </c:pt>
                <c:pt idx="582">
                  <c:v>42897</c:v>
                </c:pt>
                <c:pt idx="583">
                  <c:v>42898</c:v>
                </c:pt>
                <c:pt idx="584">
                  <c:v>42899</c:v>
                </c:pt>
                <c:pt idx="585">
                  <c:v>42900</c:v>
                </c:pt>
              </c:numCache>
            </c:numRef>
          </c:cat>
          <c:val>
            <c:numRef>
              <c:f>'3. iOS ranking'!$U$1767:$U$2352</c:f>
            </c:numRef>
          </c:val>
          <c:smooth val="0"/>
          <c:extLst xmlns:c16r2="http://schemas.microsoft.com/office/drawing/2015/06/chart">
            <c:ext xmlns:c16="http://schemas.microsoft.com/office/drawing/2014/chart" uri="{C3380CC4-5D6E-409C-BE32-E72D297353CC}">
              <c16:uniqueId val="{00000000-2230-4672-B022-9F773F7B2C26}"/>
            </c:ext>
          </c:extLst>
        </c:ser>
        <c:dLbls>
          <c:showLegendKey val="0"/>
          <c:showVal val="0"/>
          <c:showCatName val="0"/>
          <c:showSerName val="0"/>
          <c:showPercent val="0"/>
          <c:showBubbleSize val="0"/>
        </c:dLbls>
        <c:marker val="1"/>
        <c:smooth val="0"/>
        <c:axId val="163272408"/>
        <c:axId val="163270840"/>
      </c:lineChart>
      <c:catAx>
        <c:axId val="163272408"/>
        <c:scaling>
          <c:orientation val="minMax"/>
        </c:scaling>
        <c:delete val="0"/>
        <c:axPos val="t"/>
        <c:numFmt formatCode="m/d/yyyy" sourceLinked="1"/>
        <c:majorTickMark val="out"/>
        <c:minorTickMark val="none"/>
        <c:tickLblPos val="high"/>
        <c:spPr>
          <a:ln>
            <a:solidFill>
              <a:sysClr val="windowText" lastClr="000000"/>
            </a:solidFill>
          </a:ln>
        </c:spPr>
        <c:crossAx val="163270840"/>
        <c:crossesAt val="900"/>
        <c:auto val="1"/>
        <c:lblAlgn val="ctr"/>
        <c:lblOffset val="100"/>
        <c:tickLblSkip val="3"/>
        <c:noMultiLvlLbl val="0"/>
      </c:catAx>
      <c:valAx>
        <c:axId val="163270840"/>
        <c:scaling>
          <c:orientation val="maxMin"/>
        </c:scaling>
        <c:delete val="0"/>
        <c:axPos val="r"/>
        <c:numFmt formatCode="_(* #,##0_);_(* \(#,##0\);_(* &quot;-&quot;??_);_(@_)" sourceLinked="1"/>
        <c:majorTickMark val="in"/>
        <c:minorTickMark val="none"/>
        <c:tickLblPos val="high"/>
        <c:spPr>
          <a:ln>
            <a:solidFill>
              <a:sysClr val="windowText" lastClr="000000"/>
            </a:solidFill>
          </a:ln>
        </c:spPr>
        <c:crossAx val="163272408"/>
        <c:crosses val="max"/>
        <c:crossBetween val="between"/>
      </c:valAx>
      <c:spPr>
        <a:ln>
          <a:solidFill>
            <a:schemeClr val="tx1"/>
          </a:solidFill>
        </a:ln>
      </c:spPr>
    </c:plotArea>
    <c:legend>
      <c:legendPos val="r"/>
      <c:layout>
        <c:manualLayout>
          <c:xMode val="edge"/>
          <c:yMode val="edge"/>
          <c:x val="0.11583074842917369"/>
          <c:y val="5.903069047062242E-2"/>
          <c:w val="0.57425208212609791"/>
          <c:h val="9.6523479119565506E-2"/>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4852359961064041E-2"/>
          <c:y val="3.2882035578887282E-2"/>
          <c:w val="0.8240558312116486"/>
          <c:h val="0.58878098571011817"/>
        </c:manualLayout>
      </c:layout>
      <c:lineChart>
        <c:grouping val="standard"/>
        <c:varyColors val="0"/>
        <c:ser>
          <c:idx val="0"/>
          <c:order val="0"/>
          <c:tx>
            <c:strRef>
              <c:f>'3. iOS ranking'!$F$26</c:f>
              <c:strCache>
                <c:ptCount val="1"/>
                <c:pt idx="0">
                  <c:v>iPad ranking in all categories</c:v>
                </c:pt>
              </c:strCache>
            </c:strRef>
          </c:tx>
          <c:spPr>
            <a:ln w="15875">
              <a:solidFill>
                <a:srgbClr val="002060"/>
              </a:solidFill>
            </a:ln>
          </c:spPr>
          <c:marker>
            <c:symbol val="none"/>
          </c:marker>
          <c:cat>
            <c:numRef>
              <c:f>'3. iOS ranking'!$A$1767:$A$2589</c:f>
              <c:numCache>
                <c:formatCode>m/d/yyyy</c:formatCode>
                <c:ptCount val="823"/>
                <c:pt idx="0">
                  <c:v>42315</c:v>
                </c:pt>
                <c:pt idx="1">
                  <c:v>42316</c:v>
                </c:pt>
                <c:pt idx="2">
                  <c:v>42317</c:v>
                </c:pt>
                <c:pt idx="3">
                  <c:v>42318</c:v>
                </c:pt>
                <c:pt idx="4">
                  <c:v>42319</c:v>
                </c:pt>
                <c:pt idx="5">
                  <c:v>42320</c:v>
                </c:pt>
                <c:pt idx="6">
                  <c:v>42321</c:v>
                </c:pt>
                <c:pt idx="7">
                  <c:v>42322</c:v>
                </c:pt>
                <c:pt idx="8">
                  <c:v>42323</c:v>
                </c:pt>
                <c:pt idx="9">
                  <c:v>42324</c:v>
                </c:pt>
                <c:pt idx="10">
                  <c:v>42325</c:v>
                </c:pt>
                <c:pt idx="11">
                  <c:v>42326</c:v>
                </c:pt>
                <c:pt idx="12">
                  <c:v>42327</c:v>
                </c:pt>
                <c:pt idx="13">
                  <c:v>42328</c:v>
                </c:pt>
                <c:pt idx="14">
                  <c:v>42329</c:v>
                </c:pt>
                <c:pt idx="15">
                  <c:v>42330</c:v>
                </c:pt>
                <c:pt idx="16">
                  <c:v>42331</c:v>
                </c:pt>
                <c:pt idx="17">
                  <c:v>42332</c:v>
                </c:pt>
                <c:pt idx="18">
                  <c:v>42333</c:v>
                </c:pt>
                <c:pt idx="19">
                  <c:v>42334</c:v>
                </c:pt>
                <c:pt idx="20">
                  <c:v>42335</c:v>
                </c:pt>
                <c:pt idx="21">
                  <c:v>42336</c:v>
                </c:pt>
                <c:pt idx="22">
                  <c:v>42337</c:v>
                </c:pt>
                <c:pt idx="23">
                  <c:v>42338</c:v>
                </c:pt>
                <c:pt idx="24">
                  <c:v>42339</c:v>
                </c:pt>
                <c:pt idx="25">
                  <c:v>42340</c:v>
                </c:pt>
                <c:pt idx="26">
                  <c:v>42341</c:v>
                </c:pt>
                <c:pt idx="27">
                  <c:v>42342</c:v>
                </c:pt>
                <c:pt idx="28">
                  <c:v>42343</c:v>
                </c:pt>
                <c:pt idx="29">
                  <c:v>42344</c:v>
                </c:pt>
                <c:pt idx="30">
                  <c:v>42345</c:v>
                </c:pt>
                <c:pt idx="31">
                  <c:v>42346</c:v>
                </c:pt>
                <c:pt idx="32">
                  <c:v>42347</c:v>
                </c:pt>
                <c:pt idx="33">
                  <c:v>42348</c:v>
                </c:pt>
                <c:pt idx="34">
                  <c:v>42349</c:v>
                </c:pt>
                <c:pt idx="35">
                  <c:v>42350</c:v>
                </c:pt>
                <c:pt idx="36">
                  <c:v>42351</c:v>
                </c:pt>
                <c:pt idx="37">
                  <c:v>42352</c:v>
                </c:pt>
                <c:pt idx="38">
                  <c:v>42353</c:v>
                </c:pt>
                <c:pt idx="39">
                  <c:v>42354</c:v>
                </c:pt>
                <c:pt idx="40">
                  <c:v>42355</c:v>
                </c:pt>
                <c:pt idx="41">
                  <c:v>42356</c:v>
                </c:pt>
                <c:pt idx="42">
                  <c:v>42357</c:v>
                </c:pt>
                <c:pt idx="43">
                  <c:v>42358</c:v>
                </c:pt>
                <c:pt idx="44">
                  <c:v>42359</c:v>
                </c:pt>
                <c:pt idx="45">
                  <c:v>42360</c:v>
                </c:pt>
                <c:pt idx="46">
                  <c:v>42361</c:v>
                </c:pt>
                <c:pt idx="47">
                  <c:v>42362</c:v>
                </c:pt>
                <c:pt idx="48">
                  <c:v>42363</c:v>
                </c:pt>
                <c:pt idx="49">
                  <c:v>42364</c:v>
                </c:pt>
                <c:pt idx="50">
                  <c:v>42365</c:v>
                </c:pt>
                <c:pt idx="51">
                  <c:v>42366</c:v>
                </c:pt>
                <c:pt idx="52">
                  <c:v>42367</c:v>
                </c:pt>
                <c:pt idx="53">
                  <c:v>42368</c:v>
                </c:pt>
                <c:pt idx="54">
                  <c:v>42369</c:v>
                </c:pt>
                <c:pt idx="55">
                  <c:v>42370</c:v>
                </c:pt>
                <c:pt idx="56">
                  <c:v>42371</c:v>
                </c:pt>
                <c:pt idx="57">
                  <c:v>42372</c:v>
                </c:pt>
                <c:pt idx="58">
                  <c:v>42373</c:v>
                </c:pt>
                <c:pt idx="59">
                  <c:v>42374</c:v>
                </c:pt>
                <c:pt idx="60">
                  <c:v>42375</c:v>
                </c:pt>
                <c:pt idx="61">
                  <c:v>42376</c:v>
                </c:pt>
                <c:pt idx="62">
                  <c:v>42377</c:v>
                </c:pt>
                <c:pt idx="63">
                  <c:v>42378</c:v>
                </c:pt>
                <c:pt idx="64">
                  <c:v>42379</c:v>
                </c:pt>
                <c:pt idx="65">
                  <c:v>42380</c:v>
                </c:pt>
                <c:pt idx="66">
                  <c:v>42381</c:v>
                </c:pt>
                <c:pt idx="67">
                  <c:v>42382</c:v>
                </c:pt>
                <c:pt idx="68">
                  <c:v>42383</c:v>
                </c:pt>
                <c:pt idx="69">
                  <c:v>42384</c:v>
                </c:pt>
                <c:pt idx="70">
                  <c:v>42385</c:v>
                </c:pt>
                <c:pt idx="71">
                  <c:v>42386</c:v>
                </c:pt>
                <c:pt idx="72">
                  <c:v>42387</c:v>
                </c:pt>
                <c:pt idx="73">
                  <c:v>42388</c:v>
                </c:pt>
                <c:pt idx="74">
                  <c:v>42389</c:v>
                </c:pt>
                <c:pt idx="75">
                  <c:v>42390</c:v>
                </c:pt>
                <c:pt idx="76">
                  <c:v>42391</c:v>
                </c:pt>
                <c:pt idx="77">
                  <c:v>42392</c:v>
                </c:pt>
                <c:pt idx="78">
                  <c:v>42393</c:v>
                </c:pt>
                <c:pt idx="79">
                  <c:v>42394</c:v>
                </c:pt>
                <c:pt idx="80">
                  <c:v>42395</c:v>
                </c:pt>
                <c:pt idx="81">
                  <c:v>42396</c:v>
                </c:pt>
                <c:pt idx="82">
                  <c:v>42397</c:v>
                </c:pt>
                <c:pt idx="83">
                  <c:v>42398</c:v>
                </c:pt>
                <c:pt idx="84">
                  <c:v>42399</c:v>
                </c:pt>
                <c:pt idx="85">
                  <c:v>42400</c:v>
                </c:pt>
                <c:pt idx="86">
                  <c:v>42401</c:v>
                </c:pt>
                <c:pt idx="87">
                  <c:v>42402</c:v>
                </c:pt>
                <c:pt idx="88">
                  <c:v>42403</c:v>
                </c:pt>
                <c:pt idx="89">
                  <c:v>42404</c:v>
                </c:pt>
                <c:pt idx="90">
                  <c:v>42405</c:v>
                </c:pt>
                <c:pt idx="91">
                  <c:v>42406</c:v>
                </c:pt>
                <c:pt idx="92">
                  <c:v>42407</c:v>
                </c:pt>
                <c:pt idx="93">
                  <c:v>42408</c:v>
                </c:pt>
                <c:pt idx="94">
                  <c:v>42409</c:v>
                </c:pt>
                <c:pt idx="95">
                  <c:v>42410</c:v>
                </c:pt>
                <c:pt idx="96">
                  <c:v>42411</c:v>
                </c:pt>
                <c:pt idx="97">
                  <c:v>42412</c:v>
                </c:pt>
                <c:pt idx="98">
                  <c:v>42413</c:v>
                </c:pt>
                <c:pt idx="99">
                  <c:v>42414</c:v>
                </c:pt>
                <c:pt idx="100">
                  <c:v>42415</c:v>
                </c:pt>
                <c:pt idx="101">
                  <c:v>42416</c:v>
                </c:pt>
                <c:pt idx="102">
                  <c:v>42417</c:v>
                </c:pt>
                <c:pt idx="103">
                  <c:v>42418</c:v>
                </c:pt>
                <c:pt idx="104">
                  <c:v>42419</c:v>
                </c:pt>
                <c:pt idx="105">
                  <c:v>42420</c:v>
                </c:pt>
                <c:pt idx="106">
                  <c:v>42421</c:v>
                </c:pt>
                <c:pt idx="107">
                  <c:v>42422</c:v>
                </c:pt>
                <c:pt idx="108">
                  <c:v>42423</c:v>
                </c:pt>
                <c:pt idx="109">
                  <c:v>42424</c:v>
                </c:pt>
                <c:pt idx="110">
                  <c:v>42425</c:v>
                </c:pt>
                <c:pt idx="111">
                  <c:v>42426</c:v>
                </c:pt>
                <c:pt idx="112">
                  <c:v>42427</c:v>
                </c:pt>
                <c:pt idx="113">
                  <c:v>42428</c:v>
                </c:pt>
                <c:pt idx="114">
                  <c:v>42429</c:v>
                </c:pt>
                <c:pt idx="115">
                  <c:v>42430</c:v>
                </c:pt>
                <c:pt idx="116">
                  <c:v>42431</c:v>
                </c:pt>
                <c:pt idx="117">
                  <c:v>42432</c:v>
                </c:pt>
                <c:pt idx="118">
                  <c:v>42433</c:v>
                </c:pt>
                <c:pt idx="119">
                  <c:v>42434</c:v>
                </c:pt>
                <c:pt idx="120">
                  <c:v>42435</c:v>
                </c:pt>
                <c:pt idx="121">
                  <c:v>42436</c:v>
                </c:pt>
                <c:pt idx="122">
                  <c:v>42437</c:v>
                </c:pt>
                <c:pt idx="123">
                  <c:v>42438</c:v>
                </c:pt>
                <c:pt idx="124">
                  <c:v>42439</c:v>
                </c:pt>
                <c:pt idx="125">
                  <c:v>42440</c:v>
                </c:pt>
                <c:pt idx="126">
                  <c:v>42441</c:v>
                </c:pt>
                <c:pt idx="127">
                  <c:v>42442</c:v>
                </c:pt>
                <c:pt idx="128">
                  <c:v>42443</c:v>
                </c:pt>
                <c:pt idx="129">
                  <c:v>42444</c:v>
                </c:pt>
                <c:pt idx="130">
                  <c:v>42445</c:v>
                </c:pt>
                <c:pt idx="131">
                  <c:v>42446</c:v>
                </c:pt>
                <c:pt idx="132">
                  <c:v>42447</c:v>
                </c:pt>
                <c:pt idx="133">
                  <c:v>42448</c:v>
                </c:pt>
                <c:pt idx="134">
                  <c:v>42449</c:v>
                </c:pt>
                <c:pt idx="135">
                  <c:v>42450</c:v>
                </c:pt>
                <c:pt idx="136">
                  <c:v>42451</c:v>
                </c:pt>
                <c:pt idx="137">
                  <c:v>42452</c:v>
                </c:pt>
                <c:pt idx="138">
                  <c:v>42453</c:v>
                </c:pt>
                <c:pt idx="139">
                  <c:v>42454</c:v>
                </c:pt>
                <c:pt idx="140">
                  <c:v>42455</c:v>
                </c:pt>
                <c:pt idx="141">
                  <c:v>42456</c:v>
                </c:pt>
                <c:pt idx="142">
                  <c:v>42457</c:v>
                </c:pt>
                <c:pt idx="143">
                  <c:v>42458</c:v>
                </c:pt>
                <c:pt idx="144">
                  <c:v>42459</c:v>
                </c:pt>
                <c:pt idx="145">
                  <c:v>42460</c:v>
                </c:pt>
                <c:pt idx="146">
                  <c:v>42461</c:v>
                </c:pt>
                <c:pt idx="147">
                  <c:v>42462</c:v>
                </c:pt>
                <c:pt idx="148">
                  <c:v>42463</c:v>
                </c:pt>
                <c:pt idx="149">
                  <c:v>42464</c:v>
                </c:pt>
                <c:pt idx="150">
                  <c:v>42465</c:v>
                </c:pt>
                <c:pt idx="151">
                  <c:v>42466</c:v>
                </c:pt>
                <c:pt idx="152">
                  <c:v>42467</c:v>
                </c:pt>
                <c:pt idx="153">
                  <c:v>42468</c:v>
                </c:pt>
                <c:pt idx="154">
                  <c:v>42469</c:v>
                </c:pt>
                <c:pt idx="155">
                  <c:v>42470</c:v>
                </c:pt>
                <c:pt idx="156">
                  <c:v>42471</c:v>
                </c:pt>
                <c:pt idx="157">
                  <c:v>42472</c:v>
                </c:pt>
                <c:pt idx="158">
                  <c:v>42473</c:v>
                </c:pt>
                <c:pt idx="159">
                  <c:v>42474</c:v>
                </c:pt>
                <c:pt idx="160">
                  <c:v>42475</c:v>
                </c:pt>
                <c:pt idx="161">
                  <c:v>42476</c:v>
                </c:pt>
                <c:pt idx="162">
                  <c:v>42477</c:v>
                </c:pt>
                <c:pt idx="163">
                  <c:v>42478</c:v>
                </c:pt>
                <c:pt idx="164">
                  <c:v>42479</c:v>
                </c:pt>
                <c:pt idx="165">
                  <c:v>42480</c:v>
                </c:pt>
                <c:pt idx="166">
                  <c:v>42481</c:v>
                </c:pt>
                <c:pt idx="167">
                  <c:v>42482</c:v>
                </c:pt>
                <c:pt idx="168">
                  <c:v>42483</c:v>
                </c:pt>
                <c:pt idx="169">
                  <c:v>42484</c:v>
                </c:pt>
                <c:pt idx="170">
                  <c:v>42485</c:v>
                </c:pt>
                <c:pt idx="171">
                  <c:v>42486</c:v>
                </c:pt>
                <c:pt idx="172">
                  <c:v>42487</c:v>
                </c:pt>
                <c:pt idx="173">
                  <c:v>42488</c:v>
                </c:pt>
                <c:pt idx="174">
                  <c:v>42489</c:v>
                </c:pt>
                <c:pt idx="175">
                  <c:v>42490</c:v>
                </c:pt>
                <c:pt idx="176">
                  <c:v>42491</c:v>
                </c:pt>
                <c:pt idx="177">
                  <c:v>42492</c:v>
                </c:pt>
                <c:pt idx="178">
                  <c:v>42493</c:v>
                </c:pt>
                <c:pt idx="179">
                  <c:v>42494</c:v>
                </c:pt>
                <c:pt idx="180">
                  <c:v>42495</c:v>
                </c:pt>
                <c:pt idx="181">
                  <c:v>42496</c:v>
                </c:pt>
                <c:pt idx="182">
                  <c:v>42497</c:v>
                </c:pt>
                <c:pt idx="183">
                  <c:v>42498</c:v>
                </c:pt>
                <c:pt idx="184">
                  <c:v>42499</c:v>
                </c:pt>
                <c:pt idx="185">
                  <c:v>42500</c:v>
                </c:pt>
                <c:pt idx="186">
                  <c:v>42501</c:v>
                </c:pt>
                <c:pt idx="187">
                  <c:v>42502</c:v>
                </c:pt>
                <c:pt idx="188">
                  <c:v>42503</c:v>
                </c:pt>
                <c:pt idx="189">
                  <c:v>42504</c:v>
                </c:pt>
                <c:pt idx="190">
                  <c:v>42505</c:v>
                </c:pt>
                <c:pt idx="191">
                  <c:v>42506</c:v>
                </c:pt>
                <c:pt idx="192">
                  <c:v>42507</c:v>
                </c:pt>
                <c:pt idx="193">
                  <c:v>42508</c:v>
                </c:pt>
                <c:pt idx="194">
                  <c:v>42509</c:v>
                </c:pt>
                <c:pt idx="195">
                  <c:v>42510</c:v>
                </c:pt>
                <c:pt idx="196">
                  <c:v>42511</c:v>
                </c:pt>
                <c:pt idx="197">
                  <c:v>42512</c:v>
                </c:pt>
                <c:pt idx="198">
                  <c:v>42513</c:v>
                </c:pt>
                <c:pt idx="199">
                  <c:v>42514</c:v>
                </c:pt>
                <c:pt idx="200">
                  <c:v>42515</c:v>
                </c:pt>
                <c:pt idx="201">
                  <c:v>42516</c:v>
                </c:pt>
                <c:pt idx="202">
                  <c:v>42517</c:v>
                </c:pt>
                <c:pt idx="203">
                  <c:v>42518</c:v>
                </c:pt>
                <c:pt idx="204">
                  <c:v>42519</c:v>
                </c:pt>
                <c:pt idx="205">
                  <c:v>42520</c:v>
                </c:pt>
                <c:pt idx="206">
                  <c:v>42521</c:v>
                </c:pt>
                <c:pt idx="207">
                  <c:v>42522</c:v>
                </c:pt>
                <c:pt idx="208">
                  <c:v>42523</c:v>
                </c:pt>
                <c:pt idx="209">
                  <c:v>42524</c:v>
                </c:pt>
                <c:pt idx="210">
                  <c:v>42525</c:v>
                </c:pt>
                <c:pt idx="211">
                  <c:v>42526</c:v>
                </c:pt>
                <c:pt idx="212">
                  <c:v>42527</c:v>
                </c:pt>
                <c:pt idx="213">
                  <c:v>42528</c:v>
                </c:pt>
                <c:pt idx="214">
                  <c:v>42529</c:v>
                </c:pt>
                <c:pt idx="215">
                  <c:v>42530</c:v>
                </c:pt>
                <c:pt idx="216">
                  <c:v>42531</c:v>
                </c:pt>
                <c:pt idx="217">
                  <c:v>42532</c:v>
                </c:pt>
                <c:pt idx="218">
                  <c:v>42533</c:v>
                </c:pt>
                <c:pt idx="219">
                  <c:v>42534</c:v>
                </c:pt>
                <c:pt idx="220">
                  <c:v>42535</c:v>
                </c:pt>
                <c:pt idx="221">
                  <c:v>42536</c:v>
                </c:pt>
                <c:pt idx="222">
                  <c:v>42537</c:v>
                </c:pt>
                <c:pt idx="223">
                  <c:v>42538</c:v>
                </c:pt>
                <c:pt idx="224">
                  <c:v>42539</c:v>
                </c:pt>
                <c:pt idx="225">
                  <c:v>42540</c:v>
                </c:pt>
                <c:pt idx="226">
                  <c:v>42541</c:v>
                </c:pt>
                <c:pt idx="227">
                  <c:v>42542</c:v>
                </c:pt>
                <c:pt idx="228">
                  <c:v>42543</c:v>
                </c:pt>
                <c:pt idx="229">
                  <c:v>42544</c:v>
                </c:pt>
                <c:pt idx="230">
                  <c:v>42545</c:v>
                </c:pt>
                <c:pt idx="231">
                  <c:v>42546</c:v>
                </c:pt>
                <c:pt idx="232">
                  <c:v>42547</c:v>
                </c:pt>
                <c:pt idx="233">
                  <c:v>42548</c:v>
                </c:pt>
                <c:pt idx="234">
                  <c:v>42549</c:v>
                </c:pt>
                <c:pt idx="235">
                  <c:v>42550</c:v>
                </c:pt>
                <c:pt idx="236">
                  <c:v>42551</c:v>
                </c:pt>
                <c:pt idx="237">
                  <c:v>42552</c:v>
                </c:pt>
                <c:pt idx="238">
                  <c:v>42553</c:v>
                </c:pt>
                <c:pt idx="239">
                  <c:v>42554</c:v>
                </c:pt>
                <c:pt idx="240">
                  <c:v>42555</c:v>
                </c:pt>
                <c:pt idx="241">
                  <c:v>42556</c:v>
                </c:pt>
                <c:pt idx="242">
                  <c:v>42557</c:v>
                </c:pt>
                <c:pt idx="243">
                  <c:v>42558</c:v>
                </c:pt>
                <c:pt idx="244">
                  <c:v>42559</c:v>
                </c:pt>
                <c:pt idx="245">
                  <c:v>42560</c:v>
                </c:pt>
                <c:pt idx="246">
                  <c:v>42561</c:v>
                </c:pt>
                <c:pt idx="247">
                  <c:v>42562</c:v>
                </c:pt>
                <c:pt idx="248">
                  <c:v>42563</c:v>
                </c:pt>
                <c:pt idx="249">
                  <c:v>42564</c:v>
                </c:pt>
                <c:pt idx="250">
                  <c:v>42565</c:v>
                </c:pt>
                <c:pt idx="251">
                  <c:v>42566</c:v>
                </c:pt>
                <c:pt idx="252">
                  <c:v>42567</c:v>
                </c:pt>
                <c:pt idx="253">
                  <c:v>42568</c:v>
                </c:pt>
                <c:pt idx="254">
                  <c:v>42569</c:v>
                </c:pt>
                <c:pt idx="255">
                  <c:v>42570</c:v>
                </c:pt>
                <c:pt idx="256">
                  <c:v>42571</c:v>
                </c:pt>
                <c:pt idx="257">
                  <c:v>42572</c:v>
                </c:pt>
                <c:pt idx="258">
                  <c:v>42573</c:v>
                </c:pt>
                <c:pt idx="259">
                  <c:v>42574</c:v>
                </c:pt>
                <c:pt idx="260">
                  <c:v>42575</c:v>
                </c:pt>
                <c:pt idx="261">
                  <c:v>42576</c:v>
                </c:pt>
                <c:pt idx="262">
                  <c:v>42577</c:v>
                </c:pt>
                <c:pt idx="263">
                  <c:v>42578</c:v>
                </c:pt>
                <c:pt idx="264">
                  <c:v>42579</c:v>
                </c:pt>
                <c:pt idx="265">
                  <c:v>42580</c:v>
                </c:pt>
                <c:pt idx="266">
                  <c:v>42581</c:v>
                </c:pt>
                <c:pt idx="267">
                  <c:v>42582</c:v>
                </c:pt>
                <c:pt idx="268">
                  <c:v>42583</c:v>
                </c:pt>
                <c:pt idx="269">
                  <c:v>42584</c:v>
                </c:pt>
                <c:pt idx="270">
                  <c:v>42585</c:v>
                </c:pt>
                <c:pt idx="271">
                  <c:v>42586</c:v>
                </c:pt>
                <c:pt idx="272">
                  <c:v>42587</c:v>
                </c:pt>
                <c:pt idx="273">
                  <c:v>42588</c:v>
                </c:pt>
                <c:pt idx="274">
                  <c:v>42589</c:v>
                </c:pt>
                <c:pt idx="275">
                  <c:v>42590</c:v>
                </c:pt>
                <c:pt idx="276">
                  <c:v>42591</c:v>
                </c:pt>
                <c:pt idx="277">
                  <c:v>42592</c:v>
                </c:pt>
                <c:pt idx="278">
                  <c:v>42593</c:v>
                </c:pt>
                <c:pt idx="279">
                  <c:v>42594</c:v>
                </c:pt>
                <c:pt idx="280">
                  <c:v>42595</c:v>
                </c:pt>
                <c:pt idx="281">
                  <c:v>42596</c:v>
                </c:pt>
                <c:pt idx="282">
                  <c:v>42597</c:v>
                </c:pt>
                <c:pt idx="283">
                  <c:v>42598</c:v>
                </c:pt>
                <c:pt idx="284">
                  <c:v>42599</c:v>
                </c:pt>
                <c:pt idx="285">
                  <c:v>42600</c:v>
                </c:pt>
                <c:pt idx="286">
                  <c:v>42601</c:v>
                </c:pt>
                <c:pt idx="287">
                  <c:v>42602</c:v>
                </c:pt>
                <c:pt idx="288">
                  <c:v>42603</c:v>
                </c:pt>
                <c:pt idx="289">
                  <c:v>42604</c:v>
                </c:pt>
                <c:pt idx="290">
                  <c:v>42605</c:v>
                </c:pt>
                <c:pt idx="291">
                  <c:v>42606</c:v>
                </c:pt>
                <c:pt idx="292">
                  <c:v>42607</c:v>
                </c:pt>
                <c:pt idx="293">
                  <c:v>42608</c:v>
                </c:pt>
                <c:pt idx="294">
                  <c:v>42609</c:v>
                </c:pt>
                <c:pt idx="295">
                  <c:v>42610</c:v>
                </c:pt>
                <c:pt idx="296">
                  <c:v>42611</c:v>
                </c:pt>
                <c:pt idx="297">
                  <c:v>42612</c:v>
                </c:pt>
                <c:pt idx="298">
                  <c:v>42613</c:v>
                </c:pt>
                <c:pt idx="299">
                  <c:v>42614</c:v>
                </c:pt>
                <c:pt idx="300">
                  <c:v>42615</c:v>
                </c:pt>
                <c:pt idx="301">
                  <c:v>42616</c:v>
                </c:pt>
                <c:pt idx="302">
                  <c:v>42617</c:v>
                </c:pt>
                <c:pt idx="303">
                  <c:v>42618</c:v>
                </c:pt>
                <c:pt idx="304">
                  <c:v>42619</c:v>
                </c:pt>
                <c:pt idx="305">
                  <c:v>42620</c:v>
                </c:pt>
                <c:pt idx="306">
                  <c:v>42621</c:v>
                </c:pt>
                <c:pt idx="307">
                  <c:v>42622</c:v>
                </c:pt>
                <c:pt idx="308">
                  <c:v>42623</c:v>
                </c:pt>
                <c:pt idx="309">
                  <c:v>42624</c:v>
                </c:pt>
                <c:pt idx="310">
                  <c:v>42625</c:v>
                </c:pt>
                <c:pt idx="311">
                  <c:v>42626</c:v>
                </c:pt>
                <c:pt idx="312">
                  <c:v>42627</c:v>
                </c:pt>
                <c:pt idx="313">
                  <c:v>42628</c:v>
                </c:pt>
                <c:pt idx="314">
                  <c:v>42629</c:v>
                </c:pt>
                <c:pt idx="315">
                  <c:v>42630</c:v>
                </c:pt>
                <c:pt idx="316">
                  <c:v>42631</c:v>
                </c:pt>
                <c:pt idx="317">
                  <c:v>42632</c:v>
                </c:pt>
                <c:pt idx="318">
                  <c:v>42633</c:v>
                </c:pt>
                <c:pt idx="319">
                  <c:v>42634</c:v>
                </c:pt>
                <c:pt idx="320">
                  <c:v>42635</c:v>
                </c:pt>
                <c:pt idx="321">
                  <c:v>42636</c:v>
                </c:pt>
                <c:pt idx="322">
                  <c:v>42637</c:v>
                </c:pt>
                <c:pt idx="323">
                  <c:v>42638</c:v>
                </c:pt>
                <c:pt idx="324">
                  <c:v>42639</c:v>
                </c:pt>
                <c:pt idx="325">
                  <c:v>42640</c:v>
                </c:pt>
                <c:pt idx="326">
                  <c:v>42641</c:v>
                </c:pt>
                <c:pt idx="327">
                  <c:v>42642</c:v>
                </c:pt>
                <c:pt idx="328">
                  <c:v>42643</c:v>
                </c:pt>
                <c:pt idx="329">
                  <c:v>42644</c:v>
                </c:pt>
                <c:pt idx="330">
                  <c:v>42645</c:v>
                </c:pt>
                <c:pt idx="331">
                  <c:v>42646</c:v>
                </c:pt>
                <c:pt idx="332">
                  <c:v>42647</c:v>
                </c:pt>
                <c:pt idx="333">
                  <c:v>42648</c:v>
                </c:pt>
                <c:pt idx="334">
                  <c:v>42649</c:v>
                </c:pt>
                <c:pt idx="335">
                  <c:v>42650</c:v>
                </c:pt>
                <c:pt idx="336">
                  <c:v>42651</c:v>
                </c:pt>
                <c:pt idx="337">
                  <c:v>42652</c:v>
                </c:pt>
                <c:pt idx="338">
                  <c:v>42653</c:v>
                </c:pt>
                <c:pt idx="339">
                  <c:v>42654</c:v>
                </c:pt>
                <c:pt idx="340">
                  <c:v>42655</c:v>
                </c:pt>
                <c:pt idx="341">
                  <c:v>42656</c:v>
                </c:pt>
                <c:pt idx="342">
                  <c:v>42657</c:v>
                </c:pt>
                <c:pt idx="343">
                  <c:v>42658</c:v>
                </c:pt>
                <c:pt idx="344">
                  <c:v>42659</c:v>
                </c:pt>
                <c:pt idx="345">
                  <c:v>42660</c:v>
                </c:pt>
                <c:pt idx="346">
                  <c:v>42661</c:v>
                </c:pt>
                <c:pt idx="347">
                  <c:v>42662</c:v>
                </c:pt>
                <c:pt idx="348">
                  <c:v>42663</c:v>
                </c:pt>
                <c:pt idx="349">
                  <c:v>42664</c:v>
                </c:pt>
                <c:pt idx="350">
                  <c:v>42665</c:v>
                </c:pt>
                <c:pt idx="351">
                  <c:v>42666</c:v>
                </c:pt>
                <c:pt idx="352">
                  <c:v>42667</c:v>
                </c:pt>
                <c:pt idx="353">
                  <c:v>42668</c:v>
                </c:pt>
                <c:pt idx="354">
                  <c:v>42669</c:v>
                </c:pt>
                <c:pt idx="355">
                  <c:v>42670</c:v>
                </c:pt>
                <c:pt idx="356">
                  <c:v>42671</c:v>
                </c:pt>
                <c:pt idx="357">
                  <c:v>42672</c:v>
                </c:pt>
                <c:pt idx="358">
                  <c:v>42673</c:v>
                </c:pt>
                <c:pt idx="359">
                  <c:v>42674</c:v>
                </c:pt>
                <c:pt idx="360">
                  <c:v>42675</c:v>
                </c:pt>
                <c:pt idx="361">
                  <c:v>42676</c:v>
                </c:pt>
                <c:pt idx="362">
                  <c:v>42677</c:v>
                </c:pt>
                <c:pt idx="363">
                  <c:v>42678</c:v>
                </c:pt>
                <c:pt idx="364">
                  <c:v>42679</c:v>
                </c:pt>
                <c:pt idx="365">
                  <c:v>42680</c:v>
                </c:pt>
                <c:pt idx="366">
                  <c:v>42681</c:v>
                </c:pt>
                <c:pt idx="367">
                  <c:v>42682</c:v>
                </c:pt>
                <c:pt idx="368">
                  <c:v>42683</c:v>
                </c:pt>
                <c:pt idx="369">
                  <c:v>42684</c:v>
                </c:pt>
                <c:pt idx="370">
                  <c:v>42685</c:v>
                </c:pt>
                <c:pt idx="371">
                  <c:v>42686</c:v>
                </c:pt>
                <c:pt idx="372">
                  <c:v>42687</c:v>
                </c:pt>
                <c:pt idx="373">
                  <c:v>42688</c:v>
                </c:pt>
                <c:pt idx="374">
                  <c:v>42689</c:v>
                </c:pt>
                <c:pt idx="375">
                  <c:v>42690</c:v>
                </c:pt>
                <c:pt idx="376">
                  <c:v>42691</c:v>
                </c:pt>
                <c:pt idx="377">
                  <c:v>42692</c:v>
                </c:pt>
                <c:pt idx="378">
                  <c:v>42693</c:v>
                </c:pt>
                <c:pt idx="379">
                  <c:v>42694</c:v>
                </c:pt>
                <c:pt idx="380">
                  <c:v>42695</c:v>
                </c:pt>
                <c:pt idx="381">
                  <c:v>42696</c:v>
                </c:pt>
                <c:pt idx="382">
                  <c:v>42697</c:v>
                </c:pt>
                <c:pt idx="383">
                  <c:v>42698</c:v>
                </c:pt>
                <c:pt idx="384">
                  <c:v>42699</c:v>
                </c:pt>
                <c:pt idx="385">
                  <c:v>42700</c:v>
                </c:pt>
                <c:pt idx="386">
                  <c:v>42701</c:v>
                </c:pt>
                <c:pt idx="387">
                  <c:v>42702</c:v>
                </c:pt>
                <c:pt idx="388">
                  <c:v>42703</c:v>
                </c:pt>
                <c:pt idx="389">
                  <c:v>42704</c:v>
                </c:pt>
                <c:pt idx="390">
                  <c:v>42705</c:v>
                </c:pt>
                <c:pt idx="391">
                  <c:v>42706</c:v>
                </c:pt>
                <c:pt idx="392">
                  <c:v>42707</c:v>
                </c:pt>
                <c:pt idx="393">
                  <c:v>42708</c:v>
                </c:pt>
                <c:pt idx="394">
                  <c:v>42709</c:v>
                </c:pt>
                <c:pt idx="395">
                  <c:v>42710</c:v>
                </c:pt>
                <c:pt idx="396">
                  <c:v>42711</c:v>
                </c:pt>
                <c:pt idx="397">
                  <c:v>42712</c:v>
                </c:pt>
                <c:pt idx="398">
                  <c:v>42713</c:v>
                </c:pt>
                <c:pt idx="399">
                  <c:v>42714</c:v>
                </c:pt>
                <c:pt idx="400">
                  <c:v>42715</c:v>
                </c:pt>
                <c:pt idx="401">
                  <c:v>42716</c:v>
                </c:pt>
                <c:pt idx="402">
                  <c:v>42717</c:v>
                </c:pt>
                <c:pt idx="403">
                  <c:v>42718</c:v>
                </c:pt>
                <c:pt idx="404">
                  <c:v>42719</c:v>
                </c:pt>
                <c:pt idx="405">
                  <c:v>42720</c:v>
                </c:pt>
                <c:pt idx="406">
                  <c:v>42721</c:v>
                </c:pt>
                <c:pt idx="407">
                  <c:v>42722</c:v>
                </c:pt>
                <c:pt idx="408">
                  <c:v>42723</c:v>
                </c:pt>
                <c:pt idx="409">
                  <c:v>42724</c:v>
                </c:pt>
                <c:pt idx="410">
                  <c:v>42725</c:v>
                </c:pt>
                <c:pt idx="411">
                  <c:v>42726</c:v>
                </c:pt>
                <c:pt idx="412">
                  <c:v>42727</c:v>
                </c:pt>
                <c:pt idx="413">
                  <c:v>42728</c:v>
                </c:pt>
                <c:pt idx="414">
                  <c:v>42729</c:v>
                </c:pt>
                <c:pt idx="415">
                  <c:v>42730</c:v>
                </c:pt>
                <c:pt idx="416">
                  <c:v>42731</c:v>
                </c:pt>
                <c:pt idx="417">
                  <c:v>42732</c:v>
                </c:pt>
                <c:pt idx="418">
                  <c:v>42733</c:v>
                </c:pt>
                <c:pt idx="419">
                  <c:v>42734</c:v>
                </c:pt>
                <c:pt idx="420">
                  <c:v>42735</c:v>
                </c:pt>
                <c:pt idx="421">
                  <c:v>42736</c:v>
                </c:pt>
                <c:pt idx="422">
                  <c:v>42737</c:v>
                </c:pt>
                <c:pt idx="423">
                  <c:v>42738</c:v>
                </c:pt>
                <c:pt idx="424">
                  <c:v>42739</c:v>
                </c:pt>
                <c:pt idx="425">
                  <c:v>42740</c:v>
                </c:pt>
                <c:pt idx="426">
                  <c:v>42741</c:v>
                </c:pt>
                <c:pt idx="427">
                  <c:v>42742</c:v>
                </c:pt>
                <c:pt idx="428">
                  <c:v>42743</c:v>
                </c:pt>
                <c:pt idx="429">
                  <c:v>42744</c:v>
                </c:pt>
                <c:pt idx="430">
                  <c:v>42745</c:v>
                </c:pt>
                <c:pt idx="431">
                  <c:v>42746</c:v>
                </c:pt>
                <c:pt idx="432">
                  <c:v>42747</c:v>
                </c:pt>
                <c:pt idx="433">
                  <c:v>42748</c:v>
                </c:pt>
                <c:pt idx="434">
                  <c:v>42749</c:v>
                </c:pt>
                <c:pt idx="435">
                  <c:v>42750</c:v>
                </c:pt>
                <c:pt idx="436">
                  <c:v>42751</c:v>
                </c:pt>
                <c:pt idx="437">
                  <c:v>42752</c:v>
                </c:pt>
                <c:pt idx="438">
                  <c:v>42753</c:v>
                </c:pt>
                <c:pt idx="439">
                  <c:v>42754</c:v>
                </c:pt>
                <c:pt idx="440">
                  <c:v>42755</c:v>
                </c:pt>
                <c:pt idx="441">
                  <c:v>42756</c:v>
                </c:pt>
                <c:pt idx="442">
                  <c:v>42757</c:v>
                </c:pt>
                <c:pt idx="443">
                  <c:v>42758</c:v>
                </c:pt>
                <c:pt idx="444">
                  <c:v>42759</c:v>
                </c:pt>
                <c:pt idx="445">
                  <c:v>42760</c:v>
                </c:pt>
                <c:pt idx="446">
                  <c:v>42761</c:v>
                </c:pt>
                <c:pt idx="447">
                  <c:v>42762</c:v>
                </c:pt>
                <c:pt idx="448">
                  <c:v>42763</c:v>
                </c:pt>
                <c:pt idx="449">
                  <c:v>42764</c:v>
                </c:pt>
                <c:pt idx="450">
                  <c:v>42765</c:v>
                </c:pt>
                <c:pt idx="451">
                  <c:v>42766</c:v>
                </c:pt>
                <c:pt idx="452">
                  <c:v>42767</c:v>
                </c:pt>
                <c:pt idx="453">
                  <c:v>42768</c:v>
                </c:pt>
                <c:pt idx="454">
                  <c:v>42769</c:v>
                </c:pt>
                <c:pt idx="455">
                  <c:v>42770</c:v>
                </c:pt>
                <c:pt idx="456">
                  <c:v>42771</c:v>
                </c:pt>
                <c:pt idx="457">
                  <c:v>42772</c:v>
                </c:pt>
                <c:pt idx="458">
                  <c:v>42773</c:v>
                </c:pt>
                <c:pt idx="459">
                  <c:v>42774</c:v>
                </c:pt>
                <c:pt idx="460">
                  <c:v>42775</c:v>
                </c:pt>
                <c:pt idx="461">
                  <c:v>42776</c:v>
                </c:pt>
                <c:pt idx="462">
                  <c:v>42777</c:v>
                </c:pt>
                <c:pt idx="463">
                  <c:v>42778</c:v>
                </c:pt>
                <c:pt idx="464">
                  <c:v>42779</c:v>
                </c:pt>
                <c:pt idx="465">
                  <c:v>42780</c:v>
                </c:pt>
                <c:pt idx="466">
                  <c:v>42781</c:v>
                </c:pt>
                <c:pt idx="467">
                  <c:v>42782</c:v>
                </c:pt>
                <c:pt idx="468">
                  <c:v>42783</c:v>
                </c:pt>
                <c:pt idx="469">
                  <c:v>42784</c:v>
                </c:pt>
                <c:pt idx="470">
                  <c:v>42785</c:v>
                </c:pt>
                <c:pt idx="471">
                  <c:v>42786</c:v>
                </c:pt>
                <c:pt idx="472">
                  <c:v>42787</c:v>
                </c:pt>
                <c:pt idx="473">
                  <c:v>42788</c:v>
                </c:pt>
                <c:pt idx="474">
                  <c:v>42789</c:v>
                </c:pt>
                <c:pt idx="475">
                  <c:v>42790</c:v>
                </c:pt>
                <c:pt idx="476">
                  <c:v>42791</c:v>
                </c:pt>
                <c:pt idx="477">
                  <c:v>42792</c:v>
                </c:pt>
                <c:pt idx="478">
                  <c:v>42793</c:v>
                </c:pt>
                <c:pt idx="479">
                  <c:v>42794</c:v>
                </c:pt>
                <c:pt idx="480">
                  <c:v>42795</c:v>
                </c:pt>
                <c:pt idx="481">
                  <c:v>42796</c:v>
                </c:pt>
                <c:pt idx="482">
                  <c:v>42797</c:v>
                </c:pt>
                <c:pt idx="483">
                  <c:v>42798</c:v>
                </c:pt>
                <c:pt idx="484">
                  <c:v>42799</c:v>
                </c:pt>
                <c:pt idx="485">
                  <c:v>42800</c:v>
                </c:pt>
                <c:pt idx="486">
                  <c:v>42801</c:v>
                </c:pt>
                <c:pt idx="487">
                  <c:v>42802</c:v>
                </c:pt>
                <c:pt idx="488">
                  <c:v>42803</c:v>
                </c:pt>
                <c:pt idx="489">
                  <c:v>42804</c:v>
                </c:pt>
                <c:pt idx="490">
                  <c:v>42805</c:v>
                </c:pt>
                <c:pt idx="491">
                  <c:v>42806</c:v>
                </c:pt>
                <c:pt idx="492">
                  <c:v>42807</c:v>
                </c:pt>
                <c:pt idx="493">
                  <c:v>42808</c:v>
                </c:pt>
                <c:pt idx="494">
                  <c:v>42809</c:v>
                </c:pt>
                <c:pt idx="495">
                  <c:v>42810</c:v>
                </c:pt>
                <c:pt idx="496">
                  <c:v>42811</c:v>
                </c:pt>
                <c:pt idx="497">
                  <c:v>42812</c:v>
                </c:pt>
                <c:pt idx="498">
                  <c:v>42813</c:v>
                </c:pt>
                <c:pt idx="499">
                  <c:v>42814</c:v>
                </c:pt>
                <c:pt idx="500">
                  <c:v>42815</c:v>
                </c:pt>
                <c:pt idx="501">
                  <c:v>42816</c:v>
                </c:pt>
                <c:pt idx="502">
                  <c:v>42817</c:v>
                </c:pt>
                <c:pt idx="503">
                  <c:v>42818</c:v>
                </c:pt>
                <c:pt idx="504">
                  <c:v>42819</c:v>
                </c:pt>
                <c:pt idx="505">
                  <c:v>42820</c:v>
                </c:pt>
                <c:pt idx="506">
                  <c:v>42821</c:v>
                </c:pt>
                <c:pt idx="507">
                  <c:v>42822</c:v>
                </c:pt>
                <c:pt idx="508">
                  <c:v>42823</c:v>
                </c:pt>
                <c:pt idx="509">
                  <c:v>42824</c:v>
                </c:pt>
                <c:pt idx="510">
                  <c:v>42825</c:v>
                </c:pt>
                <c:pt idx="511">
                  <c:v>42826</c:v>
                </c:pt>
                <c:pt idx="512">
                  <c:v>42827</c:v>
                </c:pt>
                <c:pt idx="513">
                  <c:v>42828</c:v>
                </c:pt>
                <c:pt idx="514">
                  <c:v>42829</c:v>
                </c:pt>
                <c:pt idx="515">
                  <c:v>42830</c:v>
                </c:pt>
                <c:pt idx="516">
                  <c:v>42831</c:v>
                </c:pt>
                <c:pt idx="517">
                  <c:v>42832</c:v>
                </c:pt>
                <c:pt idx="518">
                  <c:v>42833</c:v>
                </c:pt>
                <c:pt idx="519">
                  <c:v>42834</c:v>
                </c:pt>
                <c:pt idx="520">
                  <c:v>42835</c:v>
                </c:pt>
                <c:pt idx="521">
                  <c:v>42836</c:v>
                </c:pt>
                <c:pt idx="522">
                  <c:v>42837</c:v>
                </c:pt>
                <c:pt idx="523">
                  <c:v>42838</c:v>
                </c:pt>
                <c:pt idx="524">
                  <c:v>42839</c:v>
                </c:pt>
                <c:pt idx="525">
                  <c:v>42840</c:v>
                </c:pt>
                <c:pt idx="526">
                  <c:v>42841</c:v>
                </c:pt>
                <c:pt idx="527">
                  <c:v>42842</c:v>
                </c:pt>
                <c:pt idx="528">
                  <c:v>42843</c:v>
                </c:pt>
                <c:pt idx="529">
                  <c:v>42844</c:v>
                </c:pt>
                <c:pt idx="530">
                  <c:v>42845</c:v>
                </c:pt>
                <c:pt idx="531">
                  <c:v>42846</c:v>
                </c:pt>
                <c:pt idx="532">
                  <c:v>42847</c:v>
                </c:pt>
                <c:pt idx="533">
                  <c:v>42848</c:v>
                </c:pt>
                <c:pt idx="534">
                  <c:v>42849</c:v>
                </c:pt>
                <c:pt idx="535">
                  <c:v>42850</c:v>
                </c:pt>
                <c:pt idx="536">
                  <c:v>42851</c:v>
                </c:pt>
                <c:pt idx="537">
                  <c:v>42852</c:v>
                </c:pt>
                <c:pt idx="538">
                  <c:v>42853</c:v>
                </c:pt>
                <c:pt idx="539">
                  <c:v>42854</c:v>
                </c:pt>
                <c:pt idx="540">
                  <c:v>42855</c:v>
                </c:pt>
                <c:pt idx="541">
                  <c:v>42856</c:v>
                </c:pt>
                <c:pt idx="542">
                  <c:v>42857</c:v>
                </c:pt>
                <c:pt idx="543">
                  <c:v>42858</c:v>
                </c:pt>
                <c:pt idx="544">
                  <c:v>42859</c:v>
                </c:pt>
                <c:pt idx="545">
                  <c:v>42860</c:v>
                </c:pt>
                <c:pt idx="546">
                  <c:v>42861</c:v>
                </c:pt>
                <c:pt idx="547">
                  <c:v>42862</c:v>
                </c:pt>
                <c:pt idx="548">
                  <c:v>42863</c:v>
                </c:pt>
                <c:pt idx="549">
                  <c:v>42864</c:v>
                </c:pt>
                <c:pt idx="550">
                  <c:v>42865</c:v>
                </c:pt>
                <c:pt idx="551">
                  <c:v>42866</c:v>
                </c:pt>
                <c:pt idx="552">
                  <c:v>42867</c:v>
                </c:pt>
                <c:pt idx="553">
                  <c:v>42868</c:v>
                </c:pt>
                <c:pt idx="554">
                  <c:v>42869</c:v>
                </c:pt>
                <c:pt idx="555">
                  <c:v>42870</c:v>
                </c:pt>
                <c:pt idx="556">
                  <c:v>42871</c:v>
                </c:pt>
                <c:pt idx="557">
                  <c:v>42872</c:v>
                </c:pt>
                <c:pt idx="558">
                  <c:v>42873</c:v>
                </c:pt>
                <c:pt idx="559">
                  <c:v>42874</c:v>
                </c:pt>
                <c:pt idx="560">
                  <c:v>42875</c:v>
                </c:pt>
                <c:pt idx="561">
                  <c:v>42876</c:v>
                </c:pt>
                <c:pt idx="562">
                  <c:v>42877</c:v>
                </c:pt>
                <c:pt idx="563">
                  <c:v>42878</c:v>
                </c:pt>
                <c:pt idx="564">
                  <c:v>42879</c:v>
                </c:pt>
                <c:pt idx="565">
                  <c:v>42880</c:v>
                </c:pt>
                <c:pt idx="566">
                  <c:v>42881</c:v>
                </c:pt>
                <c:pt idx="567">
                  <c:v>42882</c:v>
                </c:pt>
                <c:pt idx="568">
                  <c:v>42883</c:v>
                </c:pt>
                <c:pt idx="569">
                  <c:v>42884</c:v>
                </c:pt>
                <c:pt idx="570">
                  <c:v>42885</c:v>
                </c:pt>
                <c:pt idx="571">
                  <c:v>42886</c:v>
                </c:pt>
                <c:pt idx="572">
                  <c:v>42887</c:v>
                </c:pt>
                <c:pt idx="573">
                  <c:v>42888</c:v>
                </c:pt>
                <c:pt idx="574">
                  <c:v>42889</c:v>
                </c:pt>
                <c:pt idx="575">
                  <c:v>42890</c:v>
                </c:pt>
                <c:pt idx="576">
                  <c:v>42891</c:v>
                </c:pt>
                <c:pt idx="577">
                  <c:v>42892</c:v>
                </c:pt>
                <c:pt idx="578">
                  <c:v>42893</c:v>
                </c:pt>
                <c:pt idx="579">
                  <c:v>42894</c:v>
                </c:pt>
                <c:pt idx="580">
                  <c:v>42895</c:v>
                </c:pt>
                <c:pt idx="581">
                  <c:v>42896</c:v>
                </c:pt>
                <c:pt idx="582">
                  <c:v>42897</c:v>
                </c:pt>
                <c:pt idx="583">
                  <c:v>42898</c:v>
                </c:pt>
                <c:pt idx="584">
                  <c:v>42899</c:v>
                </c:pt>
                <c:pt idx="585">
                  <c:v>42900</c:v>
                </c:pt>
                <c:pt idx="586">
                  <c:v>42901</c:v>
                </c:pt>
                <c:pt idx="587">
                  <c:v>42902</c:v>
                </c:pt>
                <c:pt idx="588">
                  <c:v>42903</c:v>
                </c:pt>
                <c:pt idx="589">
                  <c:v>42904</c:v>
                </c:pt>
                <c:pt idx="590">
                  <c:v>42905</c:v>
                </c:pt>
                <c:pt idx="591">
                  <c:v>42906</c:v>
                </c:pt>
                <c:pt idx="592">
                  <c:v>42907</c:v>
                </c:pt>
                <c:pt idx="593">
                  <c:v>42908</c:v>
                </c:pt>
                <c:pt idx="594">
                  <c:v>42909</c:v>
                </c:pt>
                <c:pt idx="595">
                  <c:v>42910</c:v>
                </c:pt>
                <c:pt idx="596">
                  <c:v>42911</c:v>
                </c:pt>
                <c:pt idx="597">
                  <c:v>42912</c:v>
                </c:pt>
                <c:pt idx="598">
                  <c:v>42913</c:v>
                </c:pt>
                <c:pt idx="599">
                  <c:v>42914</c:v>
                </c:pt>
                <c:pt idx="600">
                  <c:v>42915</c:v>
                </c:pt>
                <c:pt idx="601">
                  <c:v>42916</c:v>
                </c:pt>
                <c:pt idx="602">
                  <c:v>42917</c:v>
                </c:pt>
                <c:pt idx="603">
                  <c:v>42918</c:v>
                </c:pt>
                <c:pt idx="604">
                  <c:v>42919</c:v>
                </c:pt>
                <c:pt idx="605">
                  <c:v>42920</c:v>
                </c:pt>
                <c:pt idx="606">
                  <c:v>42921</c:v>
                </c:pt>
                <c:pt idx="607">
                  <c:v>42922</c:v>
                </c:pt>
                <c:pt idx="608">
                  <c:v>42923</c:v>
                </c:pt>
                <c:pt idx="609">
                  <c:v>42924</c:v>
                </c:pt>
                <c:pt idx="610">
                  <c:v>42925</c:v>
                </c:pt>
                <c:pt idx="611">
                  <c:v>42926</c:v>
                </c:pt>
                <c:pt idx="612">
                  <c:v>42927</c:v>
                </c:pt>
                <c:pt idx="613">
                  <c:v>42928</c:v>
                </c:pt>
                <c:pt idx="614">
                  <c:v>42929</c:v>
                </c:pt>
                <c:pt idx="615">
                  <c:v>42930</c:v>
                </c:pt>
                <c:pt idx="616">
                  <c:v>42931</c:v>
                </c:pt>
                <c:pt idx="617">
                  <c:v>42932</c:v>
                </c:pt>
                <c:pt idx="618">
                  <c:v>42933</c:v>
                </c:pt>
                <c:pt idx="619">
                  <c:v>42934</c:v>
                </c:pt>
                <c:pt idx="620">
                  <c:v>42935</c:v>
                </c:pt>
                <c:pt idx="621">
                  <c:v>42936</c:v>
                </c:pt>
                <c:pt idx="622">
                  <c:v>42937</c:v>
                </c:pt>
                <c:pt idx="623">
                  <c:v>42938</c:v>
                </c:pt>
                <c:pt idx="624">
                  <c:v>42939</c:v>
                </c:pt>
                <c:pt idx="625">
                  <c:v>42940</c:v>
                </c:pt>
                <c:pt idx="626">
                  <c:v>42941</c:v>
                </c:pt>
                <c:pt idx="627">
                  <c:v>42942</c:v>
                </c:pt>
                <c:pt idx="628">
                  <c:v>42943</c:v>
                </c:pt>
                <c:pt idx="629">
                  <c:v>42944</c:v>
                </c:pt>
                <c:pt idx="630">
                  <c:v>42945</c:v>
                </c:pt>
                <c:pt idx="631">
                  <c:v>42946</c:v>
                </c:pt>
                <c:pt idx="632">
                  <c:v>42947</c:v>
                </c:pt>
                <c:pt idx="633">
                  <c:v>42948</c:v>
                </c:pt>
                <c:pt idx="634">
                  <c:v>42949</c:v>
                </c:pt>
                <c:pt idx="635">
                  <c:v>42950</c:v>
                </c:pt>
                <c:pt idx="636">
                  <c:v>42951</c:v>
                </c:pt>
                <c:pt idx="637">
                  <c:v>42952</c:v>
                </c:pt>
                <c:pt idx="638">
                  <c:v>42953</c:v>
                </c:pt>
                <c:pt idx="639">
                  <c:v>42954</c:v>
                </c:pt>
                <c:pt idx="640">
                  <c:v>42955</c:v>
                </c:pt>
                <c:pt idx="641">
                  <c:v>42956</c:v>
                </c:pt>
                <c:pt idx="642">
                  <c:v>42957</c:v>
                </c:pt>
                <c:pt idx="643">
                  <c:v>42958</c:v>
                </c:pt>
                <c:pt idx="644">
                  <c:v>42959</c:v>
                </c:pt>
                <c:pt idx="645">
                  <c:v>42960</c:v>
                </c:pt>
                <c:pt idx="646">
                  <c:v>42961</c:v>
                </c:pt>
                <c:pt idx="647">
                  <c:v>42962</c:v>
                </c:pt>
                <c:pt idx="648">
                  <c:v>42963</c:v>
                </c:pt>
                <c:pt idx="649">
                  <c:v>42964</c:v>
                </c:pt>
                <c:pt idx="650">
                  <c:v>42965</c:v>
                </c:pt>
                <c:pt idx="651">
                  <c:v>42966</c:v>
                </c:pt>
                <c:pt idx="652">
                  <c:v>42967</c:v>
                </c:pt>
                <c:pt idx="653">
                  <c:v>42968</c:v>
                </c:pt>
                <c:pt idx="654">
                  <c:v>42969</c:v>
                </c:pt>
                <c:pt idx="655">
                  <c:v>42970</c:v>
                </c:pt>
                <c:pt idx="656">
                  <c:v>42971</c:v>
                </c:pt>
                <c:pt idx="657">
                  <c:v>42972</c:v>
                </c:pt>
                <c:pt idx="658">
                  <c:v>42973</c:v>
                </c:pt>
                <c:pt idx="659">
                  <c:v>42974</c:v>
                </c:pt>
                <c:pt idx="660">
                  <c:v>42975</c:v>
                </c:pt>
                <c:pt idx="661">
                  <c:v>42976</c:v>
                </c:pt>
                <c:pt idx="662">
                  <c:v>42977</c:v>
                </c:pt>
                <c:pt idx="663">
                  <c:v>42978</c:v>
                </c:pt>
                <c:pt idx="664">
                  <c:v>42979</c:v>
                </c:pt>
                <c:pt idx="665">
                  <c:v>42980</c:v>
                </c:pt>
                <c:pt idx="666">
                  <c:v>42981</c:v>
                </c:pt>
                <c:pt idx="667">
                  <c:v>42982</c:v>
                </c:pt>
                <c:pt idx="668">
                  <c:v>42983</c:v>
                </c:pt>
                <c:pt idx="669">
                  <c:v>42984</c:v>
                </c:pt>
                <c:pt idx="670">
                  <c:v>42985</c:v>
                </c:pt>
                <c:pt idx="671">
                  <c:v>42986</c:v>
                </c:pt>
                <c:pt idx="672">
                  <c:v>42987</c:v>
                </c:pt>
                <c:pt idx="673">
                  <c:v>42988</c:v>
                </c:pt>
                <c:pt idx="674">
                  <c:v>42989</c:v>
                </c:pt>
                <c:pt idx="675">
                  <c:v>42990</c:v>
                </c:pt>
                <c:pt idx="676">
                  <c:v>42991</c:v>
                </c:pt>
                <c:pt idx="677">
                  <c:v>42992</c:v>
                </c:pt>
                <c:pt idx="678">
                  <c:v>42993</c:v>
                </c:pt>
                <c:pt idx="679">
                  <c:v>42994</c:v>
                </c:pt>
                <c:pt idx="680">
                  <c:v>42995</c:v>
                </c:pt>
                <c:pt idx="681">
                  <c:v>42996</c:v>
                </c:pt>
                <c:pt idx="682">
                  <c:v>42997</c:v>
                </c:pt>
                <c:pt idx="683">
                  <c:v>42998</c:v>
                </c:pt>
                <c:pt idx="684">
                  <c:v>42999</c:v>
                </c:pt>
                <c:pt idx="685">
                  <c:v>43000</c:v>
                </c:pt>
                <c:pt idx="686">
                  <c:v>43001</c:v>
                </c:pt>
                <c:pt idx="687">
                  <c:v>43002</c:v>
                </c:pt>
                <c:pt idx="688">
                  <c:v>43003</c:v>
                </c:pt>
                <c:pt idx="689">
                  <c:v>43004</c:v>
                </c:pt>
                <c:pt idx="690">
                  <c:v>43005</c:v>
                </c:pt>
                <c:pt idx="691">
                  <c:v>43006</c:v>
                </c:pt>
                <c:pt idx="692">
                  <c:v>43007</c:v>
                </c:pt>
                <c:pt idx="693">
                  <c:v>43008</c:v>
                </c:pt>
                <c:pt idx="694">
                  <c:v>43009</c:v>
                </c:pt>
                <c:pt idx="695">
                  <c:v>43010</c:v>
                </c:pt>
                <c:pt idx="696">
                  <c:v>43011</c:v>
                </c:pt>
                <c:pt idx="697">
                  <c:v>43012</c:v>
                </c:pt>
                <c:pt idx="698">
                  <c:v>43013</c:v>
                </c:pt>
                <c:pt idx="699">
                  <c:v>43014</c:v>
                </c:pt>
                <c:pt idx="700">
                  <c:v>43015</c:v>
                </c:pt>
                <c:pt idx="701">
                  <c:v>43016</c:v>
                </c:pt>
                <c:pt idx="702">
                  <c:v>43017</c:v>
                </c:pt>
                <c:pt idx="703">
                  <c:v>43018</c:v>
                </c:pt>
                <c:pt idx="704">
                  <c:v>43019</c:v>
                </c:pt>
                <c:pt idx="705">
                  <c:v>43020</c:v>
                </c:pt>
                <c:pt idx="706">
                  <c:v>43021</c:v>
                </c:pt>
                <c:pt idx="707">
                  <c:v>43022</c:v>
                </c:pt>
                <c:pt idx="708">
                  <c:v>43023</c:v>
                </c:pt>
                <c:pt idx="709">
                  <c:v>43024</c:v>
                </c:pt>
                <c:pt idx="710">
                  <c:v>43025</c:v>
                </c:pt>
                <c:pt idx="711">
                  <c:v>43026</c:v>
                </c:pt>
                <c:pt idx="712">
                  <c:v>43027</c:v>
                </c:pt>
                <c:pt idx="713">
                  <c:v>43028</c:v>
                </c:pt>
                <c:pt idx="714">
                  <c:v>43029</c:v>
                </c:pt>
                <c:pt idx="715">
                  <c:v>43030</c:v>
                </c:pt>
                <c:pt idx="716">
                  <c:v>43031</c:v>
                </c:pt>
                <c:pt idx="717">
                  <c:v>43032</c:v>
                </c:pt>
                <c:pt idx="718">
                  <c:v>43033</c:v>
                </c:pt>
                <c:pt idx="719">
                  <c:v>43034</c:v>
                </c:pt>
                <c:pt idx="720">
                  <c:v>43035</c:v>
                </c:pt>
                <c:pt idx="721">
                  <c:v>43036</c:v>
                </c:pt>
                <c:pt idx="722">
                  <c:v>43037</c:v>
                </c:pt>
                <c:pt idx="723">
                  <c:v>43038</c:v>
                </c:pt>
                <c:pt idx="724">
                  <c:v>43039</c:v>
                </c:pt>
                <c:pt idx="725">
                  <c:v>43040</c:v>
                </c:pt>
                <c:pt idx="726">
                  <c:v>43041</c:v>
                </c:pt>
                <c:pt idx="727">
                  <c:v>43042</c:v>
                </c:pt>
                <c:pt idx="728">
                  <c:v>43043</c:v>
                </c:pt>
                <c:pt idx="729">
                  <c:v>43044</c:v>
                </c:pt>
                <c:pt idx="730">
                  <c:v>43045</c:v>
                </c:pt>
                <c:pt idx="731">
                  <c:v>43046</c:v>
                </c:pt>
                <c:pt idx="732">
                  <c:v>43047</c:v>
                </c:pt>
                <c:pt idx="733">
                  <c:v>43048</c:v>
                </c:pt>
                <c:pt idx="734">
                  <c:v>43049</c:v>
                </c:pt>
                <c:pt idx="735">
                  <c:v>43050</c:v>
                </c:pt>
                <c:pt idx="736">
                  <c:v>43051</c:v>
                </c:pt>
                <c:pt idx="737">
                  <c:v>43052</c:v>
                </c:pt>
                <c:pt idx="738">
                  <c:v>43053</c:v>
                </c:pt>
                <c:pt idx="739">
                  <c:v>43054</c:v>
                </c:pt>
                <c:pt idx="740">
                  <c:v>43055</c:v>
                </c:pt>
                <c:pt idx="741">
                  <c:v>43056</c:v>
                </c:pt>
                <c:pt idx="742">
                  <c:v>43057</c:v>
                </c:pt>
                <c:pt idx="743">
                  <c:v>43058</c:v>
                </c:pt>
                <c:pt idx="744">
                  <c:v>43059</c:v>
                </c:pt>
                <c:pt idx="745">
                  <c:v>43060</c:v>
                </c:pt>
                <c:pt idx="746">
                  <c:v>43061</c:v>
                </c:pt>
                <c:pt idx="747">
                  <c:v>43062</c:v>
                </c:pt>
                <c:pt idx="748">
                  <c:v>43063</c:v>
                </c:pt>
                <c:pt idx="749">
                  <c:v>43064</c:v>
                </c:pt>
                <c:pt idx="750">
                  <c:v>43065</c:v>
                </c:pt>
                <c:pt idx="751">
                  <c:v>43066</c:v>
                </c:pt>
                <c:pt idx="752">
                  <c:v>43067</c:v>
                </c:pt>
                <c:pt idx="753">
                  <c:v>43068</c:v>
                </c:pt>
                <c:pt idx="754">
                  <c:v>43069</c:v>
                </c:pt>
                <c:pt idx="755">
                  <c:v>43070</c:v>
                </c:pt>
                <c:pt idx="756">
                  <c:v>43071</c:v>
                </c:pt>
                <c:pt idx="757">
                  <c:v>43072</c:v>
                </c:pt>
                <c:pt idx="758">
                  <c:v>43073</c:v>
                </c:pt>
                <c:pt idx="759">
                  <c:v>43074</c:v>
                </c:pt>
                <c:pt idx="760">
                  <c:v>43075</c:v>
                </c:pt>
                <c:pt idx="761">
                  <c:v>43076</c:v>
                </c:pt>
                <c:pt idx="762">
                  <c:v>43077</c:v>
                </c:pt>
                <c:pt idx="763">
                  <c:v>43078</c:v>
                </c:pt>
                <c:pt idx="764">
                  <c:v>43079</c:v>
                </c:pt>
                <c:pt idx="765">
                  <c:v>43080</c:v>
                </c:pt>
                <c:pt idx="766">
                  <c:v>43081</c:v>
                </c:pt>
                <c:pt idx="767">
                  <c:v>43082</c:v>
                </c:pt>
                <c:pt idx="768">
                  <c:v>43083</c:v>
                </c:pt>
                <c:pt idx="769">
                  <c:v>43084</c:v>
                </c:pt>
                <c:pt idx="770">
                  <c:v>43085</c:v>
                </c:pt>
                <c:pt idx="771">
                  <c:v>43086</c:v>
                </c:pt>
                <c:pt idx="772">
                  <c:v>43087</c:v>
                </c:pt>
                <c:pt idx="773">
                  <c:v>43088</c:v>
                </c:pt>
                <c:pt idx="774">
                  <c:v>43089</c:v>
                </c:pt>
                <c:pt idx="775">
                  <c:v>43090</c:v>
                </c:pt>
                <c:pt idx="776">
                  <c:v>43091</c:v>
                </c:pt>
                <c:pt idx="777">
                  <c:v>43092</c:v>
                </c:pt>
                <c:pt idx="778">
                  <c:v>43093</c:v>
                </c:pt>
                <c:pt idx="779">
                  <c:v>43094</c:v>
                </c:pt>
                <c:pt idx="780">
                  <c:v>43095</c:v>
                </c:pt>
                <c:pt idx="781">
                  <c:v>43096</c:v>
                </c:pt>
                <c:pt idx="782">
                  <c:v>43097</c:v>
                </c:pt>
                <c:pt idx="783">
                  <c:v>43098</c:v>
                </c:pt>
                <c:pt idx="784">
                  <c:v>43099</c:v>
                </c:pt>
                <c:pt idx="785">
                  <c:v>43100</c:v>
                </c:pt>
                <c:pt idx="786">
                  <c:v>43101</c:v>
                </c:pt>
                <c:pt idx="787">
                  <c:v>43102</c:v>
                </c:pt>
                <c:pt idx="788">
                  <c:v>43103</c:v>
                </c:pt>
                <c:pt idx="789">
                  <c:v>43104</c:v>
                </c:pt>
                <c:pt idx="790">
                  <c:v>43105</c:v>
                </c:pt>
                <c:pt idx="791">
                  <c:v>43106</c:v>
                </c:pt>
                <c:pt idx="792">
                  <c:v>43107</c:v>
                </c:pt>
                <c:pt idx="793">
                  <c:v>43108</c:v>
                </c:pt>
                <c:pt idx="794">
                  <c:v>43109</c:v>
                </c:pt>
                <c:pt idx="795">
                  <c:v>43110</c:v>
                </c:pt>
                <c:pt idx="796">
                  <c:v>43111</c:v>
                </c:pt>
                <c:pt idx="797">
                  <c:v>43112</c:v>
                </c:pt>
                <c:pt idx="798">
                  <c:v>43113</c:v>
                </c:pt>
                <c:pt idx="799">
                  <c:v>43114</c:v>
                </c:pt>
                <c:pt idx="800">
                  <c:v>43115</c:v>
                </c:pt>
                <c:pt idx="801">
                  <c:v>43116</c:v>
                </c:pt>
                <c:pt idx="802">
                  <c:v>43117</c:v>
                </c:pt>
                <c:pt idx="803">
                  <c:v>43118</c:v>
                </c:pt>
                <c:pt idx="804">
                  <c:v>43119</c:v>
                </c:pt>
                <c:pt idx="805">
                  <c:v>43120</c:v>
                </c:pt>
                <c:pt idx="806">
                  <c:v>43121</c:v>
                </c:pt>
                <c:pt idx="807">
                  <c:v>43122</c:v>
                </c:pt>
                <c:pt idx="808">
                  <c:v>43123</c:v>
                </c:pt>
                <c:pt idx="809">
                  <c:v>43124</c:v>
                </c:pt>
                <c:pt idx="810">
                  <c:v>43125</c:v>
                </c:pt>
                <c:pt idx="811">
                  <c:v>43126</c:v>
                </c:pt>
                <c:pt idx="812">
                  <c:v>43127</c:v>
                </c:pt>
                <c:pt idx="813">
                  <c:v>43128</c:v>
                </c:pt>
                <c:pt idx="814">
                  <c:v>43129</c:v>
                </c:pt>
                <c:pt idx="815">
                  <c:v>43130</c:v>
                </c:pt>
                <c:pt idx="816">
                  <c:v>43131</c:v>
                </c:pt>
                <c:pt idx="817">
                  <c:v>43132</c:v>
                </c:pt>
                <c:pt idx="818">
                  <c:v>43133</c:v>
                </c:pt>
                <c:pt idx="819">
                  <c:v>43134</c:v>
                </c:pt>
                <c:pt idx="820">
                  <c:v>43135</c:v>
                </c:pt>
                <c:pt idx="821">
                  <c:v>43136</c:v>
                </c:pt>
                <c:pt idx="822">
                  <c:v>43137</c:v>
                </c:pt>
              </c:numCache>
            </c:numRef>
          </c:cat>
          <c:val>
            <c:numRef>
              <c:f>'3. iOS ranking'!$F$1767:$F$2700</c:f>
            </c:numRef>
          </c:val>
          <c:smooth val="0"/>
          <c:extLst xmlns:c16r2="http://schemas.microsoft.com/office/drawing/2015/06/chart">
            <c:ext xmlns:c16="http://schemas.microsoft.com/office/drawing/2014/chart" uri="{C3380CC4-5D6E-409C-BE32-E72D297353CC}">
              <c16:uniqueId val="{00000000-CA78-4D37-8D80-6690864A5EF6}"/>
            </c:ext>
          </c:extLst>
        </c:ser>
        <c:dLbls>
          <c:showLegendKey val="0"/>
          <c:showVal val="0"/>
          <c:showCatName val="0"/>
          <c:showSerName val="0"/>
          <c:showPercent val="0"/>
          <c:showBubbleSize val="0"/>
        </c:dLbls>
        <c:marker val="1"/>
        <c:smooth val="0"/>
        <c:axId val="163272800"/>
        <c:axId val="163269664"/>
      </c:lineChart>
      <c:catAx>
        <c:axId val="163272800"/>
        <c:scaling>
          <c:orientation val="minMax"/>
        </c:scaling>
        <c:delete val="0"/>
        <c:axPos val="t"/>
        <c:numFmt formatCode="m/d/yyyy" sourceLinked="1"/>
        <c:majorTickMark val="out"/>
        <c:minorTickMark val="none"/>
        <c:tickLblPos val="high"/>
        <c:spPr>
          <a:ln>
            <a:solidFill>
              <a:sysClr val="windowText" lastClr="000000"/>
            </a:solidFill>
          </a:ln>
        </c:spPr>
        <c:crossAx val="163269664"/>
        <c:crossesAt val="900"/>
        <c:auto val="1"/>
        <c:lblAlgn val="ctr"/>
        <c:lblOffset val="100"/>
        <c:tickLblSkip val="3"/>
        <c:noMultiLvlLbl val="1"/>
      </c:catAx>
      <c:valAx>
        <c:axId val="163269664"/>
        <c:scaling>
          <c:orientation val="maxMin"/>
        </c:scaling>
        <c:delete val="0"/>
        <c:axPos val="r"/>
        <c:numFmt formatCode="_(* #,##0_);_(* \(#,##0\);_(* &quot;-&quot;??_);_(@_)" sourceLinked="1"/>
        <c:majorTickMark val="in"/>
        <c:minorTickMark val="none"/>
        <c:tickLblPos val="high"/>
        <c:spPr>
          <a:ln>
            <a:solidFill>
              <a:sysClr val="windowText" lastClr="000000"/>
            </a:solidFill>
          </a:ln>
        </c:spPr>
        <c:crossAx val="163272800"/>
        <c:crosses val="max"/>
        <c:crossBetween val="between"/>
      </c:valAx>
      <c:spPr>
        <a:ln>
          <a:solidFill>
            <a:schemeClr val="tx1"/>
          </a:solidFill>
        </a:ln>
      </c:spPr>
    </c:plotArea>
    <c:legend>
      <c:legendPos val="r"/>
      <c:layout>
        <c:manualLayout>
          <c:xMode val="edge"/>
          <c:yMode val="edge"/>
          <c:x val="0.29380655854575538"/>
          <c:y val="0.3861337124526103"/>
          <c:w val="0.5015248093988256"/>
          <c:h val="0.10164348615301592"/>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208012791504527E-2"/>
          <c:y val="3.2882035578887296E-2"/>
          <c:w val="0.83573198177813979"/>
          <c:h val="0.58085119872597646"/>
        </c:manualLayout>
      </c:layout>
      <c:lineChart>
        <c:grouping val="standard"/>
        <c:varyColors val="0"/>
        <c:ser>
          <c:idx val="0"/>
          <c:order val="0"/>
          <c:tx>
            <c:strRef>
              <c:f>'3. iOS ranking'!$G$26</c:f>
              <c:strCache>
                <c:ptCount val="1"/>
                <c:pt idx="0">
                  <c:v>iPad ranking in shopping category</c:v>
                </c:pt>
              </c:strCache>
            </c:strRef>
          </c:tx>
          <c:spPr>
            <a:ln w="15875">
              <a:solidFill>
                <a:srgbClr val="002060"/>
              </a:solidFill>
            </a:ln>
          </c:spPr>
          <c:marker>
            <c:symbol val="none"/>
          </c:marker>
          <c:cat>
            <c:numRef>
              <c:f>'3. iOS ranking'!$A$1767:$A$2589</c:f>
              <c:numCache>
                <c:formatCode>m/d/yyyy</c:formatCode>
                <c:ptCount val="823"/>
                <c:pt idx="0">
                  <c:v>42315</c:v>
                </c:pt>
                <c:pt idx="1">
                  <c:v>42316</c:v>
                </c:pt>
                <c:pt idx="2">
                  <c:v>42317</c:v>
                </c:pt>
                <c:pt idx="3">
                  <c:v>42318</c:v>
                </c:pt>
                <c:pt idx="4">
                  <c:v>42319</c:v>
                </c:pt>
                <c:pt idx="5">
                  <c:v>42320</c:v>
                </c:pt>
                <c:pt idx="6">
                  <c:v>42321</c:v>
                </c:pt>
                <c:pt idx="7">
                  <c:v>42322</c:v>
                </c:pt>
                <c:pt idx="8">
                  <c:v>42323</c:v>
                </c:pt>
                <c:pt idx="9">
                  <c:v>42324</c:v>
                </c:pt>
                <c:pt idx="10">
                  <c:v>42325</c:v>
                </c:pt>
                <c:pt idx="11">
                  <c:v>42326</c:v>
                </c:pt>
                <c:pt idx="12">
                  <c:v>42327</c:v>
                </c:pt>
                <c:pt idx="13">
                  <c:v>42328</c:v>
                </c:pt>
                <c:pt idx="14">
                  <c:v>42329</c:v>
                </c:pt>
                <c:pt idx="15">
                  <c:v>42330</c:v>
                </c:pt>
                <c:pt idx="16">
                  <c:v>42331</c:v>
                </c:pt>
                <c:pt idx="17">
                  <c:v>42332</c:v>
                </c:pt>
                <c:pt idx="18">
                  <c:v>42333</c:v>
                </c:pt>
                <c:pt idx="19">
                  <c:v>42334</c:v>
                </c:pt>
                <c:pt idx="20">
                  <c:v>42335</c:v>
                </c:pt>
                <c:pt idx="21">
                  <c:v>42336</c:v>
                </c:pt>
                <c:pt idx="22">
                  <c:v>42337</c:v>
                </c:pt>
                <c:pt idx="23">
                  <c:v>42338</c:v>
                </c:pt>
                <c:pt idx="24">
                  <c:v>42339</c:v>
                </c:pt>
                <c:pt idx="25">
                  <c:v>42340</c:v>
                </c:pt>
                <c:pt idx="26">
                  <c:v>42341</c:v>
                </c:pt>
                <c:pt idx="27">
                  <c:v>42342</c:v>
                </c:pt>
                <c:pt idx="28">
                  <c:v>42343</c:v>
                </c:pt>
                <c:pt idx="29">
                  <c:v>42344</c:v>
                </c:pt>
                <c:pt idx="30">
                  <c:v>42345</c:v>
                </c:pt>
                <c:pt idx="31">
                  <c:v>42346</c:v>
                </c:pt>
                <c:pt idx="32">
                  <c:v>42347</c:v>
                </c:pt>
                <c:pt idx="33">
                  <c:v>42348</c:v>
                </c:pt>
                <c:pt idx="34">
                  <c:v>42349</c:v>
                </c:pt>
                <c:pt idx="35">
                  <c:v>42350</c:v>
                </c:pt>
                <c:pt idx="36">
                  <c:v>42351</c:v>
                </c:pt>
                <c:pt idx="37">
                  <c:v>42352</c:v>
                </c:pt>
                <c:pt idx="38">
                  <c:v>42353</c:v>
                </c:pt>
                <c:pt idx="39">
                  <c:v>42354</c:v>
                </c:pt>
                <c:pt idx="40">
                  <c:v>42355</c:v>
                </c:pt>
                <c:pt idx="41">
                  <c:v>42356</c:v>
                </c:pt>
                <c:pt idx="42">
                  <c:v>42357</c:v>
                </c:pt>
                <c:pt idx="43">
                  <c:v>42358</c:v>
                </c:pt>
                <c:pt idx="44">
                  <c:v>42359</c:v>
                </c:pt>
                <c:pt idx="45">
                  <c:v>42360</c:v>
                </c:pt>
                <c:pt idx="46">
                  <c:v>42361</c:v>
                </c:pt>
                <c:pt idx="47">
                  <c:v>42362</c:v>
                </c:pt>
                <c:pt idx="48">
                  <c:v>42363</c:v>
                </c:pt>
                <c:pt idx="49">
                  <c:v>42364</c:v>
                </c:pt>
                <c:pt idx="50">
                  <c:v>42365</c:v>
                </c:pt>
                <c:pt idx="51">
                  <c:v>42366</c:v>
                </c:pt>
                <c:pt idx="52">
                  <c:v>42367</c:v>
                </c:pt>
                <c:pt idx="53">
                  <c:v>42368</c:v>
                </c:pt>
                <c:pt idx="54">
                  <c:v>42369</c:v>
                </c:pt>
                <c:pt idx="55">
                  <c:v>42370</c:v>
                </c:pt>
                <c:pt idx="56">
                  <c:v>42371</c:v>
                </c:pt>
                <c:pt idx="57">
                  <c:v>42372</c:v>
                </c:pt>
                <c:pt idx="58">
                  <c:v>42373</c:v>
                </c:pt>
                <c:pt idx="59">
                  <c:v>42374</c:v>
                </c:pt>
                <c:pt idx="60">
                  <c:v>42375</c:v>
                </c:pt>
                <c:pt idx="61">
                  <c:v>42376</c:v>
                </c:pt>
                <c:pt idx="62">
                  <c:v>42377</c:v>
                </c:pt>
                <c:pt idx="63">
                  <c:v>42378</c:v>
                </c:pt>
                <c:pt idx="64">
                  <c:v>42379</c:v>
                </c:pt>
                <c:pt idx="65">
                  <c:v>42380</c:v>
                </c:pt>
                <c:pt idx="66">
                  <c:v>42381</c:v>
                </c:pt>
                <c:pt idx="67">
                  <c:v>42382</c:v>
                </c:pt>
                <c:pt idx="68">
                  <c:v>42383</c:v>
                </c:pt>
                <c:pt idx="69">
                  <c:v>42384</c:v>
                </c:pt>
                <c:pt idx="70">
                  <c:v>42385</c:v>
                </c:pt>
                <c:pt idx="71">
                  <c:v>42386</c:v>
                </c:pt>
                <c:pt idx="72">
                  <c:v>42387</c:v>
                </c:pt>
                <c:pt idx="73">
                  <c:v>42388</c:v>
                </c:pt>
                <c:pt idx="74">
                  <c:v>42389</c:v>
                </c:pt>
                <c:pt idx="75">
                  <c:v>42390</c:v>
                </c:pt>
                <c:pt idx="76">
                  <c:v>42391</c:v>
                </c:pt>
                <c:pt idx="77">
                  <c:v>42392</c:v>
                </c:pt>
                <c:pt idx="78">
                  <c:v>42393</c:v>
                </c:pt>
                <c:pt idx="79">
                  <c:v>42394</c:v>
                </c:pt>
                <c:pt idx="80">
                  <c:v>42395</c:v>
                </c:pt>
                <c:pt idx="81">
                  <c:v>42396</c:v>
                </c:pt>
                <c:pt idx="82">
                  <c:v>42397</c:v>
                </c:pt>
                <c:pt idx="83">
                  <c:v>42398</c:v>
                </c:pt>
                <c:pt idx="84">
                  <c:v>42399</c:v>
                </c:pt>
                <c:pt idx="85">
                  <c:v>42400</c:v>
                </c:pt>
                <c:pt idx="86">
                  <c:v>42401</c:v>
                </c:pt>
                <c:pt idx="87">
                  <c:v>42402</c:v>
                </c:pt>
                <c:pt idx="88">
                  <c:v>42403</c:v>
                </c:pt>
                <c:pt idx="89">
                  <c:v>42404</c:v>
                </c:pt>
                <c:pt idx="90">
                  <c:v>42405</c:v>
                </c:pt>
                <c:pt idx="91">
                  <c:v>42406</c:v>
                </c:pt>
                <c:pt idx="92">
                  <c:v>42407</c:v>
                </c:pt>
                <c:pt idx="93">
                  <c:v>42408</c:v>
                </c:pt>
                <c:pt idx="94">
                  <c:v>42409</c:v>
                </c:pt>
                <c:pt idx="95">
                  <c:v>42410</c:v>
                </c:pt>
                <c:pt idx="96">
                  <c:v>42411</c:v>
                </c:pt>
                <c:pt idx="97">
                  <c:v>42412</c:v>
                </c:pt>
                <c:pt idx="98">
                  <c:v>42413</c:v>
                </c:pt>
                <c:pt idx="99">
                  <c:v>42414</c:v>
                </c:pt>
                <c:pt idx="100">
                  <c:v>42415</c:v>
                </c:pt>
                <c:pt idx="101">
                  <c:v>42416</c:v>
                </c:pt>
                <c:pt idx="102">
                  <c:v>42417</c:v>
                </c:pt>
                <c:pt idx="103">
                  <c:v>42418</c:v>
                </c:pt>
                <c:pt idx="104">
                  <c:v>42419</c:v>
                </c:pt>
                <c:pt idx="105">
                  <c:v>42420</c:v>
                </c:pt>
                <c:pt idx="106">
                  <c:v>42421</c:v>
                </c:pt>
                <c:pt idx="107">
                  <c:v>42422</c:v>
                </c:pt>
                <c:pt idx="108">
                  <c:v>42423</c:v>
                </c:pt>
                <c:pt idx="109">
                  <c:v>42424</c:v>
                </c:pt>
                <c:pt idx="110">
                  <c:v>42425</c:v>
                </c:pt>
                <c:pt idx="111">
                  <c:v>42426</c:v>
                </c:pt>
                <c:pt idx="112">
                  <c:v>42427</c:v>
                </c:pt>
                <c:pt idx="113">
                  <c:v>42428</c:v>
                </c:pt>
                <c:pt idx="114">
                  <c:v>42429</c:v>
                </c:pt>
                <c:pt idx="115">
                  <c:v>42430</c:v>
                </c:pt>
                <c:pt idx="116">
                  <c:v>42431</c:v>
                </c:pt>
                <c:pt idx="117">
                  <c:v>42432</c:v>
                </c:pt>
                <c:pt idx="118">
                  <c:v>42433</c:v>
                </c:pt>
                <c:pt idx="119">
                  <c:v>42434</c:v>
                </c:pt>
                <c:pt idx="120">
                  <c:v>42435</c:v>
                </c:pt>
                <c:pt idx="121">
                  <c:v>42436</c:v>
                </c:pt>
                <c:pt idx="122">
                  <c:v>42437</c:v>
                </c:pt>
                <c:pt idx="123">
                  <c:v>42438</c:v>
                </c:pt>
                <c:pt idx="124">
                  <c:v>42439</c:v>
                </c:pt>
                <c:pt idx="125">
                  <c:v>42440</c:v>
                </c:pt>
                <c:pt idx="126">
                  <c:v>42441</c:v>
                </c:pt>
                <c:pt idx="127">
                  <c:v>42442</c:v>
                </c:pt>
                <c:pt idx="128">
                  <c:v>42443</c:v>
                </c:pt>
                <c:pt idx="129">
                  <c:v>42444</c:v>
                </c:pt>
                <c:pt idx="130">
                  <c:v>42445</c:v>
                </c:pt>
                <c:pt idx="131">
                  <c:v>42446</c:v>
                </c:pt>
                <c:pt idx="132">
                  <c:v>42447</c:v>
                </c:pt>
                <c:pt idx="133">
                  <c:v>42448</c:v>
                </c:pt>
                <c:pt idx="134">
                  <c:v>42449</c:v>
                </c:pt>
                <c:pt idx="135">
                  <c:v>42450</c:v>
                </c:pt>
                <c:pt idx="136">
                  <c:v>42451</c:v>
                </c:pt>
                <c:pt idx="137">
                  <c:v>42452</c:v>
                </c:pt>
                <c:pt idx="138">
                  <c:v>42453</c:v>
                </c:pt>
                <c:pt idx="139">
                  <c:v>42454</c:v>
                </c:pt>
                <c:pt idx="140">
                  <c:v>42455</c:v>
                </c:pt>
                <c:pt idx="141">
                  <c:v>42456</c:v>
                </c:pt>
                <c:pt idx="142">
                  <c:v>42457</c:v>
                </c:pt>
                <c:pt idx="143">
                  <c:v>42458</c:v>
                </c:pt>
                <c:pt idx="144">
                  <c:v>42459</c:v>
                </c:pt>
                <c:pt idx="145">
                  <c:v>42460</c:v>
                </c:pt>
                <c:pt idx="146">
                  <c:v>42461</c:v>
                </c:pt>
                <c:pt idx="147">
                  <c:v>42462</c:v>
                </c:pt>
                <c:pt idx="148">
                  <c:v>42463</c:v>
                </c:pt>
                <c:pt idx="149">
                  <c:v>42464</c:v>
                </c:pt>
                <c:pt idx="150">
                  <c:v>42465</c:v>
                </c:pt>
                <c:pt idx="151">
                  <c:v>42466</c:v>
                </c:pt>
                <c:pt idx="152">
                  <c:v>42467</c:v>
                </c:pt>
                <c:pt idx="153">
                  <c:v>42468</c:v>
                </c:pt>
                <c:pt idx="154">
                  <c:v>42469</c:v>
                </c:pt>
                <c:pt idx="155">
                  <c:v>42470</c:v>
                </c:pt>
                <c:pt idx="156">
                  <c:v>42471</c:v>
                </c:pt>
                <c:pt idx="157">
                  <c:v>42472</c:v>
                </c:pt>
                <c:pt idx="158">
                  <c:v>42473</c:v>
                </c:pt>
                <c:pt idx="159">
                  <c:v>42474</c:v>
                </c:pt>
                <c:pt idx="160">
                  <c:v>42475</c:v>
                </c:pt>
                <c:pt idx="161">
                  <c:v>42476</c:v>
                </c:pt>
                <c:pt idx="162">
                  <c:v>42477</c:v>
                </c:pt>
                <c:pt idx="163">
                  <c:v>42478</c:v>
                </c:pt>
                <c:pt idx="164">
                  <c:v>42479</c:v>
                </c:pt>
                <c:pt idx="165">
                  <c:v>42480</c:v>
                </c:pt>
                <c:pt idx="166">
                  <c:v>42481</c:v>
                </c:pt>
                <c:pt idx="167">
                  <c:v>42482</c:v>
                </c:pt>
                <c:pt idx="168">
                  <c:v>42483</c:v>
                </c:pt>
                <c:pt idx="169">
                  <c:v>42484</c:v>
                </c:pt>
                <c:pt idx="170">
                  <c:v>42485</c:v>
                </c:pt>
                <c:pt idx="171">
                  <c:v>42486</c:v>
                </c:pt>
                <c:pt idx="172">
                  <c:v>42487</c:v>
                </c:pt>
                <c:pt idx="173">
                  <c:v>42488</c:v>
                </c:pt>
                <c:pt idx="174">
                  <c:v>42489</c:v>
                </c:pt>
                <c:pt idx="175">
                  <c:v>42490</c:v>
                </c:pt>
                <c:pt idx="176">
                  <c:v>42491</c:v>
                </c:pt>
                <c:pt idx="177">
                  <c:v>42492</c:v>
                </c:pt>
                <c:pt idx="178">
                  <c:v>42493</c:v>
                </c:pt>
                <c:pt idx="179">
                  <c:v>42494</c:v>
                </c:pt>
                <c:pt idx="180">
                  <c:v>42495</c:v>
                </c:pt>
                <c:pt idx="181">
                  <c:v>42496</c:v>
                </c:pt>
                <c:pt idx="182">
                  <c:v>42497</c:v>
                </c:pt>
                <c:pt idx="183">
                  <c:v>42498</c:v>
                </c:pt>
                <c:pt idx="184">
                  <c:v>42499</c:v>
                </c:pt>
                <c:pt idx="185">
                  <c:v>42500</c:v>
                </c:pt>
                <c:pt idx="186">
                  <c:v>42501</c:v>
                </c:pt>
                <c:pt idx="187">
                  <c:v>42502</c:v>
                </c:pt>
                <c:pt idx="188">
                  <c:v>42503</c:v>
                </c:pt>
                <c:pt idx="189">
                  <c:v>42504</c:v>
                </c:pt>
                <c:pt idx="190">
                  <c:v>42505</c:v>
                </c:pt>
                <c:pt idx="191">
                  <c:v>42506</c:v>
                </c:pt>
                <c:pt idx="192">
                  <c:v>42507</c:v>
                </c:pt>
                <c:pt idx="193">
                  <c:v>42508</c:v>
                </c:pt>
                <c:pt idx="194">
                  <c:v>42509</c:v>
                </c:pt>
                <c:pt idx="195">
                  <c:v>42510</c:v>
                </c:pt>
                <c:pt idx="196">
                  <c:v>42511</c:v>
                </c:pt>
                <c:pt idx="197">
                  <c:v>42512</c:v>
                </c:pt>
                <c:pt idx="198">
                  <c:v>42513</c:v>
                </c:pt>
                <c:pt idx="199">
                  <c:v>42514</c:v>
                </c:pt>
                <c:pt idx="200">
                  <c:v>42515</c:v>
                </c:pt>
                <c:pt idx="201">
                  <c:v>42516</c:v>
                </c:pt>
                <c:pt idx="202">
                  <c:v>42517</c:v>
                </c:pt>
                <c:pt idx="203">
                  <c:v>42518</c:v>
                </c:pt>
                <c:pt idx="204">
                  <c:v>42519</c:v>
                </c:pt>
                <c:pt idx="205">
                  <c:v>42520</c:v>
                </c:pt>
                <c:pt idx="206">
                  <c:v>42521</c:v>
                </c:pt>
                <c:pt idx="207">
                  <c:v>42522</c:v>
                </c:pt>
                <c:pt idx="208">
                  <c:v>42523</c:v>
                </c:pt>
                <c:pt idx="209">
                  <c:v>42524</c:v>
                </c:pt>
                <c:pt idx="210">
                  <c:v>42525</c:v>
                </c:pt>
                <c:pt idx="211">
                  <c:v>42526</c:v>
                </c:pt>
                <c:pt idx="212">
                  <c:v>42527</c:v>
                </c:pt>
                <c:pt idx="213">
                  <c:v>42528</c:v>
                </c:pt>
                <c:pt idx="214">
                  <c:v>42529</c:v>
                </c:pt>
                <c:pt idx="215">
                  <c:v>42530</c:v>
                </c:pt>
                <c:pt idx="216">
                  <c:v>42531</c:v>
                </c:pt>
                <c:pt idx="217">
                  <c:v>42532</c:v>
                </c:pt>
                <c:pt idx="218">
                  <c:v>42533</c:v>
                </c:pt>
                <c:pt idx="219">
                  <c:v>42534</c:v>
                </c:pt>
                <c:pt idx="220">
                  <c:v>42535</c:v>
                </c:pt>
                <c:pt idx="221">
                  <c:v>42536</c:v>
                </c:pt>
                <c:pt idx="222">
                  <c:v>42537</c:v>
                </c:pt>
                <c:pt idx="223">
                  <c:v>42538</c:v>
                </c:pt>
                <c:pt idx="224">
                  <c:v>42539</c:v>
                </c:pt>
                <c:pt idx="225">
                  <c:v>42540</c:v>
                </c:pt>
                <c:pt idx="226">
                  <c:v>42541</c:v>
                </c:pt>
                <c:pt idx="227">
                  <c:v>42542</c:v>
                </c:pt>
                <c:pt idx="228">
                  <c:v>42543</c:v>
                </c:pt>
                <c:pt idx="229">
                  <c:v>42544</c:v>
                </c:pt>
                <c:pt idx="230">
                  <c:v>42545</c:v>
                </c:pt>
                <c:pt idx="231">
                  <c:v>42546</c:v>
                </c:pt>
                <c:pt idx="232">
                  <c:v>42547</c:v>
                </c:pt>
                <c:pt idx="233">
                  <c:v>42548</c:v>
                </c:pt>
                <c:pt idx="234">
                  <c:v>42549</c:v>
                </c:pt>
                <c:pt idx="235">
                  <c:v>42550</c:v>
                </c:pt>
                <c:pt idx="236">
                  <c:v>42551</c:v>
                </c:pt>
                <c:pt idx="237">
                  <c:v>42552</c:v>
                </c:pt>
                <c:pt idx="238">
                  <c:v>42553</c:v>
                </c:pt>
                <c:pt idx="239">
                  <c:v>42554</c:v>
                </c:pt>
                <c:pt idx="240">
                  <c:v>42555</c:v>
                </c:pt>
                <c:pt idx="241">
                  <c:v>42556</c:v>
                </c:pt>
                <c:pt idx="242">
                  <c:v>42557</c:v>
                </c:pt>
                <c:pt idx="243">
                  <c:v>42558</c:v>
                </c:pt>
                <c:pt idx="244">
                  <c:v>42559</c:v>
                </c:pt>
                <c:pt idx="245">
                  <c:v>42560</c:v>
                </c:pt>
                <c:pt idx="246">
                  <c:v>42561</c:v>
                </c:pt>
                <c:pt idx="247">
                  <c:v>42562</c:v>
                </c:pt>
                <c:pt idx="248">
                  <c:v>42563</c:v>
                </c:pt>
                <c:pt idx="249">
                  <c:v>42564</c:v>
                </c:pt>
                <c:pt idx="250">
                  <c:v>42565</c:v>
                </c:pt>
                <c:pt idx="251">
                  <c:v>42566</c:v>
                </c:pt>
                <c:pt idx="252">
                  <c:v>42567</c:v>
                </c:pt>
                <c:pt idx="253">
                  <c:v>42568</c:v>
                </c:pt>
                <c:pt idx="254">
                  <c:v>42569</c:v>
                </c:pt>
                <c:pt idx="255">
                  <c:v>42570</c:v>
                </c:pt>
                <c:pt idx="256">
                  <c:v>42571</c:v>
                </c:pt>
                <c:pt idx="257">
                  <c:v>42572</c:v>
                </c:pt>
                <c:pt idx="258">
                  <c:v>42573</c:v>
                </c:pt>
                <c:pt idx="259">
                  <c:v>42574</c:v>
                </c:pt>
                <c:pt idx="260">
                  <c:v>42575</c:v>
                </c:pt>
                <c:pt idx="261">
                  <c:v>42576</c:v>
                </c:pt>
                <c:pt idx="262">
                  <c:v>42577</c:v>
                </c:pt>
                <c:pt idx="263">
                  <c:v>42578</c:v>
                </c:pt>
                <c:pt idx="264">
                  <c:v>42579</c:v>
                </c:pt>
                <c:pt idx="265">
                  <c:v>42580</c:v>
                </c:pt>
                <c:pt idx="266">
                  <c:v>42581</c:v>
                </c:pt>
                <c:pt idx="267">
                  <c:v>42582</c:v>
                </c:pt>
                <c:pt idx="268">
                  <c:v>42583</c:v>
                </c:pt>
                <c:pt idx="269">
                  <c:v>42584</c:v>
                </c:pt>
                <c:pt idx="270">
                  <c:v>42585</c:v>
                </c:pt>
                <c:pt idx="271">
                  <c:v>42586</c:v>
                </c:pt>
                <c:pt idx="272">
                  <c:v>42587</c:v>
                </c:pt>
                <c:pt idx="273">
                  <c:v>42588</c:v>
                </c:pt>
                <c:pt idx="274">
                  <c:v>42589</c:v>
                </c:pt>
                <c:pt idx="275">
                  <c:v>42590</c:v>
                </c:pt>
                <c:pt idx="276">
                  <c:v>42591</c:v>
                </c:pt>
                <c:pt idx="277">
                  <c:v>42592</c:v>
                </c:pt>
                <c:pt idx="278">
                  <c:v>42593</c:v>
                </c:pt>
                <c:pt idx="279">
                  <c:v>42594</c:v>
                </c:pt>
                <c:pt idx="280">
                  <c:v>42595</c:v>
                </c:pt>
                <c:pt idx="281">
                  <c:v>42596</c:v>
                </c:pt>
                <c:pt idx="282">
                  <c:v>42597</c:v>
                </c:pt>
                <c:pt idx="283">
                  <c:v>42598</c:v>
                </c:pt>
                <c:pt idx="284">
                  <c:v>42599</c:v>
                </c:pt>
                <c:pt idx="285">
                  <c:v>42600</c:v>
                </c:pt>
                <c:pt idx="286">
                  <c:v>42601</c:v>
                </c:pt>
                <c:pt idx="287">
                  <c:v>42602</c:v>
                </c:pt>
                <c:pt idx="288">
                  <c:v>42603</c:v>
                </c:pt>
                <c:pt idx="289">
                  <c:v>42604</c:v>
                </c:pt>
                <c:pt idx="290">
                  <c:v>42605</c:v>
                </c:pt>
                <c:pt idx="291">
                  <c:v>42606</c:v>
                </c:pt>
                <c:pt idx="292">
                  <c:v>42607</c:v>
                </c:pt>
                <c:pt idx="293">
                  <c:v>42608</c:v>
                </c:pt>
                <c:pt idx="294">
                  <c:v>42609</c:v>
                </c:pt>
                <c:pt idx="295">
                  <c:v>42610</c:v>
                </c:pt>
                <c:pt idx="296">
                  <c:v>42611</c:v>
                </c:pt>
                <c:pt idx="297">
                  <c:v>42612</c:v>
                </c:pt>
                <c:pt idx="298">
                  <c:v>42613</c:v>
                </c:pt>
                <c:pt idx="299">
                  <c:v>42614</c:v>
                </c:pt>
                <c:pt idx="300">
                  <c:v>42615</c:v>
                </c:pt>
                <c:pt idx="301">
                  <c:v>42616</c:v>
                </c:pt>
                <c:pt idx="302">
                  <c:v>42617</c:v>
                </c:pt>
                <c:pt idx="303">
                  <c:v>42618</c:v>
                </c:pt>
                <c:pt idx="304">
                  <c:v>42619</c:v>
                </c:pt>
                <c:pt idx="305">
                  <c:v>42620</c:v>
                </c:pt>
                <c:pt idx="306">
                  <c:v>42621</c:v>
                </c:pt>
                <c:pt idx="307">
                  <c:v>42622</c:v>
                </c:pt>
                <c:pt idx="308">
                  <c:v>42623</c:v>
                </c:pt>
                <c:pt idx="309">
                  <c:v>42624</c:v>
                </c:pt>
                <c:pt idx="310">
                  <c:v>42625</c:v>
                </c:pt>
                <c:pt idx="311">
                  <c:v>42626</c:v>
                </c:pt>
                <c:pt idx="312">
                  <c:v>42627</c:v>
                </c:pt>
                <c:pt idx="313">
                  <c:v>42628</c:v>
                </c:pt>
                <c:pt idx="314">
                  <c:v>42629</c:v>
                </c:pt>
                <c:pt idx="315">
                  <c:v>42630</c:v>
                </c:pt>
                <c:pt idx="316">
                  <c:v>42631</c:v>
                </c:pt>
                <c:pt idx="317">
                  <c:v>42632</c:v>
                </c:pt>
                <c:pt idx="318">
                  <c:v>42633</c:v>
                </c:pt>
                <c:pt idx="319">
                  <c:v>42634</c:v>
                </c:pt>
                <c:pt idx="320">
                  <c:v>42635</c:v>
                </c:pt>
                <c:pt idx="321">
                  <c:v>42636</c:v>
                </c:pt>
                <c:pt idx="322">
                  <c:v>42637</c:v>
                </c:pt>
                <c:pt idx="323">
                  <c:v>42638</c:v>
                </c:pt>
                <c:pt idx="324">
                  <c:v>42639</c:v>
                </c:pt>
                <c:pt idx="325">
                  <c:v>42640</c:v>
                </c:pt>
                <c:pt idx="326">
                  <c:v>42641</c:v>
                </c:pt>
                <c:pt idx="327">
                  <c:v>42642</c:v>
                </c:pt>
                <c:pt idx="328">
                  <c:v>42643</c:v>
                </c:pt>
                <c:pt idx="329">
                  <c:v>42644</c:v>
                </c:pt>
                <c:pt idx="330">
                  <c:v>42645</c:v>
                </c:pt>
                <c:pt idx="331">
                  <c:v>42646</c:v>
                </c:pt>
                <c:pt idx="332">
                  <c:v>42647</c:v>
                </c:pt>
                <c:pt idx="333">
                  <c:v>42648</c:v>
                </c:pt>
                <c:pt idx="334">
                  <c:v>42649</c:v>
                </c:pt>
                <c:pt idx="335">
                  <c:v>42650</c:v>
                </c:pt>
                <c:pt idx="336">
                  <c:v>42651</c:v>
                </c:pt>
                <c:pt idx="337">
                  <c:v>42652</c:v>
                </c:pt>
                <c:pt idx="338">
                  <c:v>42653</c:v>
                </c:pt>
                <c:pt idx="339">
                  <c:v>42654</c:v>
                </c:pt>
                <c:pt idx="340">
                  <c:v>42655</c:v>
                </c:pt>
                <c:pt idx="341">
                  <c:v>42656</c:v>
                </c:pt>
                <c:pt idx="342">
                  <c:v>42657</c:v>
                </c:pt>
                <c:pt idx="343">
                  <c:v>42658</c:v>
                </c:pt>
                <c:pt idx="344">
                  <c:v>42659</c:v>
                </c:pt>
                <c:pt idx="345">
                  <c:v>42660</c:v>
                </c:pt>
                <c:pt idx="346">
                  <c:v>42661</c:v>
                </c:pt>
                <c:pt idx="347">
                  <c:v>42662</c:v>
                </c:pt>
                <c:pt idx="348">
                  <c:v>42663</c:v>
                </c:pt>
                <c:pt idx="349">
                  <c:v>42664</c:v>
                </c:pt>
                <c:pt idx="350">
                  <c:v>42665</c:v>
                </c:pt>
                <c:pt idx="351">
                  <c:v>42666</c:v>
                </c:pt>
                <c:pt idx="352">
                  <c:v>42667</c:v>
                </c:pt>
                <c:pt idx="353">
                  <c:v>42668</c:v>
                </c:pt>
                <c:pt idx="354">
                  <c:v>42669</c:v>
                </c:pt>
                <c:pt idx="355">
                  <c:v>42670</c:v>
                </c:pt>
                <c:pt idx="356">
                  <c:v>42671</c:v>
                </c:pt>
                <c:pt idx="357">
                  <c:v>42672</c:v>
                </c:pt>
                <c:pt idx="358">
                  <c:v>42673</c:v>
                </c:pt>
                <c:pt idx="359">
                  <c:v>42674</c:v>
                </c:pt>
                <c:pt idx="360">
                  <c:v>42675</c:v>
                </c:pt>
                <c:pt idx="361">
                  <c:v>42676</c:v>
                </c:pt>
                <c:pt idx="362">
                  <c:v>42677</c:v>
                </c:pt>
                <c:pt idx="363">
                  <c:v>42678</c:v>
                </c:pt>
                <c:pt idx="364">
                  <c:v>42679</c:v>
                </c:pt>
                <c:pt idx="365">
                  <c:v>42680</c:v>
                </c:pt>
                <c:pt idx="366">
                  <c:v>42681</c:v>
                </c:pt>
                <c:pt idx="367">
                  <c:v>42682</c:v>
                </c:pt>
                <c:pt idx="368">
                  <c:v>42683</c:v>
                </c:pt>
                <c:pt idx="369">
                  <c:v>42684</c:v>
                </c:pt>
                <c:pt idx="370">
                  <c:v>42685</c:v>
                </c:pt>
                <c:pt idx="371">
                  <c:v>42686</c:v>
                </c:pt>
                <c:pt idx="372">
                  <c:v>42687</c:v>
                </c:pt>
                <c:pt idx="373">
                  <c:v>42688</c:v>
                </c:pt>
                <c:pt idx="374">
                  <c:v>42689</c:v>
                </c:pt>
                <c:pt idx="375">
                  <c:v>42690</c:v>
                </c:pt>
                <c:pt idx="376">
                  <c:v>42691</c:v>
                </c:pt>
                <c:pt idx="377">
                  <c:v>42692</c:v>
                </c:pt>
                <c:pt idx="378">
                  <c:v>42693</c:v>
                </c:pt>
                <c:pt idx="379">
                  <c:v>42694</c:v>
                </c:pt>
                <c:pt idx="380">
                  <c:v>42695</c:v>
                </c:pt>
                <c:pt idx="381">
                  <c:v>42696</c:v>
                </c:pt>
                <c:pt idx="382">
                  <c:v>42697</c:v>
                </c:pt>
                <c:pt idx="383">
                  <c:v>42698</c:v>
                </c:pt>
                <c:pt idx="384">
                  <c:v>42699</c:v>
                </c:pt>
                <c:pt idx="385">
                  <c:v>42700</c:v>
                </c:pt>
                <c:pt idx="386">
                  <c:v>42701</c:v>
                </c:pt>
                <c:pt idx="387">
                  <c:v>42702</c:v>
                </c:pt>
                <c:pt idx="388">
                  <c:v>42703</c:v>
                </c:pt>
                <c:pt idx="389">
                  <c:v>42704</c:v>
                </c:pt>
                <c:pt idx="390">
                  <c:v>42705</c:v>
                </c:pt>
                <c:pt idx="391">
                  <c:v>42706</c:v>
                </c:pt>
                <c:pt idx="392">
                  <c:v>42707</c:v>
                </c:pt>
                <c:pt idx="393">
                  <c:v>42708</c:v>
                </c:pt>
                <c:pt idx="394">
                  <c:v>42709</c:v>
                </c:pt>
                <c:pt idx="395">
                  <c:v>42710</c:v>
                </c:pt>
                <c:pt idx="396">
                  <c:v>42711</c:v>
                </c:pt>
                <c:pt idx="397">
                  <c:v>42712</c:v>
                </c:pt>
                <c:pt idx="398">
                  <c:v>42713</c:v>
                </c:pt>
                <c:pt idx="399">
                  <c:v>42714</c:v>
                </c:pt>
                <c:pt idx="400">
                  <c:v>42715</c:v>
                </c:pt>
                <c:pt idx="401">
                  <c:v>42716</c:v>
                </c:pt>
                <c:pt idx="402">
                  <c:v>42717</c:v>
                </c:pt>
                <c:pt idx="403">
                  <c:v>42718</c:v>
                </c:pt>
                <c:pt idx="404">
                  <c:v>42719</c:v>
                </c:pt>
                <c:pt idx="405">
                  <c:v>42720</c:v>
                </c:pt>
                <c:pt idx="406">
                  <c:v>42721</c:v>
                </c:pt>
                <c:pt idx="407">
                  <c:v>42722</c:v>
                </c:pt>
                <c:pt idx="408">
                  <c:v>42723</c:v>
                </c:pt>
                <c:pt idx="409">
                  <c:v>42724</c:v>
                </c:pt>
                <c:pt idx="410">
                  <c:v>42725</c:v>
                </c:pt>
                <c:pt idx="411">
                  <c:v>42726</c:v>
                </c:pt>
                <c:pt idx="412">
                  <c:v>42727</c:v>
                </c:pt>
                <c:pt idx="413">
                  <c:v>42728</c:v>
                </c:pt>
                <c:pt idx="414">
                  <c:v>42729</c:v>
                </c:pt>
                <c:pt idx="415">
                  <c:v>42730</c:v>
                </c:pt>
                <c:pt idx="416">
                  <c:v>42731</c:v>
                </c:pt>
                <c:pt idx="417">
                  <c:v>42732</c:v>
                </c:pt>
                <c:pt idx="418">
                  <c:v>42733</c:v>
                </c:pt>
                <c:pt idx="419">
                  <c:v>42734</c:v>
                </c:pt>
                <c:pt idx="420">
                  <c:v>42735</c:v>
                </c:pt>
                <c:pt idx="421">
                  <c:v>42736</c:v>
                </c:pt>
                <c:pt idx="422">
                  <c:v>42737</c:v>
                </c:pt>
                <c:pt idx="423">
                  <c:v>42738</c:v>
                </c:pt>
                <c:pt idx="424">
                  <c:v>42739</c:v>
                </c:pt>
                <c:pt idx="425">
                  <c:v>42740</c:v>
                </c:pt>
                <c:pt idx="426">
                  <c:v>42741</c:v>
                </c:pt>
                <c:pt idx="427">
                  <c:v>42742</c:v>
                </c:pt>
                <c:pt idx="428">
                  <c:v>42743</c:v>
                </c:pt>
                <c:pt idx="429">
                  <c:v>42744</c:v>
                </c:pt>
                <c:pt idx="430">
                  <c:v>42745</c:v>
                </c:pt>
                <c:pt idx="431">
                  <c:v>42746</c:v>
                </c:pt>
                <c:pt idx="432">
                  <c:v>42747</c:v>
                </c:pt>
                <c:pt idx="433">
                  <c:v>42748</c:v>
                </c:pt>
                <c:pt idx="434">
                  <c:v>42749</c:v>
                </c:pt>
                <c:pt idx="435">
                  <c:v>42750</c:v>
                </c:pt>
                <c:pt idx="436">
                  <c:v>42751</c:v>
                </c:pt>
                <c:pt idx="437">
                  <c:v>42752</c:v>
                </c:pt>
                <c:pt idx="438">
                  <c:v>42753</c:v>
                </c:pt>
                <c:pt idx="439">
                  <c:v>42754</c:v>
                </c:pt>
                <c:pt idx="440">
                  <c:v>42755</c:v>
                </c:pt>
                <c:pt idx="441">
                  <c:v>42756</c:v>
                </c:pt>
                <c:pt idx="442">
                  <c:v>42757</c:v>
                </c:pt>
                <c:pt idx="443">
                  <c:v>42758</c:v>
                </c:pt>
                <c:pt idx="444">
                  <c:v>42759</c:v>
                </c:pt>
                <c:pt idx="445">
                  <c:v>42760</c:v>
                </c:pt>
                <c:pt idx="446">
                  <c:v>42761</c:v>
                </c:pt>
                <c:pt idx="447">
                  <c:v>42762</c:v>
                </c:pt>
                <c:pt idx="448">
                  <c:v>42763</c:v>
                </c:pt>
                <c:pt idx="449">
                  <c:v>42764</c:v>
                </c:pt>
                <c:pt idx="450">
                  <c:v>42765</c:v>
                </c:pt>
                <c:pt idx="451">
                  <c:v>42766</c:v>
                </c:pt>
                <c:pt idx="452">
                  <c:v>42767</c:v>
                </c:pt>
                <c:pt idx="453">
                  <c:v>42768</c:v>
                </c:pt>
                <c:pt idx="454">
                  <c:v>42769</c:v>
                </c:pt>
                <c:pt idx="455">
                  <c:v>42770</c:v>
                </c:pt>
                <c:pt idx="456">
                  <c:v>42771</c:v>
                </c:pt>
                <c:pt idx="457">
                  <c:v>42772</c:v>
                </c:pt>
                <c:pt idx="458">
                  <c:v>42773</c:v>
                </c:pt>
                <c:pt idx="459">
                  <c:v>42774</c:v>
                </c:pt>
                <c:pt idx="460">
                  <c:v>42775</c:v>
                </c:pt>
                <c:pt idx="461">
                  <c:v>42776</c:v>
                </c:pt>
                <c:pt idx="462">
                  <c:v>42777</c:v>
                </c:pt>
                <c:pt idx="463">
                  <c:v>42778</c:v>
                </c:pt>
                <c:pt idx="464">
                  <c:v>42779</c:v>
                </c:pt>
                <c:pt idx="465">
                  <c:v>42780</c:v>
                </c:pt>
                <c:pt idx="466">
                  <c:v>42781</c:v>
                </c:pt>
                <c:pt idx="467">
                  <c:v>42782</c:v>
                </c:pt>
                <c:pt idx="468">
                  <c:v>42783</c:v>
                </c:pt>
                <c:pt idx="469">
                  <c:v>42784</c:v>
                </c:pt>
                <c:pt idx="470">
                  <c:v>42785</c:v>
                </c:pt>
                <c:pt idx="471">
                  <c:v>42786</c:v>
                </c:pt>
                <c:pt idx="472">
                  <c:v>42787</c:v>
                </c:pt>
                <c:pt idx="473">
                  <c:v>42788</c:v>
                </c:pt>
                <c:pt idx="474">
                  <c:v>42789</c:v>
                </c:pt>
                <c:pt idx="475">
                  <c:v>42790</c:v>
                </c:pt>
                <c:pt idx="476">
                  <c:v>42791</c:v>
                </c:pt>
                <c:pt idx="477">
                  <c:v>42792</c:v>
                </c:pt>
                <c:pt idx="478">
                  <c:v>42793</c:v>
                </c:pt>
                <c:pt idx="479">
                  <c:v>42794</c:v>
                </c:pt>
                <c:pt idx="480">
                  <c:v>42795</c:v>
                </c:pt>
                <c:pt idx="481">
                  <c:v>42796</c:v>
                </c:pt>
                <c:pt idx="482">
                  <c:v>42797</c:v>
                </c:pt>
                <c:pt idx="483">
                  <c:v>42798</c:v>
                </c:pt>
                <c:pt idx="484">
                  <c:v>42799</c:v>
                </c:pt>
                <c:pt idx="485">
                  <c:v>42800</c:v>
                </c:pt>
                <c:pt idx="486">
                  <c:v>42801</c:v>
                </c:pt>
                <c:pt idx="487">
                  <c:v>42802</c:v>
                </c:pt>
                <c:pt idx="488">
                  <c:v>42803</c:v>
                </c:pt>
                <c:pt idx="489">
                  <c:v>42804</c:v>
                </c:pt>
                <c:pt idx="490">
                  <c:v>42805</c:v>
                </c:pt>
                <c:pt idx="491">
                  <c:v>42806</c:v>
                </c:pt>
                <c:pt idx="492">
                  <c:v>42807</c:v>
                </c:pt>
                <c:pt idx="493">
                  <c:v>42808</c:v>
                </c:pt>
                <c:pt idx="494">
                  <c:v>42809</c:v>
                </c:pt>
                <c:pt idx="495">
                  <c:v>42810</c:v>
                </c:pt>
                <c:pt idx="496">
                  <c:v>42811</c:v>
                </c:pt>
                <c:pt idx="497">
                  <c:v>42812</c:v>
                </c:pt>
                <c:pt idx="498">
                  <c:v>42813</c:v>
                </c:pt>
                <c:pt idx="499">
                  <c:v>42814</c:v>
                </c:pt>
                <c:pt idx="500">
                  <c:v>42815</c:v>
                </c:pt>
                <c:pt idx="501">
                  <c:v>42816</c:v>
                </c:pt>
                <c:pt idx="502">
                  <c:v>42817</c:v>
                </c:pt>
                <c:pt idx="503">
                  <c:v>42818</c:v>
                </c:pt>
                <c:pt idx="504">
                  <c:v>42819</c:v>
                </c:pt>
                <c:pt idx="505">
                  <c:v>42820</c:v>
                </c:pt>
                <c:pt idx="506">
                  <c:v>42821</c:v>
                </c:pt>
                <c:pt idx="507">
                  <c:v>42822</c:v>
                </c:pt>
                <c:pt idx="508">
                  <c:v>42823</c:v>
                </c:pt>
                <c:pt idx="509">
                  <c:v>42824</c:v>
                </c:pt>
                <c:pt idx="510">
                  <c:v>42825</c:v>
                </c:pt>
                <c:pt idx="511">
                  <c:v>42826</c:v>
                </c:pt>
                <c:pt idx="512">
                  <c:v>42827</c:v>
                </c:pt>
                <c:pt idx="513">
                  <c:v>42828</c:v>
                </c:pt>
                <c:pt idx="514">
                  <c:v>42829</c:v>
                </c:pt>
                <c:pt idx="515">
                  <c:v>42830</c:v>
                </c:pt>
                <c:pt idx="516">
                  <c:v>42831</c:v>
                </c:pt>
                <c:pt idx="517">
                  <c:v>42832</c:v>
                </c:pt>
                <c:pt idx="518">
                  <c:v>42833</c:v>
                </c:pt>
                <c:pt idx="519">
                  <c:v>42834</c:v>
                </c:pt>
                <c:pt idx="520">
                  <c:v>42835</c:v>
                </c:pt>
                <c:pt idx="521">
                  <c:v>42836</c:v>
                </c:pt>
                <c:pt idx="522">
                  <c:v>42837</c:v>
                </c:pt>
                <c:pt idx="523">
                  <c:v>42838</c:v>
                </c:pt>
                <c:pt idx="524">
                  <c:v>42839</c:v>
                </c:pt>
                <c:pt idx="525">
                  <c:v>42840</c:v>
                </c:pt>
                <c:pt idx="526">
                  <c:v>42841</c:v>
                </c:pt>
                <c:pt idx="527">
                  <c:v>42842</c:v>
                </c:pt>
                <c:pt idx="528">
                  <c:v>42843</c:v>
                </c:pt>
                <c:pt idx="529">
                  <c:v>42844</c:v>
                </c:pt>
                <c:pt idx="530">
                  <c:v>42845</c:v>
                </c:pt>
                <c:pt idx="531">
                  <c:v>42846</c:v>
                </c:pt>
                <c:pt idx="532">
                  <c:v>42847</c:v>
                </c:pt>
                <c:pt idx="533">
                  <c:v>42848</c:v>
                </c:pt>
                <c:pt idx="534">
                  <c:v>42849</c:v>
                </c:pt>
                <c:pt idx="535">
                  <c:v>42850</c:v>
                </c:pt>
                <c:pt idx="536">
                  <c:v>42851</c:v>
                </c:pt>
                <c:pt idx="537">
                  <c:v>42852</c:v>
                </c:pt>
                <c:pt idx="538">
                  <c:v>42853</c:v>
                </c:pt>
                <c:pt idx="539">
                  <c:v>42854</c:v>
                </c:pt>
                <c:pt idx="540">
                  <c:v>42855</c:v>
                </c:pt>
                <c:pt idx="541">
                  <c:v>42856</c:v>
                </c:pt>
                <c:pt idx="542">
                  <c:v>42857</c:v>
                </c:pt>
                <c:pt idx="543">
                  <c:v>42858</c:v>
                </c:pt>
                <c:pt idx="544">
                  <c:v>42859</c:v>
                </c:pt>
                <c:pt idx="545">
                  <c:v>42860</c:v>
                </c:pt>
                <c:pt idx="546">
                  <c:v>42861</c:v>
                </c:pt>
                <c:pt idx="547">
                  <c:v>42862</c:v>
                </c:pt>
                <c:pt idx="548">
                  <c:v>42863</c:v>
                </c:pt>
                <c:pt idx="549">
                  <c:v>42864</c:v>
                </c:pt>
                <c:pt idx="550">
                  <c:v>42865</c:v>
                </c:pt>
                <c:pt idx="551">
                  <c:v>42866</c:v>
                </c:pt>
                <c:pt idx="552">
                  <c:v>42867</c:v>
                </c:pt>
                <c:pt idx="553">
                  <c:v>42868</c:v>
                </c:pt>
                <c:pt idx="554">
                  <c:v>42869</c:v>
                </c:pt>
                <c:pt idx="555">
                  <c:v>42870</c:v>
                </c:pt>
                <c:pt idx="556">
                  <c:v>42871</c:v>
                </c:pt>
                <c:pt idx="557">
                  <c:v>42872</c:v>
                </c:pt>
                <c:pt idx="558">
                  <c:v>42873</c:v>
                </c:pt>
                <c:pt idx="559">
                  <c:v>42874</c:v>
                </c:pt>
                <c:pt idx="560">
                  <c:v>42875</c:v>
                </c:pt>
                <c:pt idx="561">
                  <c:v>42876</c:v>
                </c:pt>
                <c:pt idx="562">
                  <c:v>42877</c:v>
                </c:pt>
                <c:pt idx="563">
                  <c:v>42878</c:v>
                </c:pt>
                <c:pt idx="564">
                  <c:v>42879</c:v>
                </c:pt>
                <c:pt idx="565">
                  <c:v>42880</c:v>
                </c:pt>
                <c:pt idx="566">
                  <c:v>42881</c:v>
                </c:pt>
                <c:pt idx="567">
                  <c:v>42882</c:v>
                </c:pt>
                <c:pt idx="568">
                  <c:v>42883</c:v>
                </c:pt>
                <c:pt idx="569">
                  <c:v>42884</c:v>
                </c:pt>
                <c:pt idx="570">
                  <c:v>42885</c:v>
                </c:pt>
                <c:pt idx="571">
                  <c:v>42886</c:v>
                </c:pt>
                <c:pt idx="572">
                  <c:v>42887</c:v>
                </c:pt>
                <c:pt idx="573">
                  <c:v>42888</c:v>
                </c:pt>
                <c:pt idx="574">
                  <c:v>42889</c:v>
                </c:pt>
                <c:pt idx="575">
                  <c:v>42890</c:v>
                </c:pt>
                <c:pt idx="576">
                  <c:v>42891</c:v>
                </c:pt>
                <c:pt idx="577">
                  <c:v>42892</c:v>
                </c:pt>
                <c:pt idx="578">
                  <c:v>42893</c:v>
                </c:pt>
                <c:pt idx="579">
                  <c:v>42894</c:v>
                </c:pt>
                <c:pt idx="580">
                  <c:v>42895</c:v>
                </c:pt>
                <c:pt idx="581">
                  <c:v>42896</c:v>
                </c:pt>
                <c:pt idx="582">
                  <c:v>42897</c:v>
                </c:pt>
                <c:pt idx="583">
                  <c:v>42898</c:v>
                </c:pt>
                <c:pt idx="584">
                  <c:v>42899</c:v>
                </c:pt>
                <c:pt idx="585">
                  <c:v>42900</c:v>
                </c:pt>
                <c:pt idx="586">
                  <c:v>42901</c:v>
                </c:pt>
                <c:pt idx="587">
                  <c:v>42902</c:v>
                </c:pt>
                <c:pt idx="588">
                  <c:v>42903</c:v>
                </c:pt>
                <c:pt idx="589">
                  <c:v>42904</c:v>
                </c:pt>
                <c:pt idx="590">
                  <c:v>42905</c:v>
                </c:pt>
                <c:pt idx="591">
                  <c:v>42906</c:v>
                </c:pt>
                <c:pt idx="592">
                  <c:v>42907</c:v>
                </c:pt>
                <c:pt idx="593">
                  <c:v>42908</c:v>
                </c:pt>
                <c:pt idx="594">
                  <c:v>42909</c:v>
                </c:pt>
                <c:pt idx="595">
                  <c:v>42910</c:v>
                </c:pt>
                <c:pt idx="596">
                  <c:v>42911</c:v>
                </c:pt>
                <c:pt idx="597">
                  <c:v>42912</c:v>
                </c:pt>
                <c:pt idx="598">
                  <c:v>42913</c:v>
                </c:pt>
                <c:pt idx="599">
                  <c:v>42914</c:v>
                </c:pt>
                <c:pt idx="600">
                  <c:v>42915</c:v>
                </c:pt>
                <c:pt idx="601">
                  <c:v>42916</c:v>
                </c:pt>
                <c:pt idx="602">
                  <c:v>42917</c:v>
                </c:pt>
                <c:pt idx="603">
                  <c:v>42918</c:v>
                </c:pt>
                <c:pt idx="604">
                  <c:v>42919</c:v>
                </c:pt>
                <c:pt idx="605">
                  <c:v>42920</c:v>
                </c:pt>
                <c:pt idx="606">
                  <c:v>42921</c:v>
                </c:pt>
                <c:pt idx="607">
                  <c:v>42922</c:v>
                </c:pt>
                <c:pt idx="608">
                  <c:v>42923</c:v>
                </c:pt>
                <c:pt idx="609">
                  <c:v>42924</c:v>
                </c:pt>
                <c:pt idx="610">
                  <c:v>42925</c:v>
                </c:pt>
                <c:pt idx="611">
                  <c:v>42926</c:v>
                </c:pt>
                <c:pt idx="612">
                  <c:v>42927</c:v>
                </c:pt>
                <c:pt idx="613">
                  <c:v>42928</c:v>
                </c:pt>
                <c:pt idx="614">
                  <c:v>42929</c:v>
                </c:pt>
                <c:pt idx="615">
                  <c:v>42930</c:v>
                </c:pt>
                <c:pt idx="616">
                  <c:v>42931</c:v>
                </c:pt>
                <c:pt idx="617">
                  <c:v>42932</c:v>
                </c:pt>
                <c:pt idx="618">
                  <c:v>42933</c:v>
                </c:pt>
                <c:pt idx="619">
                  <c:v>42934</c:v>
                </c:pt>
                <c:pt idx="620">
                  <c:v>42935</c:v>
                </c:pt>
                <c:pt idx="621">
                  <c:v>42936</c:v>
                </c:pt>
                <c:pt idx="622">
                  <c:v>42937</c:v>
                </c:pt>
                <c:pt idx="623">
                  <c:v>42938</c:v>
                </c:pt>
                <c:pt idx="624">
                  <c:v>42939</c:v>
                </c:pt>
                <c:pt idx="625">
                  <c:v>42940</c:v>
                </c:pt>
                <c:pt idx="626">
                  <c:v>42941</c:v>
                </c:pt>
                <c:pt idx="627">
                  <c:v>42942</c:v>
                </c:pt>
                <c:pt idx="628">
                  <c:v>42943</c:v>
                </c:pt>
                <c:pt idx="629">
                  <c:v>42944</c:v>
                </c:pt>
                <c:pt idx="630">
                  <c:v>42945</c:v>
                </c:pt>
                <c:pt idx="631">
                  <c:v>42946</c:v>
                </c:pt>
                <c:pt idx="632">
                  <c:v>42947</c:v>
                </c:pt>
                <c:pt idx="633">
                  <c:v>42948</c:v>
                </c:pt>
                <c:pt idx="634">
                  <c:v>42949</c:v>
                </c:pt>
                <c:pt idx="635">
                  <c:v>42950</c:v>
                </c:pt>
                <c:pt idx="636">
                  <c:v>42951</c:v>
                </c:pt>
                <c:pt idx="637">
                  <c:v>42952</c:v>
                </c:pt>
                <c:pt idx="638">
                  <c:v>42953</c:v>
                </c:pt>
                <c:pt idx="639">
                  <c:v>42954</c:v>
                </c:pt>
                <c:pt idx="640">
                  <c:v>42955</c:v>
                </c:pt>
                <c:pt idx="641">
                  <c:v>42956</c:v>
                </c:pt>
                <c:pt idx="642">
                  <c:v>42957</c:v>
                </c:pt>
                <c:pt idx="643">
                  <c:v>42958</c:v>
                </c:pt>
                <c:pt idx="644">
                  <c:v>42959</c:v>
                </c:pt>
                <c:pt idx="645">
                  <c:v>42960</c:v>
                </c:pt>
                <c:pt idx="646">
                  <c:v>42961</c:v>
                </c:pt>
                <c:pt idx="647">
                  <c:v>42962</c:v>
                </c:pt>
                <c:pt idx="648">
                  <c:v>42963</c:v>
                </c:pt>
                <c:pt idx="649">
                  <c:v>42964</c:v>
                </c:pt>
                <c:pt idx="650">
                  <c:v>42965</c:v>
                </c:pt>
                <c:pt idx="651">
                  <c:v>42966</c:v>
                </c:pt>
                <c:pt idx="652">
                  <c:v>42967</c:v>
                </c:pt>
                <c:pt idx="653">
                  <c:v>42968</c:v>
                </c:pt>
                <c:pt idx="654">
                  <c:v>42969</c:v>
                </c:pt>
                <c:pt idx="655">
                  <c:v>42970</c:v>
                </c:pt>
                <c:pt idx="656">
                  <c:v>42971</c:v>
                </c:pt>
                <c:pt idx="657">
                  <c:v>42972</c:v>
                </c:pt>
                <c:pt idx="658">
                  <c:v>42973</c:v>
                </c:pt>
                <c:pt idx="659">
                  <c:v>42974</c:v>
                </c:pt>
                <c:pt idx="660">
                  <c:v>42975</c:v>
                </c:pt>
                <c:pt idx="661">
                  <c:v>42976</c:v>
                </c:pt>
                <c:pt idx="662">
                  <c:v>42977</c:v>
                </c:pt>
                <c:pt idx="663">
                  <c:v>42978</c:v>
                </c:pt>
                <c:pt idx="664">
                  <c:v>42979</c:v>
                </c:pt>
                <c:pt idx="665">
                  <c:v>42980</c:v>
                </c:pt>
                <c:pt idx="666">
                  <c:v>42981</c:v>
                </c:pt>
                <c:pt idx="667">
                  <c:v>42982</c:v>
                </c:pt>
                <c:pt idx="668">
                  <c:v>42983</c:v>
                </c:pt>
                <c:pt idx="669">
                  <c:v>42984</c:v>
                </c:pt>
                <c:pt idx="670">
                  <c:v>42985</c:v>
                </c:pt>
                <c:pt idx="671">
                  <c:v>42986</c:v>
                </c:pt>
                <c:pt idx="672">
                  <c:v>42987</c:v>
                </c:pt>
                <c:pt idx="673">
                  <c:v>42988</c:v>
                </c:pt>
                <c:pt idx="674">
                  <c:v>42989</c:v>
                </c:pt>
                <c:pt idx="675">
                  <c:v>42990</c:v>
                </c:pt>
                <c:pt idx="676">
                  <c:v>42991</c:v>
                </c:pt>
                <c:pt idx="677">
                  <c:v>42992</c:v>
                </c:pt>
                <c:pt idx="678">
                  <c:v>42993</c:v>
                </c:pt>
                <c:pt idx="679">
                  <c:v>42994</c:v>
                </c:pt>
                <c:pt idx="680">
                  <c:v>42995</c:v>
                </c:pt>
                <c:pt idx="681">
                  <c:v>42996</c:v>
                </c:pt>
                <c:pt idx="682">
                  <c:v>42997</c:v>
                </c:pt>
                <c:pt idx="683">
                  <c:v>42998</c:v>
                </c:pt>
                <c:pt idx="684">
                  <c:v>42999</c:v>
                </c:pt>
                <c:pt idx="685">
                  <c:v>43000</c:v>
                </c:pt>
                <c:pt idx="686">
                  <c:v>43001</c:v>
                </c:pt>
                <c:pt idx="687">
                  <c:v>43002</c:v>
                </c:pt>
                <c:pt idx="688">
                  <c:v>43003</c:v>
                </c:pt>
                <c:pt idx="689">
                  <c:v>43004</c:v>
                </c:pt>
                <c:pt idx="690">
                  <c:v>43005</c:v>
                </c:pt>
                <c:pt idx="691">
                  <c:v>43006</c:v>
                </c:pt>
                <c:pt idx="692">
                  <c:v>43007</c:v>
                </c:pt>
                <c:pt idx="693">
                  <c:v>43008</c:v>
                </c:pt>
                <c:pt idx="694">
                  <c:v>43009</c:v>
                </c:pt>
                <c:pt idx="695">
                  <c:v>43010</c:v>
                </c:pt>
                <c:pt idx="696">
                  <c:v>43011</c:v>
                </c:pt>
                <c:pt idx="697">
                  <c:v>43012</c:v>
                </c:pt>
                <c:pt idx="698">
                  <c:v>43013</c:v>
                </c:pt>
                <c:pt idx="699">
                  <c:v>43014</c:v>
                </c:pt>
                <c:pt idx="700">
                  <c:v>43015</c:v>
                </c:pt>
                <c:pt idx="701">
                  <c:v>43016</c:v>
                </c:pt>
                <c:pt idx="702">
                  <c:v>43017</c:v>
                </c:pt>
                <c:pt idx="703">
                  <c:v>43018</c:v>
                </c:pt>
                <c:pt idx="704">
                  <c:v>43019</c:v>
                </c:pt>
                <c:pt idx="705">
                  <c:v>43020</c:v>
                </c:pt>
                <c:pt idx="706">
                  <c:v>43021</c:v>
                </c:pt>
                <c:pt idx="707">
                  <c:v>43022</c:v>
                </c:pt>
                <c:pt idx="708">
                  <c:v>43023</c:v>
                </c:pt>
                <c:pt idx="709">
                  <c:v>43024</c:v>
                </c:pt>
                <c:pt idx="710">
                  <c:v>43025</c:v>
                </c:pt>
                <c:pt idx="711">
                  <c:v>43026</c:v>
                </c:pt>
                <c:pt idx="712">
                  <c:v>43027</c:v>
                </c:pt>
                <c:pt idx="713">
                  <c:v>43028</c:v>
                </c:pt>
                <c:pt idx="714">
                  <c:v>43029</c:v>
                </c:pt>
                <c:pt idx="715">
                  <c:v>43030</c:v>
                </c:pt>
                <c:pt idx="716">
                  <c:v>43031</c:v>
                </c:pt>
                <c:pt idx="717">
                  <c:v>43032</c:v>
                </c:pt>
                <c:pt idx="718">
                  <c:v>43033</c:v>
                </c:pt>
                <c:pt idx="719">
                  <c:v>43034</c:v>
                </c:pt>
                <c:pt idx="720">
                  <c:v>43035</c:v>
                </c:pt>
                <c:pt idx="721">
                  <c:v>43036</c:v>
                </c:pt>
                <c:pt idx="722">
                  <c:v>43037</c:v>
                </c:pt>
                <c:pt idx="723">
                  <c:v>43038</c:v>
                </c:pt>
                <c:pt idx="724">
                  <c:v>43039</c:v>
                </c:pt>
                <c:pt idx="725">
                  <c:v>43040</c:v>
                </c:pt>
                <c:pt idx="726">
                  <c:v>43041</c:v>
                </c:pt>
                <c:pt idx="727">
                  <c:v>43042</c:v>
                </c:pt>
                <c:pt idx="728">
                  <c:v>43043</c:v>
                </c:pt>
                <c:pt idx="729">
                  <c:v>43044</c:v>
                </c:pt>
                <c:pt idx="730">
                  <c:v>43045</c:v>
                </c:pt>
                <c:pt idx="731">
                  <c:v>43046</c:v>
                </c:pt>
                <c:pt idx="732">
                  <c:v>43047</c:v>
                </c:pt>
                <c:pt idx="733">
                  <c:v>43048</c:v>
                </c:pt>
                <c:pt idx="734">
                  <c:v>43049</c:v>
                </c:pt>
                <c:pt idx="735">
                  <c:v>43050</c:v>
                </c:pt>
                <c:pt idx="736">
                  <c:v>43051</c:v>
                </c:pt>
                <c:pt idx="737">
                  <c:v>43052</c:v>
                </c:pt>
                <c:pt idx="738">
                  <c:v>43053</c:v>
                </c:pt>
                <c:pt idx="739">
                  <c:v>43054</c:v>
                </c:pt>
                <c:pt idx="740">
                  <c:v>43055</c:v>
                </c:pt>
                <c:pt idx="741">
                  <c:v>43056</c:v>
                </c:pt>
                <c:pt idx="742">
                  <c:v>43057</c:v>
                </c:pt>
                <c:pt idx="743">
                  <c:v>43058</c:v>
                </c:pt>
                <c:pt idx="744">
                  <c:v>43059</c:v>
                </c:pt>
                <c:pt idx="745">
                  <c:v>43060</c:v>
                </c:pt>
                <c:pt idx="746">
                  <c:v>43061</c:v>
                </c:pt>
                <c:pt idx="747">
                  <c:v>43062</c:v>
                </c:pt>
                <c:pt idx="748">
                  <c:v>43063</c:v>
                </c:pt>
                <c:pt idx="749">
                  <c:v>43064</c:v>
                </c:pt>
                <c:pt idx="750">
                  <c:v>43065</c:v>
                </c:pt>
                <c:pt idx="751">
                  <c:v>43066</c:v>
                </c:pt>
                <c:pt idx="752">
                  <c:v>43067</c:v>
                </c:pt>
                <c:pt idx="753">
                  <c:v>43068</c:v>
                </c:pt>
                <c:pt idx="754">
                  <c:v>43069</c:v>
                </c:pt>
                <c:pt idx="755">
                  <c:v>43070</c:v>
                </c:pt>
                <c:pt idx="756">
                  <c:v>43071</c:v>
                </c:pt>
                <c:pt idx="757">
                  <c:v>43072</c:v>
                </c:pt>
                <c:pt idx="758">
                  <c:v>43073</c:v>
                </c:pt>
                <c:pt idx="759">
                  <c:v>43074</c:v>
                </c:pt>
                <c:pt idx="760">
                  <c:v>43075</c:v>
                </c:pt>
                <c:pt idx="761">
                  <c:v>43076</c:v>
                </c:pt>
                <c:pt idx="762">
                  <c:v>43077</c:v>
                </c:pt>
                <c:pt idx="763">
                  <c:v>43078</c:v>
                </c:pt>
                <c:pt idx="764">
                  <c:v>43079</c:v>
                </c:pt>
                <c:pt idx="765">
                  <c:v>43080</c:v>
                </c:pt>
                <c:pt idx="766">
                  <c:v>43081</c:v>
                </c:pt>
                <c:pt idx="767">
                  <c:v>43082</c:v>
                </c:pt>
                <c:pt idx="768">
                  <c:v>43083</c:v>
                </c:pt>
                <c:pt idx="769">
                  <c:v>43084</c:v>
                </c:pt>
                <c:pt idx="770">
                  <c:v>43085</c:v>
                </c:pt>
                <c:pt idx="771">
                  <c:v>43086</c:v>
                </c:pt>
                <c:pt idx="772">
                  <c:v>43087</c:v>
                </c:pt>
                <c:pt idx="773">
                  <c:v>43088</c:v>
                </c:pt>
                <c:pt idx="774">
                  <c:v>43089</c:v>
                </c:pt>
                <c:pt idx="775">
                  <c:v>43090</c:v>
                </c:pt>
                <c:pt idx="776">
                  <c:v>43091</c:v>
                </c:pt>
                <c:pt idx="777">
                  <c:v>43092</c:v>
                </c:pt>
                <c:pt idx="778">
                  <c:v>43093</c:v>
                </c:pt>
                <c:pt idx="779">
                  <c:v>43094</c:v>
                </c:pt>
                <c:pt idx="780">
                  <c:v>43095</c:v>
                </c:pt>
                <c:pt idx="781">
                  <c:v>43096</c:v>
                </c:pt>
                <c:pt idx="782">
                  <c:v>43097</c:v>
                </c:pt>
                <c:pt idx="783">
                  <c:v>43098</c:v>
                </c:pt>
                <c:pt idx="784">
                  <c:v>43099</c:v>
                </c:pt>
                <c:pt idx="785">
                  <c:v>43100</c:v>
                </c:pt>
                <c:pt idx="786">
                  <c:v>43101</c:v>
                </c:pt>
                <c:pt idx="787">
                  <c:v>43102</c:v>
                </c:pt>
                <c:pt idx="788">
                  <c:v>43103</c:v>
                </c:pt>
                <c:pt idx="789">
                  <c:v>43104</c:v>
                </c:pt>
                <c:pt idx="790">
                  <c:v>43105</c:v>
                </c:pt>
                <c:pt idx="791">
                  <c:v>43106</c:v>
                </c:pt>
                <c:pt idx="792">
                  <c:v>43107</c:v>
                </c:pt>
                <c:pt idx="793">
                  <c:v>43108</c:v>
                </c:pt>
                <c:pt idx="794">
                  <c:v>43109</c:v>
                </c:pt>
                <c:pt idx="795">
                  <c:v>43110</c:v>
                </c:pt>
                <c:pt idx="796">
                  <c:v>43111</c:v>
                </c:pt>
                <c:pt idx="797">
                  <c:v>43112</c:v>
                </c:pt>
                <c:pt idx="798">
                  <c:v>43113</c:v>
                </c:pt>
                <c:pt idx="799">
                  <c:v>43114</c:v>
                </c:pt>
                <c:pt idx="800">
                  <c:v>43115</c:v>
                </c:pt>
                <c:pt idx="801">
                  <c:v>43116</c:v>
                </c:pt>
                <c:pt idx="802">
                  <c:v>43117</c:v>
                </c:pt>
                <c:pt idx="803">
                  <c:v>43118</c:v>
                </c:pt>
                <c:pt idx="804">
                  <c:v>43119</c:v>
                </c:pt>
                <c:pt idx="805">
                  <c:v>43120</c:v>
                </c:pt>
                <c:pt idx="806">
                  <c:v>43121</c:v>
                </c:pt>
                <c:pt idx="807">
                  <c:v>43122</c:v>
                </c:pt>
                <c:pt idx="808">
                  <c:v>43123</c:v>
                </c:pt>
                <c:pt idx="809">
                  <c:v>43124</c:v>
                </c:pt>
                <c:pt idx="810">
                  <c:v>43125</c:v>
                </c:pt>
                <c:pt idx="811">
                  <c:v>43126</c:v>
                </c:pt>
                <c:pt idx="812">
                  <c:v>43127</c:v>
                </c:pt>
                <c:pt idx="813">
                  <c:v>43128</c:v>
                </c:pt>
                <c:pt idx="814">
                  <c:v>43129</c:v>
                </c:pt>
                <c:pt idx="815">
                  <c:v>43130</c:v>
                </c:pt>
                <c:pt idx="816">
                  <c:v>43131</c:v>
                </c:pt>
                <c:pt idx="817">
                  <c:v>43132</c:v>
                </c:pt>
                <c:pt idx="818">
                  <c:v>43133</c:v>
                </c:pt>
                <c:pt idx="819">
                  <c:v>43134</c:v>
                </c:pt>
                <c:pt idx="820">
                  <c:v>43135</c:v>
                </c:pt>
                <c:pt idx="821">
                  <c:v>43136</c:v>
                </c:pt>
                <c:pt idx="822">
                  <c:v>43137</c:v>
                </c:pt>
              </c:numCache>
            </c:numRef>
          </c:cat>
          <c:val>
            <c:numRef>
              <c:f>'3. iOS ranking'!$G$1767:$G$2700</c:f>
            </c:numRef>
          </c:val>
          <c:smooth val="0"/>
          <c:extLst xmlns:c16r2="http://schemas.microsoft.com/office/drawing/2015/06/chart">
            <c:ext xmlns:c16="http://schemas.microsoft.com/office/drawing/2014/chart" uri="{C3380CC4-5D6E-409C-BE32-E72D297353CC}">
              <c16:uniqueId val="{00000000-2230-4672-B022-9F773F7B2C26}"/>
            </c:ext>
          </c:extLst>
        </c:ser>
        <c:dLbls>
          <c:showLegendKey val="0"/>
          <c:showVal val="0"/>
          <c:showCatName val="0"/>
          <c:showSerName val="0"/>
          <c:showPercent val="0"/>
          <c:showBubbleSize val="0"/>
        </c:dLbls>
        <c:marker val="1"/>
        <c:smooth val="0"/>
        <c:axId val="163266920"/>
        <c:axId val="163268096"/>
      </c:lineChart>
      <c:catAx>
        <c:axId val="163266920"/>
        <c:scaling>
          <c:orientation val="minMax"/>
        </c:scaling>
        <c:delete val="0"/>
        <c:axPos val="t"/>
        <c:numFmt formatCode="m/d/yyyy" sourceLinked="1"/>
        <c:majorTickMark val="out"/>
        <c:minorTickMark val="none"/>
        <c:tickLblPos val="high"/>
        <c:spPr>
          <a:ln>
            <a:solidFill>
              <a:sysClr val="windowText" lastClr="000000"/>
            </a:solidFill>
          </a:ln>
        </c:spPr>
        <c:crossAx val="163268096"/>
        <c:crossesAt val="900"/>
        <c:auto val="1"/>
        <c:lblAlgn val="ctr"/>
        <c:lblOffset val="100"/>
        <c:tickLblSkip val="3"/>
        <c:noMultiLvlLbl val="1"/>
      </c:catAx>
      <c:valAx>
        <c:axId val="163268096"/>
        <c:scaling>
          <c:orientation val="maxMin"/>
        </c:scaling>
        <c:delete val="0"/>
        <c:axPos val="r"/>
        <c:numFmt formatCode="_(* #,##0_);_(* \(#,##0\);_(* &quot;-&quot;??_);_(@_)" sourceLinked="1"/>
        <c:majorTickMark val="in"/>
        <c:minorTickMark val="none"/>
        <c:tickLblPos val="high"/>
        <c:spPr>
          <a:ln>
            <a:solidFill>
              <a:sysClr val="windowText" lastClr="000000"/>
            </a:solidFill>
          </a:ln>
        </c:spPr>
        <c:crossAx val="163266920"/>
        <c:crosses val="max"/>
        <c:crossBetween val="between"/>
      </c:valAx>
      <c:spPr>
        <a:ln>
          <a:solidFill>
            <a:schemeClr val="tx1"/>
          </a:solidFill>
        </a:ln>
      </c:spPr>
    </c:plotArea>
    <c:legend>
      <c:legendPos val="r"/>
      <c:layout>
        <c:manualLayout>
          <c:xMode val="edge"/>
          <c:yMode val="edge"/>
          <c:x val="0.33274971997927116"/>
          <c:y val="0.51968704868829263"/>
          <c:w val="0.47612798400199985"/>
          <c:h val="9.6523479119565506E-2"/>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220619244579441E-2"/>
          <c:y val="4.9586776859505147E-2"/>
          <c:w val="0.91155807602967065"/>
          <c:h val="0.71474761935751574"/>
        </c:manualLayout>
      </c:layout>
      <c:lineChart>
        <c:grouping val="standard"/>
        <c:varyColors val="0"/>
        <c:ser>
          <c:idx val="0"/>
          <c:order val="0"/>
          <c:tx>
            <c:strRef>
              <c:f>'4.1 Search index daily'!$B$16</c:f>
              <c:strCache>
                <c:ptCount val="1"/>
                <c:pt idx="0">
                  <c:v>Comprehensive Search Index </c:v>
                </c:pt>
              </c:strCache>
            </c:strRef>
          </c:tx>
          <c:spPr>
            <a:ln w="15875">
              <a:solidFill>
                <a:srgbClr val="C00000"/>
              </a:solidFill>
            </a:ln>
          </c:spPr>
          <c:marker>
            <c:symbol val="none"/>
          </c:marker>
          <c:cat>
            <c:numRef>
              <c:f>'4.1 Search index daily'!$A$38:$A$1288</c:f>
              <c:numCache>
                <c:formatCode>m/d/yyyy</c:formatCode>
                <c:ptCount val="1251"/>
                <c:pt idx="0">
                  <c:v>41306</c:v>
                </c:pt>
                <c:pt idx="1">
                  <c:v>41307</c:v>
                </c:pt>
                <c:pt idx="2">
                  <c:v>41308</c:v>
                </c:pt>
                <c:pt idx="3">
                  <c:v>41309</c:v>
                </c:pt>
                <c:pt idx="4">
                  <c:v>41310</c:v>
                </c:pt>
                <c:pt idx="5">
                  <c:v>41311</c:v>
                </c:pt>
                <c:pt idx="6">
                  <c:v>41312</c:v>
                </c:pt>
                <c:pt idx="7">
                  <c:v>41313</c:v>
                </c:pt>
                <c:pt idx="8">
                  <c:v>41314</c:v>
                </c:pt>
                <c:pt idx="9">
                  <c:v>41315</c:v>
                </c:pt>
                <c:pt idx="10">
                  <c:v>41316</c:v>
                </c:pt>
                <c:pt idx="11">
                  <c:v>41317</c:v>
                </c:pt>
                <c:pt idx="12">
                  <c:v>41318</c:v>
                </c:pt>
                <c:pt idx="13">
                  <c:v>41319</c:v>
                </c:pt>
                <c:pt idx="14">
                  <c:v>41320</c:v>
                </c:pt>
                <c:pt idx="15">
                  <c:v>41321</c:v>
                </c:pt>
                <c:pt idx="16">
                  <c:v>41322</c:v>
                </c:pt>
                <c:pt idx="17">
                  <c:v>41323</c:v>
                </c:pt>
                <c:pt idx="18">
                  <c:v>41324</c:v>
                </c:pt>
                <c:pt idx="19">
                  <c:v>41325</c:v>
                </c:pt>
                <c:pt idx="20">
                  <c:v>41326</c:v>
                </c:pt>
                <c:pt idx="21">
                  <c:v>41327</c:v>
                </c:pt>
                <c:pt idx="22">
                  <c:v>41328</c:v>
                </c:pt>
                <c:pt idx="23">
                  <c:v>41329</c:v>
                </c:pt>
                <c:pt idx="24">
                  <c:v>41330</c:v>
                </c:pt>
                <c:pt idx="25">
                  <c:v>41331</c:v>
                </c:pt>
                <c:pt idx="26">
                  <c:v>41332</c:v>
                </c:pt>
                <c:pt idx="27">
                  <c:v>41333</c:v>
                </c:pt>
                <c:pt idx="28">
                  <c:v>41334</c:v>
                </c:pt>
                <c:pt idx="29">
                  <c:v>41335</c:v>
                </c:pt>
                <c:pt idx="30">
                  <c:v>41336</c:v>
                </c:pt>
                <c:pt idx="31">
                  <c:v>41337</c:v>
                </c:pt>
                <c:pt idx="32">
                  <c:v>41338</c:v>
                </c:pt>
                <c:pt idx="33">
                  <c:v>41339</c:v>
                </c:pt>
                <c:pt idx="34">
                  <c:v>41340</c:v>
                </c:pt>
                <c:pt idx="35">
                  <c:v>41341</c:v>
                </c:pt>
                <c:pt idx="36">
                  <c:v>41342</c:v>
                </c:pt>
                <c:pt idx="37">
                  <c:v>41343</c:v>
                </c:pt>
                <c:pt idx="38">
                  <c:v>41344</c:v>
                </c:pt>
                <c:pt idx="39">
                  <c:v>41345</c:v>
                </c:pt>
                <c:pt idx="40">
                  <c:v>41346</c:v>
                </c:pt>
                <c:pt idx="41">
                  <c:v>41347</c:v>
                </c:pt>
                <c:pt idx="42">
                  <c:v>41348</c:v>
                </c:pt>
                <c:pt idx="43">
                  <c:v>41349</c:v>
                </c:pt>
                <c:pt idx="44">
                  <c:v>41350</c:v>
                </c:pt>
                <c:pt idx="45">
                  <c:v>41351</c:v>
                </c:pt>
                <c:pt idx="46">
                  <c:v>41352</c:v>
                </c:pt>
                <c:pt idx="47">
                  <c:v>41353</c:v>
                </c:pt>
                <c:pt idx="48">
                  <c:v>41354</c:v>
                </c:pt>
                <c:pt idx="49">
                  <c:v>41355</c:v>
                </c:pt>
                <c:pt idx="50">
                  <c:v>41356</c:v>
                </c:pt>
                <c:pt idx="51">
                  <c:v>41357</c:v>
                </c:pt>
                <c:pt idx="52">
                  <c:v>41358</c:v>
                </c:pt>
                <c:pt idx="53">
                  <c:v>41359</c:v>
                </c:pt>
                <c:pt idx="54">
                  <c:v>41360</c:v>
                </c:pt>
                <c:pt idx="55">
                  <c:v>41361</c:v>
                </c:pt>
                <c:pt idx="56">
                  <c:v>41362</c:v>
                </c:pt>
                <c:pt idx="57">
                  <c:v>41363</c:v>
                </c:pt>
                <c:pt idx="58">
                  <c:v>41364</c:v>
                </c:pt>
                <c:pt idx="59">
                  <c:v>41365</c:v>
                </c:pt>
                <c:pt idx="60">
                  <c:v>41366</c:v>
                </c:pt>
                <c:pt idx="61">
                  <c:v>41367</c:v>
                </c:pt>
                <c:pt idx="62">
                  <c:v>41368</c:v>
                </c:pt>
                <c:pt idx="63">
                  <c:v>41369</c:v>
                </c:pt>
                <c:pt idx="64">
                  <c:v>41370</c:v>
                </c:pt>
                <c:pt idx="65">
                  <c:v>41371</c:v>
                </c:pt>
                <c:pt idx="66">
                  <c:v>41372</c:v>
                </c:pt>
                <c:pt idx="67">
                  <c:v>41373</c:v>
                </c:pt>
                <c:pt idx="68">
                  <c:v>41374</c:v>
                </c:pt>
                <c:pt idx="69">
                  <c:v>41375</c:v>
                </c:pt>
                <c:pt idx="70">
                  <c:v>41376</c:v>
                </c:pt>
                <c:pt idx="71">
                  <c:v>41377</c:v>
                </c:pt>
                <c:pt idx="72">
                  <c:v>41378</c:v>
                </c:pt>
                <c:pt idx="73">
                  <c:v>41379</c:v>
                </c:pt>
                <c:pt idx="74">
                  <c:v>41380</c:v>
                </c:pt>
                <c:pt idx="75">
                  <c:v>41381</c:v>
                </c:pt>
                <c:pt idx="76">
                  <c:v>41382</c:v>
                </c:pt>
                <c:pt idx="77">
                  <c:v>41383</c:v>
                </c:pt>
                <c:pt idx="78">
                  <c:v>41384</c:v>
                </c:pt>
                <c:pt idx="79">
                  <c:v>41385</c:v>
                </c:pt>
                <c:pt idx="80">
                  <c:v>41386</c:v>
                </c:pt>
                <c:pt idx="81">
                  <c:v>41387</c:v>
                </c:pt>
                <c:pt idx="82">
                  <c:v>41388</c:v>
                </c:pt>
                <c:pt idx="83">
                  <c:v>41389</c:v>
                </c:pt>
                <c:pt idx="84">
                  <c:v>41390</c:v>
                </c:pt>
                <c:pt idx="85">
                  <c:v>41391</c:v>
                </c:pt>
                <c:pt idx="86">
                  <c:v>41392</c:v>
                </c:pt>
                <c:pt idx="87">
                  <c:v>41393</c:v>
                </c:pt>
                <c:pt idx="88">
                  <c:v>41394</c:v>
                </c:pt>
                <c:pt idx="89">
                  <c:v>41395</c:v>
                </c:pt>
                <c:pt idx="90">
                  <c:v>41396</c:v>
                </c:pt>
                <c:pt idx="91">
                  <c:v>41397</c:v>
                </c:pt>
                <c:pt idx="92">
                  <c:v>41398</c:v>
                </c:pt>
                <c:pt idx="93">
                  <c:v>41399</c:v>
                </c:pt>
                <c:pt idx="94">
                  <c:v>41400</c:v>
                </c:pt>
                <c:pt idx="95">
                  <c:v>41401</c:v>
                </c:pt>
                <c:pt idx="96">
                  <c:v>41402</c:v>
                </c:pt>
                <c:pt idx="97">
                  <c:v>41403</c:v>
                </c:pt>
                <c:pt idx="98">
                  <c:v>41404</c:v>
                </c:pt>
                <c:pt idx="99">
                  <c:v>41405</c:v>
                </c:pt>
                <c:pt idx="100">
                  <c:v>41406</c:v>
                </c:pt>
                <c:pt idx="101">
                  <c:v>41407</c:v>
                </c:pt>
                <c:pt idx="102">
                  <c:v>41408</c:v>
                </c:pt>
                <c:pt idx="103">
                  <c:v>41409</c:v>
                </c:pt>
                <c:pt idx="104">
                  <c:v>41410</c:v>
                </c:pt>
                <c:pt idx="105">
                  <c:v>41411</c:v>
                </c:pt>
                <c:pt idx="106">
                  <c:v>41412</c:v>
                </c:pt>
                <c:pt idx="107">
                  <c:v>41413</c:v>
                </c:pt>
                <c:pt idx="108">
                  <c:v>41414</c:v>
                </c:pt>
                <c:pt idx="109">
                  <c:v>41415</c:v>
                </c:pt>
                <c:pt idx="110">
                  <c:v>41416</c:v>
                </c:pt>
                <c:pt idx="111">
                  <c:v>41417</c:v>
                </c:pt>
                <c:pt idx="112">
                  <c:v>41418</c:v>
                </c:pt>
                <c:pt idx="113">
                  <c:v>41419</c:v>
                </c:pt>
                <c:pt idx="114">
                  <c:v>41420</c:v>
                </c:pt>
                <c:pt idx="115">
                  <c:v>41421</c:v>
                </c:pt>
                <c:pt idx="116">
                  <c:v>41422</c:v>
                </c:pt>
                <c:pt idx="117">
                  <c:v>41423</c:v>
                </c:pt>
                <c:pt idx="118">
                  <c:v>41424</c:v>
                </c:pt>
                <c:pt idx="119">
                  <c:v>41425</c:v>
                </c:pt>
                <c:pt idx="120">
                  <c:v>41426</c:v>
                </c:pt>
                <c:pt idx="121">
                  <c:v>41427</c:v>
                </c:pt>
                <c:pt idx="122">
                  <c:v>41428</c:v>
                </c:pt>
                <c:pt idx="123">
                  <c:v>41429</c:v>
                </c:pt>
                <c:pt idx="124">
                  <c:v>41430</c:v>
                </c:pt>
                <c:pt idx="125">
                  <c:v>41431</c:v>
                </c:pt>
                <c:pt idx="126">
                  <c:v>41432</c:v>
                </c:pt>
                <c:pt idx="127">
                  <c:v>41433</c:v>
                </c:pt>
                <c:pt idx="128">
                  <c:v>41434</c:v>
                </c:pt>
                <c:pt idx="129">
                  <c:v>41435</c:v>
                </c:pt>
                <c:pt idx="130">
                  <c:v>41436</c:v>
                </c:pt>
                <c:pt idx="131">
                  <c:v>41437</c:v>
                </c:pt>
                <c:pt idx="132">
                  <c:v>41438</c:v>
                </c:pt>
                <c:pt idx="133">
                  <c:v>41439</c:v>
                </c:pt>
                <c:pt idx="134">
                  <c:v>41440</c:v>
                </c:pt>
                <c:pt idx="135">
                  <c:v>41441</c:v>
                </c:pt>
                <c:pt idx="136">
                  <c:v>41442</c:v>
                </c:pt>
                <c:pt idx="137">
                  <c:v>41443</c:v>
                </c:pt>
                <c:pt idx="138">
                  <c:v>41444</c:v>
                </c:pt>
                <c:pt idx="139">
                  <c:v>41445</c:v>
                </c:pt>
                <c:pt idx="140">
                  <c:v>41446</c:v>
                </c:pt>
                <c:pt idx="141">
                  <c:v>41447</c:v>
                </c:pt>
                <c:pt idx="142">
                  <c:v>41448</c:v>
                </c:pt>
                <c:pt idx="143">
                  <c:v>41449</c:v>
                </c:pt>
                <c:pt idx="144">
                  <c:v>41450</c:v>
                </c:pt>
                <c:pt idx="145">
                  <c:v>41451</c:v>
                </c:pt>
                <c:pt idx="146">
                  <c:v>41452</c:v>
                </c:pt>
                <c:pt idx="147">
                  <c:v>41453</c:v>
                </c:pt>
                <c:pt idx="148">
                  <c:v>41454</c:v>
                </c:pt>
                <c:pt idx="149">
                  <c:v>41455</c:v>
                </c:pt>
                <c:pt idx="150">
                  <c:v>41456</c:v>
                </c:pt>
                <c:pt idx="151">
                  <c:v>41457</c:v>
                </c:pt>
                <c:pt idx="152">
                  <c:v>41458</c:v>
                </c:pt>
                <c:pt idx="153">
                  <c:v>41459</c:v>
                </c:pt>
                <c:pt idx="154">
                  <c:v>41460</c:v>
                </c:pt>
                <c:pt idx="155">
                  <c:v>41461</c:v>
                </c:pt>
                <c:pt idx="156">
                  <c:v>41462</c:v>
                </c:pt>
                <c:pt idx="157">
                  <c:v>41463</c:v>
                </c:pt>
                <c:pt idx="158">
                  <c:v>41464</c:v>
                </c:pt>
                <c:pt idx="159">
                  <c:v>41465</c:v>
                </c:pt>
                <c:pt idx="160">
                  <c:v>41466</c:v>
                </c:pt>
                <c:pt idx="161">
                  <c:v>41467</c:v>
                </c:pt>
                <c:pt idx="162">
                  <c:v>41468</c:v>
                </c:pt>
                <c:pt idx="163">
                  <c:v>41469</c:v>
                </c:pt>
                <c:pt idx="164">
                  <c:v>41470</c:v>
                </c:pt>
                <c:pt idx="165">
                  <c:v>41471</c:v>
                </c:pt>
                <c:pt idx="166">
                  <c:v>41472</c:v>
                </c:pt>
                <c:pt idx="167">
                  <c:v>41473</c:v>
                </c:pt>
                <c:pt idx="168">
                  <c:v>41474</c:v>
                </c:pt>
                <c:pt idx="169">
                  <c:v>41475</c:v>
                </c:pt>
                <c:pt idx="170">
                  <c:v>41476</c:v>
                </c:pt>
                <c:pt idx="171">
                  <c:v>41477</c:v>
                </c:pt>
                <c:pt idx="172">
                  <c:v>41478</c:v>
                </c:pt>
                <c:pt idx="173">
                  <c:v>41479</c:v>
                </c:pt>
                <c:pt idx="174">
                  <c:v>41480</c:v>
                </c:pt>
                <c:pt idx="175">
                  <c:v>41481</c:v>
                </c:pt>
                <c:pt idx="176">
                  <c:v>41482</c:v>
                </c:pt>
                <c:pt idx="177">
                  <c:v>41483</c:v>
                </c:pt>
                <c:pt idx="178">
                  <c:v>41484</c:v>
                </c:pt>
                <c:pt idx="179">
                  <c:v>41485</c:v>
                </c:pt>
                <c:pt idx="180">
                  <c:v>41486</c:v>
                </c:pt>
                <c:pt idx="181">
                  <c:v>41487</c:v>
                </c:pt>
                <c:pt idx="182">
                  <c:v>41488</c:v>
                </c:pt>
                <c:pt idx="183">
                  <c:v>41489</c:v>
                </c:pt>
                <c:pt idx="184">
                  <c:v>41490</c:v>
                </c:pt>
                <c:pt idx="185">
                  <c:v>41491</c:v>
                </c:pt>
                <c:pt idx="186">
                  <c:v>41492</c:v>
                </c:pt>
                <c:pt idx="187">
                  <c:v>41493</c:v>
                </c:pt>
                <c:pt idx="188">
                  <c:v>41494</c:v>
                </c:pt>
                <c:pt idx="189">
                  <c:v>41495</c:v>
                </c:pt>
                <c:pt idx="190">
                  <c:v>41496</c:v>
                </c:pt>
                <c:pt idx="191">
                  <c:v>41497</c:v>
                </c:pt>
                <c:pt idx="192">
                  <c:v>41498</c:v>
                </c:pt>
                <c:pt idx="193">
                  <c:v>41499</c:v>
                </c:pt>
                <c:pt idx="194">
                  <c:v>41500</c:v>
                </c:pt>
                <c:pt idx="195">
                  <c:v>41501</c:v>
                </c:pt>
                <c:pt idx="196">
                  <c:v>41502</c:v>
                </c:pt>
                <c:pt idx="197">
                  <c:v>41503</c:v>
                </c:pt>
                <c:pt idx="198">
                  <c:v>41504</c:v>
                </c:pt>
                <c:pt idx="199">
                  <c:v>41505</c:v>
                </c:pt>
                <c:pt idx="200">
                  <c:v>41506</c:v>
                </c:pt>
                <c:pt idx="201">
                  <c:v>41507</c:v>
                </c:pt>
                <c:pt idx="202">
                  <c:v>41508</c:v>
                </c:pt>
                <c:pt idx="203">
                  <c:v>41509</c:v>
                </c:pt>
                <c:pt idx="204">
                  <c:v>41510</c:v>
                </c:pt>
                <c:pt idx="205">
                  <c:v>41511</c:v>
                </c:pt>
                <c:pt idx="206">
                  <c:v>41512</c:v>
                </c:pt>
                <c:pt idx="207">
                  <c:v>41513</c:v>
                </c:pt>
                <c:pt idx="208">
                  <c:v>41514</c:v>
                </c:pt>
                <c:pt idx="209">
                  <c:v>41515</c:v>
                </c:pt>
                <c:pt idx="210">
                  <c:v>41516</c:v>
                </c:pt>
                <c:pt idx="211">
                  <c:v>41517</c:v>
                </c:pt>
                <c:pt idx="212">
                  <c:v>41518</c:v>
                </c:pt>
                <c:pt idx="213">
                  <c:v>41519</c:v>
                </c:pt>
                <c:pt idx="214">
                  <c:v>41520</c:v>
                </c:pt>
                <c:pt idx="215">
                  <c:v>41521</c:v>
                </c:pt>
                <c:pt idx="216">
                  <c:v>41522</c:v>
                </c:pt>
                <c:pt idx="217">
                  <c:v>41523</c:v>
                </c:pt>
                <c:pt idx="218">
                  <c:v>41524</c:v>
                </c:pt>
                <c:pt idx="219">
                  <c:v>41525</c:v>
                </c:pt>
                <c:pt idx="220">
                  <c:v>41526</c:v>
                </c:pt>
                <c:pt idx="221">
                  <c:v>41527</c:v>
                </c:pt>
                <c:pt idx="222">
                  <c:v>41528</c:v>
                </c:pt>
                <c:pt idx="223">
                  <c:v>41529</c:v>
                </c:pt>
                <c:pt idx="224">
                  <c:v>41530</c:v>
                </c:pt>
                <c:pt idx="225">
                  <c:v>41531</c:v>
                </c:pt>
                <c:pt idx="226">
                  <c:v>41532</c:v>
                </c:pt>
                <c:pt idx="227">
                  <c:v>41533</c:v>
                </c:pt>
                <c:pt idx="228">
                  <c:v>41534</c:v>
                </c:pt>
                <c:pt idx="229">
                  <c:v>41535</c:v>
                </c:pt>
                <c:pt idx="230">
                  <c:v>41536</c:v>
                </c:pt>
                <c:pt idx="231">
                  <c:v>41537</c:v>
                </c:pt>
                <c:pt idx="232">
                  <c:v>41538</c:v>
                </c:pt>
                <c:pt idx="233">
                  <c:v>41539</c:v>
                </c:pt>
                <c:pt idx="234">
                  <c:v>41540</c:v>
                </c:pt>
                <c:pt idx="235">
                  <c:v>41541</c:v>
                </c:pt>
                <c:pt idx="236">
                  <c:v>41542</c:v>
                </c:pt>
                <c:pt idx="237">
                  <c:v>41543</c:v>
                </c:pt>
                <c:pt idx="238">
                  <c:v>41544</c:v>
                </c:pt>
                <c:pt idx="239">
                  <c:v>41545</c:v>
                </c:pt>
                <c:pt idx="240">
                  <c:v>41546</c:v>
                </c:pt>
                <c:pt idx="241">
                  <c:v>41547</c:v>
                </c:pt>
                <c:pt idx="242">
                  <c:v>41548</c:v>
                </c:pt>
                <c:pt idx="243">
                  <c:v>41549</c:v>
                </c:pt>
                <c:pt idx="244">
                  <c:v>41550</c:v>
                </c:pt>
                <c:pt idx="245">
                  <c:v>41551</c:v>
                </c:pt>
                <c:pt idx="246">
                  <c:v>41552</c:v>
                </c:pt>
                <c:pt idx="247">
                  <c:v>41553</c:v>
                </c:pt>
                <c:pt idx="248">
                  <c:v>41554</c:v>
                </c:pt>
                <c:pt idx="249">
                  <c:v>41555</c:v>
                </c:pt>
                <c:pt idx="250">
                  <c:v>41556</c:v>
                </c:pt>
                <c:pt idx="251">
                  <c:v>41557</c:v>
                </c:pt>
                <c:pt idx="252">
                  <c:v>41558</c:v>
                </c:pt>
                <c:pt idx="253">
                  <c:v>41559</c:v>
                </c:pt>
                <c:pt idx="254">
                  <c:v>41560</c:v>
                </c:pt>
                <c:pt idx="255">
                  <c:v>41561</c:v>
                </c:pt>
                <c:pt idx="256">
                  <c:v>41562</c:v>
                </c:pt>
                <c:pt idx="257">
                  <c:v>41563</c:v>
                </c:pt>
                <c:pt idx="258">
                  <c:v>41564</c:v>
                </c:pt>
                <c:pt idx="259">
                  <c:v>41565</c:v>
                </c:pt>
                <c:pt idx="260">
                  <c:v>41566</c:v>
                </c:pt>
                <c:pt idx="261">
                  <c:v>41567</c:v>
                </c:pt>
                <c:pt idx="262">
                  <c:v>41568</c:v>
                </c:pt>
                <c:pt idx="263">
                  <c:v>41569</c:v>
                </c:pt>
                <c:pt idx="264">
                  <c:v>41570</c:v>
                </c:pt>
                <c:pt idx="265">
                  <c:v>41571</c:v>
                </c:pt>
                <c:pt idx="266">
                  <c:v>41572</c:v>
                </c:pt>
                <c:pt idx="267">
                  <c:v>41573</c:v>
                </c:pt>
                <c:pt idx="268">
                  <c:v>41574</c:v>
                </c:pt>
                <c:pt idx="269">
                  <c:v>41575</c:v>
                </c:pt>
                <c:pt idx="270">
                  <c:v>41576</c:v>
                </c:pt>
                <c:pt idx="271">
                  <c:v>41577</c:v>
                </c:pt>
                <c:pt idx="272">
                  <c:v>41578</c:v>
                </c:pt>
                <c:pt idx="273">
                  <c:v>41579</c:v>
                </c:pt>
                <c:pt idx="274">
                  <c:v>41580</c:v>
                </c:pt>
                <c:pt idx="275">
                  <c:v>41581</c:v>
                </c:pt>
                <c:pt idx="276">
                  <c:v>41582</c:v>
                </c:pt>
                <c:pt idx="277">
                  <c:v>41583</c:v>
                </c:pt>
                <c:pt idx="278">
                  <c:v>41584</c:v>
                </c:pt>
                <c:pt idx="279">
                  <c:v>41585</c:v>
                </c:pt>
                <c:pt idx="280">
                  <c:v>41586</c:v>
                </c:pt>
                <c:pt idx="281">
                  <c:v>41587</c:v>
                </c:pt>
                <c:pt idx="282">
                  <c:v>41588</c:v>
                </c:pt>
                <c:pt idx="283">
                  <c:v>41589</c:v>
                </c:pt>
                <c:pt idx="284">
                  <c:v>41590</c:v>
                </c:pt>
                <c:pt idx="285">
                  <c:v>41591</c:v>
                </c:pt>
                <c:pt idx="286">
                  <c:v>41592</c:v>
                </c:pt>
                <c:pt idx="287">
                  <c:v>41593</c:v>
                </c:pt>
                <c:pt idx="288">
                  <c:v>41594</c:v>
                </c:pt>
                <c:pt idx="289">
                  <c:v>41595</c:v>
                </c:pt>
                <c:pt idx="290">
                  <c:v>41596</c:v>
                </c:pt>
                <c:pt idx="291">
                  <c:v>41597</c:v>
                </c:pt>
                <c:pt idx="292">
                  <c:v>41598</c:v>
                </c:pt>
                <c:pt idx="293">
                  <c:v>41599</c:v>
                </c:pt>
                <c:pt idx="294">
                  <c:v>41600</c:v>
                </c:pt>
                <c:pt idx="295">
                  <c:v>41601</c:v>
                </c:pt>
                <c:pt idx="296">
                  <c:v>41602</c:v>
                </c:pt>
                <c:pt idx="297">
                  <c:v>41603</c:v>
                </c:pt>
                <c:pt idx="298">
                  <c:v>41604</c:v>
                </c:pt>
                <c:pt idx="299">
                  <c:v>41605</c:v>
                </c:pt>
                <c:pt idx="300">
                  <c:v>41606</c:v>
                </c:pt>
                <c:pt idx="301">
                  <c:v>41607</c:v>
                </c:pt>
                <c:pt idx="302">
                  <c:v>41608</c:v>
                </c:pt>
                <c:pt idx="303">
                  <c:v>41609</c:v>
                </c:pt>
                <c:pt idx="304">
                  <c:v>41610</c:v>
                </c:pt>
                <c:pt idx="305">
                  <c:v>41611</c:v>
                </c:pt>
                <c:pt idx="306">
                  <c:v>41612</c:v>
                </c:pt>
                <c:pt idx="307">
                  <c:v>41613</c:v>
                </c:pt>
                <c:pt idx="308">
                  <c:v>41614</c:v>
                </c:pt>
                <c:pt idx="309">
                  <c:v>41615</c:v>
                </c:pt>
                <c:pt idx="310">
                  <c:v>41616</c:v>
                </c:pt>
                <c:pt idx="311">
                  <c:v>41617</c:v>
                </c:pt>
                <c:pt idx="312">
                  <c:v>41618</c:v>
                </c:pt>
                <c:pt idx="313">
                  <c:v>41619</c:v>
                </c:pt>
                <c:pt idx="314">
                  <c:v>41620</c:v>
                </c:pt>
                <c:pt idx="315">
                  <c:v>41621</c:v>
                </c:pt>
                <c:pt idx="316">
                  <c:v>41622</c:v>
                </c:pt>
                <c:pt idx="317">
                  <c:v>41623</c:v>
                </c:pt>
                <c:pt idx="318">
                  <c:v>41624</c:v>
                </c:pt>
                <c:pt idx="319">
                  <c:v>41625</c:v>
                </c:pt>
                <c:pt idx="320">
                  <c:v>41626</c:v>
                </c:pt>
                <c:pt idx="321">
                  <c:v>41627</c:v>
                </c:pt>
                <c:pt idx="322">
                  <c:v>41628</c:v>
                </c:pt>
                <c:pt idx="323">
                  <c:v>41629</c:v>
                </c:pt>
                <c:pt idx="324">
                  <c:v>41630</c:v>
                </c:pt>
                <c:pt idx="325">
                  <c:v>41631</c:v>
                </c:pt>
                <c:pt idx="326">
                  <c:v>41632</c:v>
                </c:pt>
                <c:pt idx="327">
                  <c:v>41633</c:v>
                </c:pt>
                <c:pt idx="328">
                  <c:v>41634</c:v>
                </c:pt>
                <c:pt idx="329">
                  <c:v>41635</c:v>
                </c:pt>
                <c:pt idx="330">
                  <c:v>41636</c:v>
                </c:pt>
                <c:pt idx="331">
                  <c:v>41637</c:v>
                </c:pt>
                <c:pt idx="332">
                  <c:v>41638</c:v>
                </c:pt>
                <c:pt idx="333">
                  <c:v>41639</c:v>
                </c:pt>
                <c:pt idx="334">
                  <c:v>41640</c:v>
                </c:pt>
                <c:pt idx="335">
                  <c:v>41641</c:v>
                </c:pt>
                <c:pt idx="336">
                  <c:v>41642</c:v>
                </c:pt>
                <c:pt idx="337">
                  <c:v>41643</c:v>
                </c:pt>
                <c:pt idx="338">
                  <c:v>41644</c:v>
                </c:pt>
                <c:pt idx="339">
                  <c:v>41645</c:v>
                </c:pt>
                <c:pt idx="340">
                  <c:v>41646</c:v>
                </c:pt>
                <c:pt idx="341">
                  <c:v>41647</c:v>
                </c:pt>
                <c:pt idx="342">
                  <c:v>41648</c:v>
                </c:pt>
                <c:pt idx="343">
                  <c:v>41649</c:v>
                </c:pt>
                <c:pt idx="344">
                  <c:v>41650</c:v>
                </c:pt>
                <c:pt idx="345">
                  <c:v>41651</c:v>
                </c:pt>
                <c:pt idx="346">
                  <c:v>41652</c:v>
                </c:pt>
                <c:pt idx="347">
                  <c:v>41653</c:v>
                </c:pt>
                <c:pt idx="348">
                  <c:v>41654</c:v>
                </c:pt>
                <c:pt idx="349">
                  <c:v>41655</c:v>
                </c:pt>
                <c:pt idx="350">
                  <c:v>41656</c:v>
                </c:pt>
                <c:pt idx="351">
                  <c:v>41657</c:v>
                </c:pt>
                <c:pt idx="352">
                  <c:v>41658</c:v>
                </c:pt>
                <c:pt idx="353">
                  <c:v>41659</c:v>
                </c:pt>
                <c:pt idx="354">
                  <c:v>41660</c:v>
                </c:pt>
                <c:pt idx="355">
                  <c:v>41661</c:v>
                </c:pt>
                <c:pt idx="356">
                  <c:v>41662</c:v>
                </c:pt>
                <c:pt idx="357">
                  <c:v>41663</c:v>
                </c:pt>
                <c:pt idx="358">
                  <c:v>41664</c:v>
                </c:pt>
                <c:pt idx="359">
                  <c:v>41665</c:v>
                </c:pt>
                <c:pt idx="360">
                  <c:v>41666</c:v>
                </c:pt>
                <c:pt idx="361">
                  <c:v>41667</c:v>
                </c:pt>
                <c:pt idx="362">
                  <c:v>41668</c:v>
                </c:pt>
                <c:pt idx="363">
                  <c:v>41669</c:v>
                </c:pt>
                <c:pt idx="364">
                  <c:v>41670</c:v>
                </c:pt>
                <c:pt idx="365">
                  <c:v>41671</c:v>
                </c:pt>
                <c:pt idx="366">
                  <c:v>41672</c:v>
                </c:pt>
                <c:pt idx="367">
                  <c:v>41673</c:v>
                </c:pt>
                <c:pt idx="368">
                  <c:v>41674</c:v>
                </c:pt>
                <c:pt idx="369">
                  <c:v>41675</c:v>
                </c:pt>
                <c:pt idx="370">
                  <c:v>41676</c:v>
                </c:pt>
                <c:pt idx="371">
                  <c:v>41677</c:v>
                </c:pt>
                <c:pt idx="372">
                  <c:v>41678</c:v>
                </c:pt>
                <c:pt idx="373">
                  <c:v>41679</c:v>
                </c:pt>
                <c:pt idx="374">
                  <c:v>41680</c:v>
                </c:pt>
                <c:pt idx="375">
                  <c:v>41681</c:v>
                </c:pt>
                <c:pt idx="376">
                  <c:v>41682</c:v>
                </c:pt>
                <c:pt idx="377">
                  <c:v>41683</c:v>
                </c:pt>
                <c:pt idx="378">
                  <c:v>41684</c:v>
                </c:pt>
                <c:pt idx="379">
                  <c:v>41685</c:v>
                </c:pt>
                <c:pt idx="380">
                  <c:v>41686</c:v>
                </c:pt>
                <c:pt idx="381">
                  <c:v>41687</c:v>
                </c:pt>
                <c:pt idx="382">
                  <c:v>41688</c:v>
                </c:pt>
                <c:pt idx="383">
                  <c:v>41689</c:v>
                </c:pt>
                <c:pt idx="384">
                  <c:v>41690</c:v>
                </c:pt>
                <c:pt idx="385">
                  <c:v>41691</c:v>
                </c:pt>
                <c:pt idx="386">
                  <c:v>41692</c:v>
                </c:pt>
                <c:pt idx="387">
                  <c:v>41693</c:v>
                </c:pt>
                <c:pt idx="388">
                  <c:v>41694</c:v>
                </c:pt>
                <c:pt idx="389">
                  <c:v>41695</c:v>
                </c:pt>
                <c:pt idx="390">
                  <c:v>41696</c:v>
                </c:pt>
                <c:pt idx="391">
                  <c:v>41697</c:v>
                </c:pt>
                <c:pt idx="392">
                  <c:v>41698</c:v>
                </c:pt>
                <c:pt idx="393">
                  <c:v>41699</c:v>
                </c:pt>
                <c:pt idx="394">
                  <c:v>41700</c:v>
                </c:pt>
                <c:pt idx="395">
                  <c:v>41701</c:v>
                </c:pt>
                <c:pt idx="396">
                  <c:v>41702</c:v>
                </c:pt>
                <c:pt idx="397">
                  <c:v>41703</c:v>
                </c:pt>
                <c:pt idx="398">
                  <c:v>41704</c:v>
                </c:pt>
                <c:pt idx="399">
                  <c:v>41705</c:v>
                </c:pt>
                <c:pt idx="400">
                  <c:v>41706</c:v>
                </c:pt>
                <c:pt idx="401">
                  <c:v>41707</c:v>
                </c:pt>
                <c:pt idx="402">
                  <c:v>41708</c:v>
                </c:pt>
                <c:pt idx="403">
                  <c:v>41709</c:v>
                </c:pt>
                <c:pt idx="404">
                  <c:v>41710</c:v>
                </c:pt>
                <c:pt idx="405">
                  <c:v>41711</c:v>
                </c:pt>
                <c:pt idx="406">
                  <c:v>41712</c:v>
                </c:pt>
                <c:pt idx="407">
                  <c:v>41713</c:v>
                </c:pt>
                <c:pt idx="408">
                  <c:v>41714</c:v>
                </c:pt>
                <c:pt idx="409">
                  <c:v>41715</c:v>
                </c:pt>
                <c:pt idx="410">
                  <c:v>41716</c:v>
                </c:pt>
                <c:pt idx="411">
                  <c:v>41717</c:v>
                </c:pt>
                <c:pt idx="412">
                  <c:v>41718</c:v>
                </c:pt>
                <c:pt idx="413">
                  <c:v>41719</c:v>
                </c:pt>
                <c:pt idx="414">
                  <c:v>41720</c:v>
                </c:pt>
                <c:pt idx="415">
                  <c:v>41721</c:v>
                </c:pt>
                <c:pt idx="416">
                  <c:v>41722</c:v>
                </c:pt>
                <c:pt idx="417">
                  <c:v>41723</c:v>
                </c:pt>
                <c:pt idx="418">
                  <c:v>41724</c:v>
                </c:pt>
                <c:pt idx="419">
                  <c:v>41725</c:v>
                </c:pt>
                <c:pt idx="420">
                  <c:v>41726</c:v>
                </c:pt>
                <c:pt idx="421">
                  <c:v>41727</c:v>
                </c:pt>
                <c:pt idx="422">
                  <c:v>41728</c:v>
                </c:pt>
                <c:pt idx="423">
                  <c:v>41729</c:v>
                </c:pt>
                <c:pt idx="424">
                  <c:v>41730</c:v>
                </c:pt>
                <c:pt idx="425">
                  <c:v>41731</c:v>
                </c:pt>
                <c:pt idx="426">
                  <c:v>41732</c:v>
                </c:pt>
                <c:pt idx="427">
                  <c:v>41733</c:v>
                </c:pt>
                <c:pt idx="428">
                  <c:v>41734</c:v>
                </c:pt>
                <c:pt idx="429">
                  <c:v>41735</c:v>
                </c:pt>
                <c:pt idx="430">
                  <c:v>41736</c:v>
                </c:pt>
                <c:pt idx="431">
                  <c:v>41737</c:v>
                </c:pt>
                <c:pt idx="432">
                  <c:v>41738</c:v>
                </c:pt>
                <c:pt idx="433">
                  <c:v>41739</c:v>
                </c:pt>
                <c:pt idx="434">
                  <c:v>41740</c:v>
                </c:pt>
                <c:pt idx="435">
                  <c:v>41741</c:v>
                </c:pt>
                <c:pt idx="436">
                  <c:v>41742</c:v>
                </c:pt>
                <c:pt idx="437">
                  <c:v>41743</c:v>
                </c:pt>
                <c:pt idx="438">
                  <c:v>41744</c:v>
                </c:pt>
                <c:pt idx="439">
                  <c:v>41745</c:v>
                </c:pt>
                <c:pt idx="440">
                  <c:v>41746</c:v>
                </c:pt>
                <c:pt idx="441">
                  <c:v>41747</c:v>
                </c:pt>
                <c:pt idx="442">
                  <c:v>41748</c:v>
                </c:pt>
                <c:pt idx="443">
                  <c:v>41749</c:v>
                </c:pt>
                <c:pt idx="444">
                  <c:v>41750</c:v>
                </c:pt>
                <c:pt idx="445">
                  <c:v>41751</c:v>
                </c:pt>
                <c:pt idx="446">
                  <c:v>41752</c:v>
                </c:pt>
                <c:pt idx="447">
                  <c:v>41753</c:v>
                </c:pt>
                <c:pt idx="448">
                  <c:v>41754</c:v>
                </c:pt>
                <c:pt idx="449">
                  <c:v>41755</c:v>
                </c:pt>
                <c:pt idx="450">
                  <c:v>41756</c:v>
                </c:pt>
                <c:pt idx="451">
                  <c:v>41757</c:v>
                </c:pt>
                <c:pt idx="452">
                  <c:v>41758</c:v>
                </c:pt>
                <c:pt idx="453">
                  <c:v>41759</c:v>
                </c:pt>
                <c:pt idx="454">
                  <c:v>41760</c:v>
                </c:pt>
                <c:pt idx="455">
                  <c:v>41761</c:v>
                </c:pt>
                <c:pt idx="456">
                  <c:v>41762</c:v>
                </c:pt>
                <c:pt idx="457">
                  <c:v>41763</c:v>
                </c:pt>
                <c:pt idx="458">
                  <c:v>41764</c:v>
                </c:pt>
                <c:pt idx="459">
                  <c:v>41765</c:v>
                </c:pt>
                <c:pt idx="460">
                  <c:v>41766</c:v>
                </c:pt>
                <c:pt idx="461">
                  <c:v>41767</c:v>
                </c:pt>
                <c:pt idx="462">
                  <c:v>41768</c:v>
                </c:pt>
                <c:pt idx="463">
                  <c:v>41769</c:v>
                </c:pt>
                <c:pt idx="464">
                  <c:v>41770</c:v>
                </c:pt>
                <c:pt idx="465">
                  <c:v>41771</c:v>
                </c:pt>
                <c:pt idx="466">
                  <c:v>41772</c:v>
                </c:pt>
                <c:pt idx="467">
                  <c:v>41773</c:v>
                </c:pt>
                <c:pt idx="468">
                  <c:v>41774</c:v>
                </c:pt>
                <c:pt idx="469">
                  <c:v>41775</c:v>
                </c:pt>
                <c:pt idx="470">
                  <c:v>41776</c:v>
                </c:pt>
                <c:pt idx="471">
                  <c:v>41777</c:v>
                </c:pt>
                <c:pt idx="472">
                  <c:v>41778</c:v>
                </c:pt>
                <c:pt idx="473">
                  <c:v>41779</c:v>
                </c:pt>
                <c:pt idx="474">
                  <c:v>41780</c:v>
                </c:pt>
                <c:pt idx="475">
                  <c:v>41781</c:v>
                </c:pt>
                <c:pt idx="476">
                  <c:v>41782</c:v>
                </c:pt>
                <c:pt idx="477">
                  <c:v>41783</c:v>
                </c:pt>
                <c:pt idx="478">
                  <c:v>41784</c:v>
                </c:pt>
                <c:pt idx="479">
                  <c:v>41785</c:v>
                </c:pt>
                <c:pt idx="480">
                  <c:v>41786</c:v>
                </c:pt>
                <c:pt idx="481">
                  <c:v>41787</c:v>
                </c:pt>
                <c:pt idx="482">
                  <c:v>41788</c:v>
                </c:pt>
                <c:pt idx="483">
                  <c:v>41789</c:v>
                </c:pt>
                <c:pt idx="484">
                  <c:v>41790</c:v>
                </c:pt>
                <c:pt idx="485">
                  <c:v>41791</c:v>
                </c:pt>
                <c:pt idx="486">
                  <c:v>41792</c:v>
                </c:pt>
                <c:pt idx="487">
                  <c:v>41793</c:v>
                </c:pt>
                <c:pt idx="488">
                  <c:v>41794</c:v>
                </c:pt>
                <c:pt idx="489">
                  <c:v>41795</c:v>
                </c:pt>
                <c:pt idx="490">
                  <c:v>41796</c:v>
                </c:pt>
                <c:pt idx="491">
                  <c:v>41797</c:v>
                </c:pt>
                <c:pt idx="492">
                  <c:v>41798</c:v>
                </c:pt>
                <c:pt idx="493">
                  <c:v>41799</c:v>
                </c:pt>
                <c:pt idx="494">
                  <c:v>41800</c:v>
                </c:pt>
                <c:pt idx="495">
                  <c:v>41801</c:v>
                </c:pt>
                <c:pt idx="496">
                  <c:v>41802</c:v>
                </c:pt>
                <c:pt idx="497">
                  <c:v>41803</c:v>
                </c:pt>
                <c:pt idx="498">
                  <c:v>41804</c:v>
                </c:pt>
                <c:pt idx="499">
                  <c:v>41805</c:v>
                </c:pt>
                <c:pt idx="500">
                  <c:v>41806</c:v>
                </c:pt>
                <c:pt idx="501">
                  <c:v>41807</c:v>
                </c:pt>
                <c:pt idx="502">
                  <c:v>41808</c:v>
                </c:pt>
                <c:pt idx="503">
                  <c:v>41809</c:v>
                </c:pt>
                <c:pt idx="504">
                  <c:v>41810</c:v>
                </c:pt>
                <c:pt idx="505">
                  <c:v>41811</c:v>
                </c:pt>
                <c:pt idx="506">
                  <c:v>41812</c:v>
                </c:pt>
                <c:pt idx="507">
                  <c:v>41813</c:v>
                </c:pt>
                <c:pt idx="508">
                  <c:v>41814</c:v>
                </c:pt>
                <c:pt idx="509">
                  <c:v>41815</c:v>
                </c:pt>
                <c:pt idx="510">
                  <c:v>41816</c:v>
                </c:pt>
                <c:pt idx="511">
                  <c:v>41817</c:v>
                </c:pt>
                <c:pt idx="512">
                  <c:v>41818</c:v>
                </c:pt>
                <c:pt idx="513">
                  <c:v>41819</c:v>
                </c:pt>
                <c:pt idx="514">
                  <c:v>41820</c:v>
                </c:pt>
                <c:pt idx="515">
                  <c:v>41821</c:v>
                </c:pt>
                <c:pt idx="516">
                  <c:v>41822</c:v>
                </c:pt>
                <c:pt idx="517">
                  <c:v>41823</c:v>
                </c:pt>
                <c:pt idx="518">
                  <c:v>41824</c:v>
                </c:pt>
                <c:pt idx="519">
                  <c:v>41825</c:v>
                </c:pt>
                <c:pt idx="520">
                  <c:v>41826</c:v>
                </c:pt>
                <c:pt idx="521">
                  <c:v>41827</c:v>
                </c:pt>
                <c:pt idx="522">
                  <c:v>41828</c:v>
                </c:pt>
                <c:pt idx="523">
                  <c:v>41829</c:v>
                </c:pt>
                <c:pt idx="524">
                  <c:v>41830</c:v>
                </c:pt>
                <c:pt idx="525">
                  <c:v>41831</c:v>
                </c:pt>
                <c:pt idx="526">
                  <c:v>41832</c:v>
                </c:pt>
                <c:pt idx="527">
                  <c:v>41833</c:v>
                </c:pt>
                <c:pt idx="528">
                  <c:v>41834</c:v>
                </c:pt>
                <c:pt idx="529">
                  <c:v>41835</c:v>
                </c:pt>
                <c:pt idx="530">
                  <c:v>41836</c:v>
                </c:pt>
                <c:pt idx="531">
                  <c:v>41837</c:v>
                </c:pt>
                <c:pt idx="532">
                  <c:v>41838</c:v>
                </c:pt>
                <c:pt idx="533">
                  <c:v>41839</c:v>
                </c:pt>
                <c:pt idx="534">
                  <c:v>41840</c:v>
                </c:pt>
                <c:pt idx="535">
                  <c:v>41841</c:v>
                </c:pt>
                <c:pt idx="536">
                  <c:v>41842</c:v>
                </c:pt>
                <c:pt idx="537">
                  <c:v>41843</c:v>
                </c:pt>
                <c:pt idx="538">
                  <c:v>41844</c:v>
                </c:pt>
                <c:pt idx="539">
                  <c:v>41845</c:v>
                </c:pt>
                <c:pt idx="540">
                  <c:v>41846</c:v>
                </c:pt>
                <c:pt idx="541">
                  <c:v>41847</c:v>
                </c:pt>
                <c:pt idx="542">
                  <c:v>41848</c:v>
                </c:pt>
                <c:pt idx="543">
                  <c:v>41849</c:v>
                </c:pt>
                <c:pt idx="544">
                  <c:v>41850</c:v>
                </c:pt>
                <c:pt idx="545">
                  <c:v>41851</c:v>
                </c:pt>
                <c:pt idx="546">
                  <c:v>41852</c:v>
                </c:pt>
                <c:pt idx="547">
                  <c:v>41853</c:v>
                </c:pt>
                <c:pt idx="548">
                  <c:v>41854</c:v>
                </c:pt>
                <c:pt idx="549">
                  <c:v>41855</c:v>
                </c:pt>
                <c:pt idx="550">
                  <c:v>41856</c:v>
                </c:pt>
                <c:pt idx="551">
                  <c:v>41857</c:v>
                </c:pt>
                <c:pt idx="552">
                  <c:v>41858</c:v>
                </c:pt>
                <c:pt idx="553">
                  <c:v>41859</c:v>
                </c:pt>
                <c:pt idx="554">
                  <c:v>41860</c:v>
                </c:pt>
                <c:pt idx="555">
                  <c:v>41861</c:v>
                </c:pt>
                <c:pt idx="556">
                  <c:v>41862</c:v>
                </c:pt>
                <c:pt idx="557">
                  <c:v>41863</c:v>
                </c:pt>
                <c:pt idx="558">
                  <c:v>41864</c:v>
                </c:pt>
                <c:pt idx="559">
                  <c:v>41865</c:v>
                </c:pt>
                <c:pt idx="560">
                  <c:v>41866</c:v>
                </c:pt>
                <c:pt idx="561">
                  <c:v>41867</c:v>
                </c:pt>
                <c:pt idx="562">
                  <c:v>41868</c:v>
                </c:pt>
                <c:pt idx="563">
                  <c:v>41869</c:v>
                </c:pt>
                <c:pt idx="564">
                  <c:v>41870</c:v>
                </c:pt>
                <c:pt idx="565">
                  <c:v>41871</c:v>
                </c:pt>
                <c:pt idx="566">
                  <c:v>41872</c:v>
                </c:pt>
                <c:pt idx="567">
                  <c:v>41873</c:v>
                </c:pt>
                <c:pt idx="568">
                  <c:v>41874</c:v>
                </c:pt>
                <c:pt idx="569">
                  <c:v>41875</c:v>
                </c:pt>
                <c:pt idx="570">
                  <c:v>41876</c:v>
                </c:pt>
                <c:pt idx="571">
                  <c:v>41877</c:v>
                </c:pt>
                <c:pt idx="572">
                  <c:v>41878</c:v>
                </c:pt>
                <c:pt idx="573">
                  <c:v>41879</c:v>
                </c:pt>
                <c:pt idx="574">
                  <c:v>41880</c:v>
                </c:pt>
                <c:pt idx="575">
                  <c:v>41881</c:v>
                </c:pt>
                <c:pt idx="576">
                  <c:v>41882</c:v>
                </c:pt>
                <c:pt idx="577">
                  <c:v>41883</c:v>
                </c:pt>
                <c:pt idx="578">
                  <c:v>41884</c:v>
                </c:pt>
                <c:pt idx="579">
                  <c:v>41885</c:v>
                </c:pt>
                <c:pt idx="580">
                  <c:v>41886</c:v>
                </c:pt>
                <c:pt idx="581">
                  <c:v>41887</c:v>
                </c:pt>
                <c:pt idx="582">
                  <c:v>41888</c:v>
                </c:pt>
                <c:pt idx="583">
                  <c:v>41889</c:v>
                </c:pt>
                <c:pt idx="584">
                  <c:v>41890</c:v>
                </c:pt>
                <c:pt idx="585">
                  <c:v>41891</c:v>
                </c:pt>
                <c:pt idx="586">
                  <c:v>41892</c:v>
                </c:pt>
                <c:pt idx="587">
                  <c:v>41893</c:v>
                </c:pt>
                <c:pt idx="588">
                  <c:v>41894</c:v>
                </c:pt>
                <c:pt idx="589">
                  <c:v>41895</c:v>
                </c:pt>
                <c:pt idx="590">
                  <c:v>41896</c:v>
                </c:pt>
                <c:pt idx="591">
                  <c:v>41897</c:v>
                </c:pt>
                <c:pt idx="592">
                  <c:v>41898</c:v>
                </c:pt>
                <c:pt idx="593">
                  <c:v>41899</c:v>
                </c:pt>
                <c:pt idx="594">
                  <c:v>41900</c:v>
                </c:pt>
                <c:pt idx="595">
                  <c:v>41901</c:v>
                </c:pt>
                <c:pt idx="596">
                  <c:v>41902</c:v>
                </c:pt>
                <c:pt idx="597">
                  <c:v>41903</c:v>
                </c:pt>
                <c:pt idx="598">
                  <c:v>41904</c:v>
                </c:pt>
                <c:pt idx="599">
                  <c:v>41905</c:v>
                </c:pt>
                <c:pt idx="600">
                  <c:v>41906</c:v>
                </c:pt>
                <c:pt idx="601">
                  <c:v>41907</c:v>
                </c:pt>
                <c:pt idx="602">
                  <c:v>41908</c:v>
                </c:pt>
                <c:pt idx="603">
                  <c:v>41909</c:v>
                </c:pt>
                <c:pt idx="604">
                  <c:v>41910</c:v>
                </c:pt>
                <c:pt idx="605">
                  <c:v>41911</c:v>
                </c:pt>
                <c:pt idx="606">
                  <c:v>41912</c:v>
                </c:pt>
                <c:pt idx="607">
                  <c:v>41913</c:v>
                </c:pt>
                <c:pt idx="608">
                  <c:v>41914</c:v>
                </c:pt>
                <c:pt idx="609">
                  <c:v>41915</c:v>
                </c:pt>
                <c:pt idx="610">
                  <c:v>41916</c:v>
                </c:pt>
                <c:pt idx="611">
                  <c:v>41917</c:v>
                </c:pt>
                <c:pt idx="612">
                  <c:v>41918</c:v>
                </c:pt>
                <c:pt idx="613">
                  <c:v>41919</c:v>
                </c:pt>
                <c:pt idx="614">
                  <c:v>41920</c:v>
                </c:pt>
                <c:pt idx="615">
                  <c:v>41921</c:v>
                </c:pt>
                <c:pt idx="616">
                  <c:v>41922</c:v>
                </c:pt>
                <c:pt idx="617">
                  <c:v>41923</c:v>
                </c:pt>
                <c:pt idx="618">
                  <c:v>41924</c:v>
                </c:pt>
                <c:pt idx="619">
                  <c:v>41925</c:v>
                </c:pt>
                <c:pt idx="620">
                  <c:v>41926</c:v>
                </c:pt>
                <c:pt idx="621">
                  <c:v>41927</c:v>
                </c:pt>
                <c:pt idx="622">
                  <c:v>41928</c:v>
                </c:pt>
                <c:pt idx="623">
                  <c:v>41929</c:v>
                </c:pt>
                <c:pt idx="624">
                  <c:v>41930</c:v>
                </c:pt>
                <c:pt idx="625">
                  <c:v>41931</c:v>
                </c:pt>
                <c:pt idx="626">
                  <c:v>41932</c:v>
                </c:pt>
                <c:pt idx="627">
                  <c:v>41933</c:v>
                </c:pt>
                <c:pt idx="628">
                  <c:v>41934</c:v>
                </c:pt>
                <c:pt idx="629">
                  <c:v>41935</c:v>
                </c:pt>
                <c:pt idx="630">
                  <c:v>41936</c:v>
                </c:pt>
                <c:pt idx="631">
                  <c:v>41937</c:v>
                </c:pt>
                <c:pt idx="632">
                  <c:v>41938</c:v>
                </c:pt>
                <c:pt idx="633">
                  <c:v>41939</c:v>
                </c:pt>
                <c:pt idx="634">
                  <c:v>41940</c:v>
                </c:pt>
                <c:pt idx="635">
                  <c:v>41941</c:v>
                </c:pt>
                <c:pt idx="636">
                  <c:v>41942</c:v>
                </c:pt>
                <c:pt idx="637">
                  <c:v>41943</c:v>
                </c:pt>
                <c:pt idx="638">
                  <c:v>41944</c:v>
                </c:pt>
                <c:pt idx="639">
                  <c:v>41945</c:v>
                </c:pt>
                <c:pt idx="640">
                  <c:v>41946</c:v>
                </c:pt>
                <c:pt idx="641">
                  <c:v>41947</c:v>
                </c:pt>
                <c:pt idx="642">
                  <c:v>41948</c:v>
                </c:pt>
                <c:pt idx="643">
                  <c:v>41949</c:v>
                </c:pt>
                <c:pt idx="644">
                  <c:v>41950</c:v>
                </c:pt>
                <c:pt idx="645">
                  <c:v>41951</c:v>
                </c:pt>
                <c:pt idx="646">
                  <c:v>41952</c:v>
                </c:pt>
                <c:pt idx="647">
                  <c:v>41953</c:v>
                </c:pt>
                <c:pt idx="648">
                  <c:v>41954</c:v>
                </c:pt>
                <c:pt idx="649">
                  <c:v>41955</c:v>
                </c:pt>
                <c:pt idx="650">
                  <c:v>41956</c:v>
                </c:pt>
                <c:pt idx="651">
                  <c:v>41957</c:v>
                </c:pt>
                <c:pt idx="652">
                  <c:v>41958</c:v>
                </c:pt>
                <c:pt idx="653">
                  <c:v>41959</c:v>
                </c:pt>
                <c:pt idx="654">
                  <c:v>41960</c:v>
                </c:pt>
                <c:pt idx="655">
                  <c:v>41961</c:v>
                </c:pt>
                <c:pt idx="656">
                  <c:v>41962</c:v>
                </c:pt>
                <c:pt idx="657">
                  <c:v>41963</c:v>
                </c:pt>
                <c:pt idx="658">
                  <c:v>41964</c:v>
                </c:pt>
                <c:pt idx="659">
                  <c:v>41965</c:v>
                </c:pt>
                <c:pt idx="660">
                  <c:v>41966</c:v>
                </c:pt>
                <c:pt idx="661">
                  <c:v>41967</c:v>
                </c:pt>
                <c:pt idx="662">
                  <c:v>41968</c:v>
                </c:pt>
                <c:pt idx="663">
                  <c:v>41969</c:v>
                </c:pt>
                <c:pt idx="664">
                  <c:v>41970</c:v>
                </c:pt>
                <c:pt idx="665">
                  <c:v>41971</c:v>
                </c:pt>
                <c:pt idx="666">
                  <c:v>41972</c:v>
                </c:pt>
                <c:pt idx="667">
                  <c:v>41973</c:v>
                </c:pt>
                <c:pt idx="668">
                  <c:v>41974</c:v>
                </c:pt>
                <c:pt idx="669">
                  <c:v>41975</c:v>
                </c:pt>
                <c:pt idx="670">
                  <c:v>41976</c:v>
                </c:pt>
                <c:pt idx="671">
                  <c:v>41977</c:v>
                </c:pt>
                <c:pt idx="672">
                  <c:v>41978</c:v>
                </c:pt>
                <c:pt idx="673">
                  <c:v>41979</c:v>
                </c:pt>
                <c:pt idx="674">
                  <c:v>41980</c:v>
                </c:pt>
                <c:pt idx="675">
                  <c:v>41981</c:v>
                </c:pt>
                <c:pt idx="676">
                  <c:v>41982</c:v>
                </c:pt>
                <c:pt idx="677">
                  <c:v>41983</c:v>
                </c:pt>
                <c:pt idx="678">
                  <c:v>41984</c:v>
                </c:pt>
                <c:pt idx="679">
                  <c:v>41985</c:v>
                </c:pt>
                <c:pt idx="680">
                  <c:v>41986</c:v>
                </c:pt>
                <c:pt idx="681">
                  <c:v>41987</c:v>
                </c:pt>
                <c:pt idx="682">
                  <c:v>41988</c:v>
                </c:pt>
                <c:pt idx="683">
                  <c:v>41989</c:v>
                </c:pt>
                <c:pt idx="684">
                  <c:v>41990</c:v>
                </c:pt>
                <c:pt idx="685">
                  <c:v>41991</c:v>
                </c:pt>
                <c:pt idx="686">
                  <c:v>41992</c:v>
                </c:pt>
                <c:pt idx="687">
                  <c:v>41993</c:v>
                </c:pt>
                <c:pt idx="688">
                  <c:v>41994</c:v>
                </c:pt>
                <c:pt idx="689">
                  <c:v>41995</c:v>
                </c:pt>
                <c:pt idx="690">
                  <c:v>41996</c:v>
                </c:pt>
                <c:pt idx="691">
                  <c:v>41997</c:v>
                </c:pt>
                <c:pt idx="692">
                  <c:v>41998</c:v>
                </c:pt>
                <c:pt idx="693">
                  <c:v>41999</c:v>
                </c:pt>
                <c:pt idx="694">
                  <c:v>42000</c:v>
                </c:pt>
                <c:pt idx="695">
                  <c:v>42001</c:v>
                </c:pt>
                <c:pt idx="696">
                  <c:v>42002</c:v>
                </c:pt>
                <c:pt idx="697">
                  <c:v>42003</c:v>
                </c:pt>
                <c:pt idx="698">
                  <c:v>42004</c:v>
                </c:pt>
                <c:pt idx="699">
                  <c:v>42005</c:v>
                </c:pt>
                <c:pt idx="700">
                  <c:v>42006</c:v>
                </c:pt>
                <c:pt idx="701">
                  <c:v>42007</c:v>
                </c:pt>
                <c:pt idx="702">
                  <c:v>42008</c:v>
                </c:pt>
                <c:pt idx="703">
                  <c:v>42009</c:v>
                </c:pt>
                <c:pt idx="704">
                  <c:v>42010</c:v>
                </c:pt>
                <c:pt idx="705">
                  <c:v>42011</c:v>
                </c:pt>
                <c:pt idx="706">
                  <c:v>42012</c:v>
                </c:pt>
                <c:pt idx="707">
                  <c:v>42013</c:v>
                </c:pt>
                <c:pt idx="708">
                  <c:v>42014</c:v>
                </c:pt>
                <c:pt idx="709">
                  <c:v>42015</c:v>
                </c:pt>
                <c:pt idx="710">
                  <c:v>42016</c:v>
                </c:pt>
                <c:pt idx="711">
                  <c:v>42017</c:v>
                </c:pt>
                <c:pt idx="712">
                  <c:v>42018</c:v>
                </c:pt>
                <c:pt idx="713">
                  <c:v>42019</c:v>
                </c:pt>
                <c:pt idx="714">
                  <c:v>42020</c:v>
                </c:pt>
                <c:pt idx="715">
                  <c:v>42021</c:v>
                </c:pt>
                <c:pt idx="716">
                  <c:v>42022</c:v>
                </c:pt>
                <c:pt idx="717">
                  <c:v>42023</c:v>
                </c:pt>
                <c:pt idx="718">
                  <c:v>42024</c:v>
                </c:pt>
                <c:pt idx="719">
                  <c:v>42025</c:v>
                </c:pt>
                <c:pt idx="720">
                  <c:v>42026</c:v>
                </c:pt>
                <c:pt idx="721">
                  <c:v>42027</c:v>
                </c:pt>
                <c:pt idx="722">
                  <c:v>42028</c:v>
                </c:pt>
                <c:pt idx="723">
                  <c:v>42029</c:v>
                </c:pt>
                <c:pt idx="724">
                  <c:v>42030</c:v>
                </c:pt>
                <c:pt idx="725">
                  <c:v>42031</c:v>
                </c:pt>
                <c:pt idx="726">
                  <c:v>42032</c:v>
                </c:pt>
                <c:pt idx="727">
                  <c:v>42033</c:v>
                </c:pt>
                <c:pt idx="728">
                  <c:v>42034</c:v>
                </c:pt>
                <c:pt idx="729">
                  <c:v>42035</c:v>
                </c:pt>
                <c:pt idx="730">
                  <c:v>42036</c:v>
                </c:pt>
                <c:pt idx="731">
                  <c:v>42037</c:v>
                </c:pt>
                <c:pt idx="732">
                  <c:v>42038</c:v>
                </c:pt>
                <c:pt idx="733">
                  <c:v>42039</c:v>
                </c:pt>
                <c:pt idx="734">
                  <c:v>42040</c:v>
                </c:pt>
                <c:pt idx="735">
                  <c:v>42041</c:v>
                </c:pt>
                <c:pt idx="736">
                  <c:v>42042</c:v>
                </c:pt>
                <c:pt idx="737">
                  <c:v>42043</c:v>
                </c:pt>
                <c:pt idx="738">
                  <c:v>42044</c:v>
                </c:pt>
                <c:pt idx="739">
                  <c:v>42045</c:v>
                </c:pt>
                <c:pt idx="740">
                  <c:v>42046</c:v>
                </c:pt>
                <c:pt idx="741">
                  <c:v>42047</c:v>
                </c:pt>
                <c:pt idx="742">
                  <c:v>42048</c:v>
                </c:pt>
                <c:pt idx="743">
                  <c:v>42049</c:v>
                </c:pt>
                <c:pt idx="744">
                  <c:v>42050</c:v>
                </c:pt>
                <c:pt idx="745">
                  <c:v>42051</c:v>
                </c:pt>
                <c:pt idx="746">
                  <c:v>42052</c:v>
                </c:pt>
                <c:pt idx="747">
                  <c:v>42053</c:v>
                </c:pt>
                <c:pt idx="748">
                  <c:v>42054</c:v>
                </c:pt>
                <c:pt idx="749">
                  <c:v>42055</c:v>
                </c:pt>
                <c:pt idx="750">
                  <c:v>42056</c:v>
                </c:pt>
                <c:pt idx="751">
                  <c:v>42057</c:v>
                </c:pt>
                <c:pt idx="752">
                  <c:v>42058</c:v>
                </c:pt>
                <c:pt idx="753">
                  <c:v>42059</c:v>
                </c:pt>
                <c:pt idx="754">
                  <c:v>42060</c:v>
                </c:pt>
                <c:pt idx="755">
                  <c:v>42061</c:v>
                </c:pt>
                <c:pt idx="756">
                  <c:v>42062</c:v>
                </c:pt>
                <c:pt idx="757">
                  <c:v>42063</c:v>
                </c:pt>
                <c:pt idx="758">
                  <c:v>42064</c:v>
                </c:pt>
                <c:pt idx="759">
                  <c:v>42065</c:v>
                </c:pt>
                <c:pt idx="760">
                  <c:v>42066</c:v>
                </c:pt>
                <c:pt idx="761">
                  <c:v>42067</c:v>
                </c:pt>
                <c:pt idx="762">
                  <c:v>42068</c:v>
                </c:pt>
                <c:pt idx="763">
                  <c:v>42069</c:v>
                </c:pt>
                <c:pt idx="764">
                  <c:v>42070</c:v>
                </c:pt>
                <c:pt idx="765">
                  <c:v>42071</c:v>
                </c:pt>
                <c:pt idx="766">
                  <c:v>42072</c:v>
                </c:pt>
                <c:pt idx="767">
                  <c:v>42073</c:v>
                </c:pt>
                <c:pt idx="768">
                  <c:v>42074</c:v>
                </c:pt>
                <c:pt idx="769">
                  <c:v>42075</c:v>
                </c:pt>
                <c:pt idx="770">
                  <c:v>42076</c:v>
                </c:pt>
                <c:pt idx="771">
                  <c:v>42077</c:v>
                </c:pt>
                <c:pt idx="772">
                  <c:v>42078</c:v>
                </c:pt>
                <c:pt idx="773">
                  <c:v>42079</c:v>
                </c:pt>
                <c:pt idx="774">
                  <c:v>42080</c:v>
                </c:pt>
                <c:pt idx="775">
                  <c:v>42081</c:v>
                </c:pt>
                <c:pt idx="776">
                  <c:v>42082</c:v>
                </c:pt>
                <c:pt idx="777">
                  <c:v>42083</c:v>
                </c:pt>
                <c:pt idx="778">
                  <c:v>42084</c:v>
                </c:pt>
                <c:pt idx="779">
                  <c:v>42085</c:v>
                </c:pt>
                <c:pt idx="780">
                  <c:v>42086</c:v>
                </c:pt>
                <c:pt idx="781">
                  <c:v>42087</c:v>
                </c:pt>
                <c:pt idx="782">
                  <c:v>42088</c:v>
                </c:pt>
                <c:pt idx="783">
                  <c:v>42089</c:v>
                </c:pt>
                <c:pt idx="784">
                  <c:v>42090</c:v>
                </c:pt>
                <c:pt idx="785">
                  <c:v>42091</c:v>
                </c:pt>
                <c:pt idx="786">
                  <c:v>42092</c:v>
                </c:pt>
                <c:pt idx="787">
                  <c:v>42093</c:v>
                </c:pt>
                <c:pt idx="788">
                  <c:v>42094</c:v>
                </c:pt>
                <c:pt idx="789">
                  <c:v>42095</c:v>
                </c:pt>
                <c:pt idx="790">
                  <c:v>42096</c:v>
                </c:pt>
                <c:pt idx="791">
                  <c:v>42097</c:v>
                </c:pt>
                <c:pt idx="792">
                  <c:v>42098</c:v>
                </c:pt>
                <c:pt idx="793">
                  <c:v>42099</c:v>
                </c:pt>
                <c:pt idx="794">
                  <c:v>42100</c:v>
                </c:pt>
                <c:pt idx="795">
                  <c:v>42101</c:v>
                </c:pt>
                <c:pt idx="796">
                  <c:v>42102</c:v>
                </c:pt>
                <c:pt idx="797">
                  <c:v>42103</c:v>
                </c:pt>
                <c:pt idx="798">
                  <c:v>42104</c:v>
                </c:pt>
                <c:pt idx="799">
                  <c:v>42105</c:v>
                </c:pt>
                <c:pt idx="800">
                  <c:v>42106</c:v>
                </c:pt>
                <c:pt idx="801">
                  <c:v>42107</c:v>
                </c:pt>
                <c:pt idx="802">
                  <c:v>42108</c:v>
                </c:pt>
                <c:pt idx="803">
                  <c:v>42109</c:v>
                </c:pt>
                <c:pt idx="804">
                  <c:v>42110</c:v>
                </c:pt>
                <c:pt idx="805">
                  <c:v>42111</c:v>
                </c:pt>
                <c:pt idx="806">
                  <c:v>42112</c:v>
                </c:pt>
                <c:pt idx="807">
                  <c:v>42113</c:v>
                </c:pt>
                <c:pt idx="808">
                  <c:v>42114</c:v>
                </c:pt>
                <c:pt idx="809">
                  <c:v>42115</c:v>
                </c:pt>
                <c:pt idx="810">
                  <c:v>42116</c:v>
                </c:pt>
                <c:pt idx="811">
                  <c:v>42117</c:v>
                </c:pt>
                <c:pt idx="812">
                  <c:v>42118</c:v>
                </c:pt>
                <c:pt idx="813">
                  <c:v>42119</c:v>
                </c:pt>
                <c:pt idx="814">
                  <c:v>42120</c:v>
                </c:pt>
                <c:pt idx="815">
                  <c:v>42121</c:v>
                </c:pt>
                <c:pt idx="816">
                  <c:v>42122</c:v>
                </c:pt>
                <c:pt idx="817">
                  <c:v>42123</c:v>
                </c:pt>
                <c:pt idx="818">
                  <c:v>42124</c:v>
                </c:pt>
                <c:pt idx="819">
                  <c:v>42125</c:v>
                </c:pt>
                <c:pt idx="820">
                  <c:v>42126</c:v>
                </c:pt>
                <c:pt idx="821">
                  <c:v>42127</c:v>
                </c:pt>
                <c:pt idx="822">
                  <c:v>42128</c:v>
                </c:pt>
                <c:pt idx="823">
                  <c:v>42129</c:v>
                </c:pt>
                <c:pt idx="824">
                  <c:v>42130</c:v>
                </c:pt>
                <c:pt idx="825">
                  <c:v>42131</c:v>
                </c:pt>
                <c:pt idx="826">
                  <c:v>42132</c:v>
                </c:pt>
                <c:pt idx="827">
                  <c:v>42133</c:v>
                </c:pt>
                <c:pt idx="828">
                  <c:v>42134</c:v>
                </c:pt>
                <c:pt idx="829">
                  <c:v>42135</c:v>
                </c:pt>
                <c:pt idx="830">
                  <c:v>42136</c:v>
                </c:pt>
                <c:pt idx="831">
                  <c:v>42137</c:v>
                </c:pt>
                <c:pt idx="832">
                  <c:v>42138</c:v>
                </c:pt>
                <c:pt idx="833">
                  <c:v>42139</c:v>
                </c:pt>
                <c:pt idx="834">
                  <c:v>42140</c:v>
                </c:pt>
                <c:pt idx="835">
                  <c:v>42141</c:v>
                </c:pt>
                <c:pt idx="836">
                  <c:v>42142</c:v>
                </c:pt>
                <c:pt idx="837">
                  <c:v>42143</c:v>
                </c:pt>
                <c:pt idx="838">
                  <c:v>42144</c:v>
                </c:pt>
                <c:pt idx="839">
                  <c:v>42145</c:v>
                </c:pt>
                <c:pt idx="840">
                  <c:v>42146</c:v>
                </c:pt>
                <c:pt idx="841">
                  <c:v>42147</c:v>
                </c:pt>
                <c:pt idx="842">
                  <c:v>42148</c:v>
                </c:pt>
                <c:pt idx="843">
                  <c:v>42149</c:v>
                </c:pt>
                <c:pt idx="844">
                  <c:v>42150</c:v>
                </c:pt>
                <c:pt idx="845">
                  <c:v>42151</c:v>
                </c:pt>
                <c:pt idx="846">
                  <c:v>42152</c:v>
                </c:pt>
                <c:pt idx="847">
                  <c:v>42153</c:v>
                </c:pt>
                <c:pt idx="848">
                  <c:v>42154</c:v>
                </c:pt>
                <c:pt idx="849">
                  <c:v>42155</c:v>
                </c:pt>
                <c:pt idx="850">
                  <c:v>42156</c:v>
                </c:pt>
                <c:pt idx="851">
                  <c:v>42157</c:v>
                </c:pt>
                <c:pt idx="852">
                  <c:v>42158</c:v>
                </c:pt>
                <c:pt idx="853">
                  <c:v>42159</c:v>
                </c:pt>
                <c:pt idx="854">
                  <c:v>42160</c:v>
                </c:pt>
                <c:pt idx="855">
                  <c:v>42161</c:v>
                </c:pt>
                <c:pt idx="856">
                  <c:v>42162</c:v>
                </c:pt>
                <c:pt idx="857">
                  <c:v>42163</c:v>
                </c:pt>
                <c:pt idx="858">
                  <c:v>42164</c:v>
                </c:pt>
                <c:pt idx="859">
                  <c:v>42165</c:v>
                </c:pt>
                <c:pt idx="860">
                  <c:v>42166</c:v>
                </c:pt>
                <c:pt idx="861">
                  <c:v>42167</c:v>
                </c:pt>
                <c:pt idx="862">
                  <c:v>42168</c:v>
                </c:pt>
                <c:pt idx="863">
                  <c:v>42169</c:v>
                </c:pt>
                <c:pt idx="864">
                  <c:v>42170</c:v>
                </c:pt>
                <c:pt idx="865">
                  <c:v>42171</c:v>
                </c:pt>
                <c:pt idx="866">
                  <c:v>42172</c:v>
                </c:pt>
                <c:pt idx="867">
                  <c:v>42173</c:v>
                </c:pt>
                <c:pt idx="868">
                  <c:v>42174</c:v>
                </c:pt>
                <c:pt idx="869">
                  <c:v>42175</c:v>
                </c:pt>
                <c:pt idx="870">
                  <c:v>42176</c:v>
                </c:pt>
                <c:pt idx="871">
                  <c:v>42177</c:v>
                </c:pt>
                <c:pt idx="872">
                  <c:v>42178</c:v>
                </c:pt>
                <c:pt idx="873">
                  <c:v>42179</c:v>
                </c:pt>
                <c:pt idx="874">
                  <c:v>42180</c:v>
                </c:pt>
                <c:pt idx="875">
                  <c:v>42181</c:v>
                </c:pt>
                <c:pt idx="876">
                  <c:v>42182</c:v>
                </c:pt>
                <c:pt idx="877">
                  <c:v>42183</c:v>
                </c:pt>
                <c:pt idx="878">
                  <c:v>42184</c:v>
                </c:pt>
                <c:pt idx="879">
                  <c:v>42185</c:v>
                </c:pt>
                <c:pt idx="880">
                  <c:v>42186</c:v>
                </c:pt>
                <c:pt idx="881">
                  <c:v>42187</c:v>
                </c:pt>
                <c:pt idx="882">
                  <c:v>42188</c:v>
                </c:pt>
                <c:pt idx="883">
                  <c:v>42189</c:v>
                </c:pt>
                <c:pt idx="884">
                  <c:v>42190</c:v>
                </c:pt>
                <c:pt idx="885">
                  <c:v>42191</c:v>
                </c:pt>
                <c:pt idx="886">
                  <c:v>42192</c:v>
                </c:pt>
                <c:pt idx="887">
                  <c:v>42193</c:v>
                </c:pt>
                <c:pt idx="888">
                  <c:v>42194</c:v>
                </c:pt>
                <c:pt idx="889">
                  <c:v>42195</c:v>
                </c:pt>
                <c:pt idx="890">
                  <c:v>42196</c:v>
                </c:pt>
                <c:pt idx="891">
                  <c:v>42197</c:v>
                </c:pt>
                <c:pt idx="892">
                  <c:v>42198</c:v>
                </c:pt>
                <c:pt idx="893">
                  <c:v>42199</c:v>
                </c:pt>
                <c:pt idx="894">
                  <c:v>42200</c:v>
                </c:pt>
                <c:pt idx="895">
                  <c:v>42201</c:v>
                </c:pt>
                <c:pt idx="896">
                  <c:v>42202</c:v>
                </c:pt>
                <c:pt idx="897">
                  <c:v>42203</c:v>
                </c:pt>
                <c:pt idx="898">
                  <c:v>42204</c:v>
                </c:pt>
                <c:pt idx="899">
                  <c:v>42205</c:v>
                </c:pt>
                <c:pt idx="900">
                  <c:v>42206</c:v>
                </c:pt>
                <c:pt idx="901">
                  <c:v>42207</c:v>
                </c:pt>
                <c:pt idx="902">
                  <c:v>42208</c:v>
                </c:pt>
                <c:pt idx="903">
                  <c:v>42209</c:v>
                </c:pt>
                <c:pt idx="904">
                  <c:v>42210</c:v>
                </c:pt>
                <c:pt idx="905">
                  <c:v>42211</c:v>
                </c:pt>
                <c:pt idx="906">
                  <c:v>42212</c:v>
                </c:pt>
                <c:pt idx="907">
                  <c:v>42213</c:v>
                </c:pt>
                <c:pt idx="908">
                  <c:v>42214</c:v>
                </c:pt>
                <c:pt idx="909">
                  <c:v>42215</c:v>
                </c:pt>
                <c:pt idx="910">
                  <c:v>42216</c:v>
                </c:pt>
                <c:pt idx="911">
                  <c:v>42217</c:v>
                </c:pt>
                <c:pt idx="912">
                  <c:v>42218</c:v>
                </c:pt>
                <c:pt idx="913">
                  <c:v>42219</c:v>
                </c:pt>
                <c:pt idx="914">
                  <c:v>42220</c:v>
                </c:pt>
                <c:pt idx="915">
                  <c:v>42221</c:v>
                </c:pt>
                <c:pt idx="916">
                  <c:v>42222</c:v>
                </c:pt>
                <c:pt idx="917">
                  <c:v>42223</c:v>
                </c:pt>
                <c:pt idx="918">
                  <c:v>42224</c:v>
                </c:pt>
                <c:pt idx="919">
                  <c:v>42225</c:v>
                </c:pt>
                <c:pt idx="920">
                  <c:v>42226</c:v>
                </c:pt>
                <c:pt idx="921">
                  <c:v>42227</c:v>
                </c:pt>
                <c:pt idx="922">
                  <c:v>42228</c:v>
                </c:pt>
                <c:pt idx="923">
                  <c:v>42229</c:v>
                </c:pt>
                <c:pt idx="924">
                  <c:v>42230</c:v>
                </c:pt>
                <c:pt idx="925">
                  <c:v>42231</c:v>
                </c:pt>
                <c:pt idx="926">
                  <c:v>42232</c:v>
                </c:pt>
                <c:pt idx="927">
                  <c:v>42233</c:v>
                </c:pt>
                <c:pt idx="928">
                  <c:v>42234</c:v>
                </c:pt>
                <c:pt idx="929">
                  <c:v>42235</c:v>
                </c:pt>
                <c:pt idx="930">
                  <c:v>42236</c:v>
                </c:pt>
                <c:pt idx="931">
                  <c:v>42237</c:v>
                </c:pt>
                <c:pt idx="932">
                  <c:v>42238</c:v>
                </c:pt>
                <c:pt idx="933">
                  <c:v>42239</c:v>
                </c:pt>
                <c:pt idx="934">
                  <c:v>42240</c:v>
                </c:pt>
                <c:pt idx="935">
                  <c:v>42241</c:v>
                </c:pt>
                <c:pt idx="936">
                  <c:v>42242</c:v>
                </c:pt>
                <c:pt idx="937">
                  <c:v>42243</c:v>
                </c:pt>
                <c:pt idx="938">
                  <c:v>42244</c:v>
                </c:pt>
                <c:pt idx="939">
                  <c:v>42245</c:v>
                </c:pt>
                <c:pt idx="940">
                  <c:v>42246</c:v>
                </c:pt>
                <c:pt idx="941">
                  <c:v>42247</c:v>
                </c:pt>
                <c:pt idx="942">
                  <c:v>42248</c:v>
                </c:pt>
                <c:pt idx="943">
                  <c:v>42249</c:v>
                </c:pt>
                <c:pt idx="944">
                  <c:v>42250</c:v>
                </c:pt>
                <c:pt idx="945">
                  <c:v>42251</c:v>
                </c:pt>
                <c:pt idx="946">
                  <c:v>42252</c:v>
                </c:pt>
                <c:pt idx="947">
                  <c:v>42253</c:v>
                </c:pt>
                <c:pt idx="948">
                  <c:v>42254</c:v>
                </c:pt>
                <c:pt idx="949">
                  <c:v>42255</c:v>
                </c:pt>
                <c:pt idx="950">
                  <c:v>42256</c:v>
                </c:pt>
                <c:pt idx="951">
                  <c:v>42257</c:v>
                </c:pt>
                <c:pt idx="952">
                  <c:v>42258</c:v>
                </c:pt>
                <c:pt idx="953">
                  <c:v>42259</c:v>
                </c:pt>
                <c:pt idx="954">
                  <c:v>42260</c:v>
                </c:pt>
                <c:pt idx="955">
                  <c:v>42261</c:v>
                </c:pt>
                <c:pt idx="956">
                  <c:v>42262</c:v>
                </c:pt>
                <c:pt idx="957">
                  <c:v>42263</c:v>
                </c:pt>
                <c:pt idx="958">
                  <c:v>42264</c:v>
                </c:pt>
                <c:pt idx="959">
                  <c:v>42265</c:v>
                </c:pt>
                <c:pt idx="960">
                  <c:v>42266</c:v>
                </c:pt>
                <c:pt idx="961">
                  <c:v>42267</c:v>
                </c:pt>
                <c:pt idx="962">
                  <c:v>42268</c:v>
                </c:pt>
                <c:pt idx="963">
                  <c:v>42269</c:v>
                </c:pt>
                <c:pt idx="964">
                  <c:v>42270</c:v>
                </c:pt>
                <c:pt idx="965">
                  <c:v>42271</c:v>
                </c:pt>
                <c:pt idx="966">
                  <c:v>42272</c:v>
                </c:pt>
                <c:pt idx="967">
                  <c:v>42273</c:v>
                </c:pt>
                <c:pt idx="968">
                  <c:v>42274</c:v>
                </c:pt>
                <c:pt idx="969">
                  <c:v>42275</c:v>
                </c:pt>
                <c:pt idx="970">
                  <c:v>42276</c:v>
                </c:pt>
                <c:pt idx="971">
                  <c:v>42277</c:v>
                </c:pt>
                <c:pt idx="972">
                  <c:v>42278</c:v>
                </c:pt>
                <c:pt idx="973">
                  <c:v>42279</c:v>
                </c:pt>
                <c:pt idx="974">
                  <c:v>42280</c:v>
                </c:pt>
                <c:pt idx="975">
                  <c:v>42281</c:v>
                </c:pt>
                <c:pt idx="976">
                  <c:v>42282</c:v>
                </c:pt>
                <c:pt idx="977">
                  <c:v>42283</c:v>
                </c:pt>
                <c:pt idx="978">
                  <c:v>42284</c:v>
                </c:pt>
                <c:pt idx="979">
                  <c:v>42285</c:v>
                </c:pt>
                <c:pt idx="980">
                  <c:v>42286</c:v>
                </c:pt>
                <c:pt idx="981">
                  <c:v>42287</c:v>
                </c:pt>
                <c:pt idx="982">
                  <c:v>42288</c:v>
                </c:pt>
                <c:pt idx="983">
                  <c:v>42289</c:v>
                </c:pt>
                <c:pt idx="984">
                  <c:v>42290</c:v>
                </c:pt>
                <c:pt idx="985">
                  <c:v>42291</c:v>
                </c:pt>
                <c:pt idx="986">
                  <c:v>42292</c:v>
                </c:pt>
                <c:pt idx="987">
                  <c:v>42293</c:v>
                </c:pt>
                <c:pt idx="988">
                  <c:v>42294</c:v>
                </c:pt>
                <c:pt idx="989">
                  <c:v>42295</c:v>
                </c:pt>
                <c:pt idx="990">
                  <c:v>42296</c:v>
                </c:pt>
                <c:pt idx="991">
                  <c:v>42297</c:v>
                </c:pt>
                <c:pt idx="992">
                  <c:v>42298</c:v>
                </c:pt>
                <c:pt idx="993">
                  <c:v>42299</c:v>
                </c:pt>
                <c:pt idx="994">
                  <c:v>42300</c:v>
                </c:pt>
                <c:pt idx="995">
                  <c:v>42301</c:v>
                </c:pt>
                <c:pt idx="996">
                  <c:v>42302</c:v>
                </c:pt>
                <c:pt idx="997">
                  <c:v>42303</c:v>
                </c:pt>
                <c:pt idx="998">
                  <c:v>42304</c:v>
                </c:pt>
                <c:pt idx="999">
                  <c:v>42305</c:v>
                </c:pt>
                <c:pt idx="1000">
                  <c:v>42306</c:v>
                </c:pt>
                <c:pt idx="1001">
                  <c:v>42307</c:v>
                </c:pt>
                <c:pt idx="1002">
                  <c:v>42308</c:v>
                </c:pt>
                <c:pt idx="1003">
                  <c:v>42309</c:v>
                </c:pt>
                <c:pt idx="1004">
                  <c:v>42310</c:v>
                </c:pt>
                <c:pt idx="1005">
                  <c:v>42311</c:v>
                </c:pt>
                <c:pt idx="1006">
                  <c:v>42312</c:v>
                </c:pt>
                <c:pt idx="1007">
                  <c:v>42313</c:v>
                </c:pt>
                <c:pt idx="1008">
                  <c:v>42314</c:v>
                </c:pt>
                <c:pt idx="1009">
                  <c:v>42315</c:v>
                </c:pt>
                <c:pt idx="1010">
                  <c:v>42316</c:v>
                </c:pt>
                <c:pt idx="1011">
                  <c:v>42317</c:v>
                </c:pt>
                <c:pt idx="1012">
                  <c:v>42318</c:v>
                </c:pt>
                <c:pt idx="1013">
                  <c:v>42319</c:v>
                </c:pt>
                <c:pt idx="1014">
                  <c:v>42320</c:v>
                </c:pt>
                <c:pt idx="1015">
                  <c:v>42321</c:v>
                </c:pt>
                <c:pt idx="1016">
                  <c:v>42322</c:v>
                </c:pt>
                <c:pt idx="1017">
                  <c:v>42323</c:v>
                </c:pt>
                <c:pt idx="1018">
                  <c:v>42324</c:v>
                </c:pt>
                <c:pt idx="1019">
                  <c:v>42325</c:v>
                </c:pt>
                <c:pt idx="1020">
                  <c:v>42326</c:v>
                </c:pt>
                <c:pt idx="1021">
                  <c:v>42327</c:v>
                </c:pt>
                <c:pt idx="1022">
                  <c:v>42328</c:v>
                </c:pt>
                <c:pt idx="1023">
                  <c:v>42329</c:v>
                </c:pt>
                <c:pt idx="1024">
                  <c:v>42330</c:v>
                </c:pt>
                <c:pt idx="1025">
                  <c:v>42331</c:v>
                </c:pt>
                <c:pt idx="1026">
                  <c:v>42332</c:v>
                </c:pt>
                <c:pt idx="1027">
                  <c:v>42333</c:v>
                </c:pt>
                <c:pt idx="1028">
                  <c:v>42334</c:v>
                </c:pt>
                <c:pt idx="1029">
                  <c:v>42335</c:v>
                </c:pt>
                <c:pt idx="1030">
                  <c:v>42336</c:v>
                </c:pt>
                <c:pt idx="1031">
                  <c:v>42337</c:v>
                </c:pt>
                <c:pt idx="1032">
                  <c:v>42338</c:v>
                </c:pt>
                <c:pt idx="1033">
                  <c:v>42339</c:v>
                </c:pt>
                <c:pt idx="1034">
                  <c:v>42340</c:v>
                </c:pt>
                <c:pt idx="1035">
                  <c:v>42341</c:v>
                </c:pt>
                <c:pt idx="1036">
                  <c:v>42342</c:v>
                </c:pt>
                <c:pt idx="1037">
                  <c:v>42343</c:v>
                </c:pt>
                <c:pt idx="1038">
                  <c:v>42344</c:v>
                </c:pt>
                <c:pt idx="1039">
                  <c:v>42345</c:v>
                </c:pt>
                <c:pt idx="1040">
                  <c:v>42346</c:v>
                </c:pt>
                <c:pt idx="1041">
                  <c:v>42347</c:v>
                </c:pt>
                <c:pt idx="1042">
                  <c:v>42348</c:v>
                </c:pt>
                <c:pt idx="1043">
                  <c:v>42349</c:v>
                </c:pt>
                <c:pt idx="1044">
                  <c:v>42350</c:v>
                </c:pt>
                <c:pt idx="1045">
                  <c:v>42351</c:v>
                </c:pt>
                <c:pt idx="1046">
                  <c:v>42352</c:v>
                </c:pt>
                <c:pt idx="1047">
                  <c:v>42353</c:v>
                </c:pt>
                <c:pt idx="1048">
                  <c:v>42354</c:v>
                </c:pt>
                <c:pt idx="1049">
                  <c:v>42355</c:v>
                </c:pt>
                <c:pt idx="1050">
                  <c:v>42356</c:v>
                </c:pt>
                <c:pt idx="1051">
                  <c:v>42357</c:v>
                </c:pt>
                <c:pt idx="1052">
                  <c:v>42358</c:v>
                </c:pt>
                <c:pt idx="1053">
                  <c:v>42359</c:v>
                </c:pt>
                <c:pt idx="1054">
                  <c:v>42360</c:v>
                </c:pt>
                <c:pt idx="1055">
                  <c:v>42361</c:v>
                </c:pt>
                <c:pt idx="1056">
                  <c:v>42362</c:v>
                </c:pt>
                <c:pt idx="1057">
                  <c:v>42363</c:v>
                </c:pt>
                <c:pt idx="1058">
                  <c:v>42364</c:v>
                </c:pt>
                <c:pt idx="1059">
                  <c:v>42365</c:v>
                </c:pt>
                <c:pt idx="1060">
                  <c:v>42366</c:v>
                </c:pt>
                <c:pt idx="1061">
                  <c:v>42367</c:v>
                </c:pt>
                <c:pt idx="1062">
                  <c:v>42368</c:v>
                </c:pt>
                <c:pt idx="1063">
                  <c:v>42369</c:v>
                </c:pt>
                <c:pt idx="1064">
                  <c:v>42370</c:v>
                </c:pt>
                <c:pt idx="1065">
                  <c:v>42371</c:v>
                </c:pt>
                <c:pt idx="1066">
                  <c:v>42372</c:v>
                </c:pt>
                <c:pt idx="1067">
                  <c:v>42373</c:v>
                </c:pt>
                <c:pt idx="1068">
                  <c:v>42374</c:v>
                </c:pt>
                <c:pt idx="1069">
                  <c:v>42375</c:v>
                </c:pt>
                <c:pt idx="1070">
                  <c:v>42376</c:v>
                </c:pt>
                <c:pt idx="1071">
                  <c:v>42377</c:v>
                </c:pt>
                <c:pt idx="1072">
                  <c:v>42378</c:v>
                </c:pt>
                <c:pt idx="1073">
                  <c:v>42379</c:v>
                </c:pt>
                <c:pt idx="1074">
                  <c:v>42380</c:v>
                </c:pt>
                <c:pt idx="1075">
                  <c:v>42381</c:v>
                </c:pt>
                <c:pt idx="1076">
                  <c:v>42382</c:v>
                </c:pt>
                <c:pt idx="1077">
                  <c:v>42383</c:v>
                </c:pt>
                <c:pt idx="1078">
                  <c:v>42384</c:v>
                </c:pt>
                <c:pt idx="1079">
                  <c:v>42385</c:v>
                </c:pt>
                <c:pt idx="1080">
                  <c:v>42386</c:v>
                </c:pt>
                <c:pt idx="1081">
                  <c:v>42387</c:v>
                </c:pt>
                <c:pt idx="1082">
                  <c:v>42388</c:v>
                </c:pt>
                <c:pt idx="1083">
                  <c:v>42389</c:v>
                </c:pt>
                <c:pt idx="1084">
                  <c:v>42390</c:v>
                </c:pt>
                <c:pt idx="1085">
                  <c:v>42391</c:v>
                </c:pt>
                <c:pt idx="1086">
                  <c:v>42392</c:v>
                </c:pt>
                <c:pt idx="1087">
                  <c:v>42393</c:v>
                </c:pt>
                <c:pt idx="1088">
                  <c:v>42394</c:v>
                </c:pt>
                <c:pt idx="1089">
                  <c:v>42395</c:v>
                </c:pt>
                <c:pt idx="1090">
                  <c:v>42396</c:v>
                </c:pt>
                <c:pt idx="1091">
                  <c:v>42397</c:v>
                </c:pt>
                <c:pt idx="1092">
                  <c:v>42398</c:v>
                </c:pt>
                <c:pt idx="1093">
                  <c:v>42399</c:v>
                </c:pt>
                <c:pt idx="1094">
                  <c:v>42400</c:v>
                </c:pt>
                <c:pt idx="1095">
                  <c:v>42401</c:v>
                </c:pt>
                <c:pt idx="1096">
                  <c:v>42402</c:v>
                </c:pt>
                <c:pt idx="1097">
                  <c:v>42403</c:v>
                </c:pt>
                <c:pt idx="1098">
                  <c:v>42404</c:v>
                </c:pt>
                <c:pt idx="1099">
                  <c:v>42405</c:v>
                </c:pt>
                <c:pt idx="1100">
                  <c:v>42406</c:v>
                </c:pt>
                <c:pt idx="1101">
                  <c:v>42407</c:v>
                </c:pt>
                <c:pt idx="1102">
                  <c:v>42408</c:v>
                </c:pt>
                <c:pt idx="1103">
                  <c:v>42409</c:v>
                </c:pt>
                <c:pt idx="1104">
                  <c:v>42410</c:v>
                </c:pt>
                <c:pt idx="1105">
                  <c:v>42411</c:v>
                </c:pt>
                <c:pt idx="1106">
                  <c:v>42412</c:v>
                </c:pt>
                <c:pt idx="1107">
                  <c:v>42413</c:v>
                </c:pt>
                <c:pt idx="1108">
                  <c:v>42414</c:v>
                </c:pt>
                <c:pt idx="1109">
                  <c:v>42415</c:v>
                </c:pt>
                <c:pt idx="1110">
                  <c:v>42416</c:v>
                </c:pt>
                <c:pt idx="1111">
                  <c:v>42417</c:v>
                </c:pt>
                <c:pt idx="1112">
                  <c:v>42418</c:v>
                </c:pt>
                <c:pt idx="1113">
                  <c:v>42419</c:v>
                </c:pt>
                <c:pt idx="1114">
                  <c:v>42420</c:v>
                </c:pt>
                <c:pt idx="1115">
                  <c:v>42421</c:v>
                </c:pt>
                <c:pt idx="1116">
                  <c:v>42422</c:v>
                </c:pt>
                <c:pt idx="1117">
                  <c:v>42423</c:v>
                </c:pt>
                <c:pt idx="1118">
                  <c:v>42424</c:v>
                </c:pt>
                <c:pt idx="1119">
                  <c:v>42425</c:v>
                </c:pt>
                <c:pt idx="1120">
                  <c:v>42426</c:v>
                </c:pt>
                <c:pt idx="1121">
                  <c:v>42427</c:v>
                </c:pt>
                <c:pt idx="1122">
                  <c:v>42428</c:v>
                </c:pt>
                <c:pt idx="1123">
                  <c:v>42429</c:v>
                </c:pt>
                <c:pt idx="1124">
                  <c:v>42430</c:v>
                </c:pt>
                <c:pt idx="1125">
                  <c:v>42431</c:v>
                </c:pt>
                <c:pt idx="1126">
                  <c:v>42432</c:v>
                </c:pt>
                <c:pt idx="1127">
                  <c:v>42433</c:v>
                </c:pt>
                <c:pt idx="1128">
                  <c:v>42434</c:v>
                </c:pt>
                <c:pt idx="1129">
                  <c:v>42435</c:v>
                </c:pt>
                <c:pt idx="1130">
                  <c:v>42436</c:v>
                </c:pt>
                <c:pt idx="1131">
                  <c:v>42437</c:v>
                </c:pt>
                <c:pt idx="1132">
                  <c:v>42438</c:v>
                </c:pt>
                <c:pt idx="1133">
                  <c:v>42439</c:v>
                </c:pt>
                <c:pt idx="1134">
                  <c:v>42440</c:v>
                </c:pt>
                <c:pt idx="1135">
                  <c:v>42441</c:v>
                </c:pt>
                <c:pt idx="1136">
                  <c:v>42442</c:v>
                </c:pt>
                <c:pt idx="1137">
                  <c:v>42443</c:v>
                </c:pt>
                <c:pt idx="1138">
                  <c:v>42444</c:v>
                </c:pt>
                <c:pt idx="1139">
                  <c:v>42445</c:v>
                </c:pt>
                <c:pt idx="1140">
                  <c:v>42446</c:v>
                </c:pt>
                <c:pt idx="1141">
                  <c:v>42447</c:v>
                </c:pt>
                <c:pt idx="1142">
                  <c:v>42448</c:v>
                </c:pt>
                <c:pt idx="1143">
                  <c:v>42449</c:v>
                </c:pt>
                <c:pt idx="1144">
                  <c:v>42450</c:v>
                </c:pt>
                <c:pt idx="1145">
                  <c:v>42451</c:v>
                </c:pt>
                <c:pt idx="1146">
                  <c:v>42452</c:v>
                </c:pt>
                <c:pt idx="1147">
                  <c:v>42453</c:v>
                </c:pt>
                <c:pt idx="1148">
                  <c:v>42454</c:v>
                </c:pt>
                <c:pt idx="1149">
                  <c:v>42455</c:v>
                </c:pt>
                <c:pt idx="1150">
                  <c:v>42456</c:v>
                </c:pt>
                <c:pt idx="1151">
                  <c:v>42457</c:v>
                </c:pt>
                <c:pt idx="1152">
                  <c:v>42458</c:v>
                </c:pt>
                <c:pt idx="1153">
                  <c:v>42459</c:v>
                </c:pt>
                <c:pt idx="1154">
                  <c:v>42460</c:v>
                </c:pt>
                <c:pt idx="1155">
                  <c:v>42461</c:v>
                </c:pt>
                <c:pt idx="1156">
                  <c:v>42462</c:v>
                </c:pt>
                <c:pt idx="1157">
                  <c:v>42463</c:v>
                </c:pt>
                <c:pt idx="1158">
                  <c:v>42464</c:v>
                </c:pt>
                <c:pt idx="1159">
                  <c:v>42465</c:v>
                </c:pt>
                <c:pt idx="1160">
                  <c:v>42466</c:v>
                </c:pt>
                <c:pt idx="1161">
                  <c:v>42467</c:v>
                </c:pt>
                <c:pt idx="1162">
                  <c:v>42468</c:v>
                </c:pt>
                <c:pt idx="1163">
                  <c:v>42469</c:v>
                </c:pt>
                <c:pt idx="1164">
                  <c:v>42470</c:v>
                </c:pt>
                <c:pt idx="1165">
                  <c:v>42471</c:v>
                </c:pt>
                <c:pt idx="1166">
                  <c:v>42472</c:v>
                </c:pt>
                <c:pt idx="1167">
                  <c:v>42473</c:v>
                </c:pt>
                <c:pt idx="1168">
                  <c:v>42474</c:v>
                </c:pt>
                <c:pt idx="1169">
                  <c:v>42475</c:v>
                </c:pt>
                <c:pt idx="1170">
                  <c:v>42476</c:v>
                </c:pt>
                <c:pt idx="1171">
                  <c:v>42477</c:v>
                </c:pt>
                <c:pt idx="1172">
                  <c:v>42478</c:v>
                </c:pt>
                <c:pt idx="1173">
                  <c:v>42479</c:v>
                </c:pt>
                <c:pt idx="1174">
                  <c:v>42480</c:v>
                </c:pt>
                <c:pt idx="1175">
                  <c:v>42481</c:v>
                </c:pt>
                <c:pt idx="1176">
                  <c:v>42482</c:v>
                </c:pt>
                <c:pt idx="1177">
                  <c:v>42483</c:v>
                </c:pt>
                <c:pt idx="1178">
                  <c:v>42484</c:v>
                </c:pt>
                <c:pt idx="1179">
                  <c:v>42485</c:v>
                </c:pt>
                <c:pt idx="1180">
                  <c:v>42486</c:v>
                </c:pt>
                <c:pt idx="1181">
                  <c:v>42487</c:v>
                </c:pt>
                <c:pt idx="1182">
                  <c:v>42488</c:v>
                </c:pt>
                <c:pt idx="1183">
                  <c:v>42489</c:v>
                </c:pt>
                <c:pt idx="1184">
                  <c:v>42490</c:v>
                </c:pt>
                <c:pt idx="1185">
                  <c:v>42491</c:v>
                </c:pt>
                <c:pt idx="1186">
                  <c:v>42492</c:v>
                </c:pt>
                <c:pt idx="1187">
                  <c:v>42493</c:v>
                </c:pt>
                <c:pt idx="1188">
                  <c:v>42494</c:v>
                </c:pt>
                <c:pt idx="1189">
                  <c:v>42495</c:v>
                </c:pt>
                <c:pt idx="1190">
                  <c:v>42496</c:v>
                </c:pt>
                <c:pt idx="1191">
                  <c:v>42497</c:v>
                </c:pt>
                <c:pt idx="1192">
                  <c:v>42498</c:v>
                </c:pt>
                <c:pt idx="1193">
                  <c:v>42499</c:v>
                </c:pt>
                <c:pt idx="1194">
                  <c:v>42500</c:v>
                </c:pt>
                <c:pt idx="1195">
                  <c:v>42501</c:v>
                </c:pt>
                <c:pt idx="1196">
                  <c:v>42502</c:v>
                </c:pt>
                <c:pt idx="1197">
                  <c:v>42503</c:v>
                </c:pt>
                <c:pt idx="1198">
                  <c:v>42504</c:v>
                </c:pt>
                <c:pt idx="1199">
                  <c:v>42505</c:v>
                </c:pt>
                <c:pt idx="1200">
                  <c:v>42506</c:v>
                </c:pt>
                <c:pt idx="1201">
                  <c:v>42507</c:v>
                </c:pt>
                <c:pt idx="1202">
                  <c:v>42508</c:v>
                </c:pt>
                <c:pt idx="1203">
                  <c:v>42509</c:v>
                </c:pt>
                <c:pt idx="1204">
                  <c:v>42510</c:v>
                </c:pt>
                <c:pt idx="1205">
                  <c:v>42511</c:v>
                </c:pt>
                <c:pt idx="1206">
                  <c:v>42512</c:v>
                </c:pt>
                <c:pt idx="1207">
                  <c:v>42513</c:v>
                </c:pt>
                <c:pt idx="1208">
                  <c:v>42514</c:v>
                </c:pt>
                <c:pt idx="1209">
                  <c:v>42515</c:v>
                </c:pt>
                <c:pt idx="1210">
                  <c:v>42516</c:v>
                </c:pt>
                <c:pt idx="1211">
                  <c:v>42517</c:v>
                </c:pt>
                <c:pt idx="1212">
                  <c:v>42518</c:v>
                </c:pt>
                <c:pt idx="1213">
                  <c:v>42519</c:v>
                </c:pt>
                <c:pt idx="1214">
                  <c:v>42520</c:v>
                </c:pt>
                <c:pt idx="1215">
                  <c:v>42521</c:v>
                </c:pt>
                <c:pt idx="1216">
                  <c:v>42522</c:v>
                </c:pt>
                <c:pt idx="1217">
                  <c:v>42523</c:v>
                </c:pt>
                <c:pt idx="1218">
                  <c:v>42524</c:v>
                </c:pt>
                <c:pt idx="1219">
                  <c:v>42525</c:v>
                </c:pt>
                <c:pt idx="1220">
                  <c:v>42526</c:v>
                </c:pt>
                <c:pt idx="1221">
                  <c:v>42527</c:v>
                </c:pt>
                <c:pt idx="1222">
                  <c:v>42528</c:v>
                </c:pt>
                <c:pt idx="1223">
                  <c:v>42529</c:v>
                </c:pt>
                <c:pt idx="1224">
                  <c:v>42530</c:v>
                </c:pt>
                <c:pt idx="1225">
                  <c:v>42531</c:v>
                </c:pt>
                <c:pt idx="1226">
                  <c:v>42532</c:v>
                </c:pt>
                <c:pt idx="1227">
                  <c:v>42533</c:v>
                </c:pt>
                <c:pt idx="1228">
                  <c:v>42534</c:v>
                </c:pt>
                <c:pt idx="1229">
                  <c:v>42535</c:v>
                </c:pt>
                <c:pt idx="1230">
                  <c:v>42536</c:v>
                </c:pt>
                <c:pt idx="1231">
                  <c:v>42537</c:v>
                </c:pt>
                <c:pt idx="1232">
                  <c:v>42538</c:v>
                </c:pt>
                <c:pt idx="1233">
                  <c:v>42539</c:v>
                </c:pt>
                <c:pt idx="1234">
                  <c:v>42540</c:v>
                </c:pt>
                <c:pt idx="1235">
                  <c:v>42541</c:v>
                </c:pt>
                <c:pt idx="1236">
                  <c:v>42542</c:v>
                </c:pt>
                <c:pt idx="1237">
                  <c:v>42543</c:v>
                </c:pt>
                <c:pt idx="1238">
                  <c:v>42544</c:v>
                </c:pt>
                <c:pt idx="1239">
                  <c:v>42545</c:v>
                </c:pt>
                <c:pt idx="1240">
                  <c:v>42546</c:v>
                </c:pt>
                <c:pt idx="1241">
                  <c:v>42547</c:v>
                </c:pt>
                <c:pt idx="1242">
                  <c:v>42548</c:v>
                </c:pt>
                <c:pt idx="1243">
                  <c:v>42549</c:v>
                </c:pt>
                <c:pt idx="1244">
                  <c:v>42550</c:v>
                </c:pt>
                <c:pt idx="1245">
                  <c:v>42551</c:v>
                </c:pt>
                <c:pt idx="1246">
                  <c:v>42552</c:v>
                </c:pt>
                <c:pt idx="1247">
                  <c:v>42553</c:v>
                </c:pt>
                <c:pt idx="1248">
                  <c:v>42554</c:v>
                </c:pt>
                <c:pt idx="1249">
                  <c:v>42555</c:v>
                </c:pt>
                <c:pt idx="1250">
                  <c:v>42556</c:v>
                </c:pt>
              </c:numCache>
            </c:numRef>
          </c:cat>
          <c:val>
            <c:numRef>
              <c:f>'4.1 Search index daily'!$B$38:$B$1288</c:f>
              <c:numCache>
                <c:formatCode>_(* #,##0.00_);_(* \(#,##0.00\);_(* "-"??_);_(@_)</c:formatCode>
                <c:ptCount val="1251"/>
                <c:pt idx="0">
                  <c:v>0.98883683628561836</c:v>
                </c:pt>
                <c:pt idx="1">
                  <c:v>0.89765344293688032</c:v>
                </c:pt>
                <c:pt idx="2">
                  <c:v>0.88632756967471971</c:v>
                </c:pt>
                <c:pt idx="3">
                  <c:v>0.97041727464192762</c:v>
                </c:pt>
                <c:pt idx="4">
                  <c:v>0.87309149963571064</c:v>
                </c:pt>
                <c:pt idx="5">
                  <c:v>0.77553315531708933</c:v>
                </c:pt>
                <c:pt idx="6">
                  <c:v>0.7871162938703925</c:v>
                </c:pt>
                <c:pt idx="7">
                  <c:v>0.60519484007665414</c:v>
                </c:pt>
                <c:pt idx="8">
                  <c:v>0.42937357246122665</c:v>
                </c:pt>
                <c:pt idx="9">
                  <c:v>0.51467491604672821</c:v>
                </c:pt>
                <c:pt idx="10">
                  <c:v>0.56075588991103975</c:v>
                </c:pt>
                <c:pt idx="11">
                  <c:v>0.61369078783283004</c:v>
                </c:pt>
                <c:pt idx="12">
                  <c:v>0.65848804461538835</c:v>
                </c:pt>
                <c:pt idx="13">
                  <c:v>0.71436140462488495</c:v>
                </c:pt>
                <c:pt idx="14">
                  <c:v>0.7855604010201549</c:v>
                </c:pt>
                <c:pt idx="15">
                  <c:v>0.99067415043476204</c:v>
                </c:pt>
                <c:pt idx="16">
                  <c:v>1.1396837839210856</c:v>
                </c:pt>
                <c:pt idx="17">
                  <c:v>1.1363949210994995</c:v>
                </c:pt>
                <c:pt idx="18">
                  <c:v>1.1066893820504893</c:v>
                </c:pt>
                <c:pt idx="19">
                  <c:v>1.0935185062348618</c:v>
                </c:pt>
                <c:pt idx="20">
                  <c:v>1.0764564987207494</c:v>
                </c:pt>
                <c:pt idx="21">
                  <c:v>1.1239309372302133</c:v>
                </c:pt>
                <c:pt idx="22">
                  <c:v>0.9630652243541441</c:v>
                </c:pt>
                <c:pt idx="23">
                  <c:v>0.89708945186453914</c:v>
                </c:pt>
                <c:pt idx="24">
                  <c:v>1.1083360510727482</c:v>
                </c:pt>
                <c:pt idx="25">
                  <c:v>1.0924131383469313</c:v>
                </c:pt>
                <c:pt idx="26">
                  <c:v>1.0801513762124</c:v>
                </c:pt>
                <c:pt idx="27">
                  <c:v>1.0944502384121744</c:v>
                </c:pt>
                <c:pt idx="28">
                  <c:v>1.1347310352029496</c:v>
                </c:pt>
                <c:pt idx="29">
                  <c:v>1.027777286958806</c:v>
                </c:pt>
                <c:pt idx="30">
                  <c:v>1.0136665917273002</c:v>
                </c:pt>
                <c:pt idx="31">
                  <c:v>1.182257511296227</c:v>
                </c:pt>
                <c:pt idx="32">
                  <c:v>1.1763438780092053</c:v>
                </c:pt>
                <c:pt idx="33">
                  <c:v>1.1733167876794393</c:v>
                </c:pt>
                <c:pt idx="34">
                  <c:v>1.1228242009276008</c:v>
                </c:pt>
                <c:pt idx="35">
                  <c:v>1.1240640196721021</c:v>
                </c:pt>
                <c:pt idx="36">
                  <c:v>1.0464243502696728</c:v>
                </c:pt>
                <c:pt idx="37">
                  <c:v>1.0502718306131629</c:v>
                </c:pt>
                <c:pt idx="38">
                  <c:v>1.209492769077432</c:v>
                </c:pt>
                <c:pt idx="39">
                  <c:v>1.1432427677603658</c:v>
                </c:pt>
                <c:pt idx="40">
                  <c:v>1.1343151874490698</c:v>
                </c:pt>
                <c:pt idx="41">
                  <c:v>1.0816030865922572</c:v>
                </c:pt>
                <c:pt idx="42">
                  <c:v>1.1248770250148568</c:v>
                </c:pt>
                <c:pt idx="43">
                  <c:v>1.0006631938510435</c:v>
                </c:pt>
                <c:pt idx="44">
                  <c:v>1.0032454673895321</c:v>
                </c:pt>
                <c:pt idx="45">
                  <c:v>1.1399768614566796</c:v>
                </c:pt>
                <c:pt idx="46">
                  <c:v>1.1149126447378728</c:v>
                </c:pt>
                <c:pt idx="47">
                  <c:v>1.0500977576411583</c:v>
                </c:pt>
                <c:pt idx="48">
                  <c:v>1.0428557077156162</c:v>
                </c:pt>
                <c:pt idx="49">
                  <c:v>0.99107028243230844</c:v>
                </c:pt>
                <c:pt idx="50">
                  <c:v>0.9210261186178863</c:v>
                </c:pt>
                <c:pt idx="51">
                  <c:v>0.92038290610703422</c:v>
                </c:pt>
                <c:pt idx="52">
                  <c:v>1.0746109235345094</c:v>
                </c:pt>
                <c:pt idx="53">
                  <c:v>1.0376927686647321</c:v>
                </c:pt>
                <c:pt idx="54">
                  <c:v>1.0178057824018549</c:v>
                </c:pt>
                <c:pt idx="55">
                  <c:v>1.0187923323570183</c:v>
                </c:pt>
                <c:pt idx="56">
                  <c:v>0.98104367234560141</c:v>
                </c:pt>
                <c:pt idx="57">
                  <c:v>0.93689996284221189</c:v>
                </c:pt>
                <c:pt idx="58">
                  <c:v>0.98240658116434454</c:v>
                </c:pt>
                <c:pt idx="59">
                  <c:v>1.1774324596255012</c:v>
                </c:pt>
                <c:pt idx="60">
                  <c:v>1.144709530047038</c:v>
                </c:pt>
                <c:pt idx="61">
                  <c:v>1.2057697864861618</c:v>
                </c:pt>
                <c:pt idx="62">
                  <c:v>1.0468346496934842</c:v>
                </c:pt>
                <c:pt idx="63">
                  <c:v>0.96809571148568219</c:v>
                </c:pt>
                <c:pt idx="64">
                  <c:v>0.91640500766031585</c:v>
                </c:pt>
                <c:pt idx="65">
                  <c:v>1.1171761222491055</c:v>
                </c:pt>
                <c:pt idx="66">
                  <c:v>1.0996386198771566</c:v>
                </c:pt>
                <c:pt idx="67">
                  <c:v>1.1060935370978302</c:v>
                </c:pt>
                <c:pt idx="68">
                  <c:v>1.1556505181035805</c:v>
                </c:pt>
                <c:pt idx="69">
                  <c:v>1.1748997284145419</c:v>
                </c:pt>
                <c:pt idx="70">
                  <c:v>1.0698597493795978</c:v>
                </c:pt>
                <c:pt idx="71">
                  <c:v>0.9191340284327767</c:v>
                </c:pt>
                <c:pt idx="72">
                  <c:v>0.94742491880912238</c:v>
                </c:pt>
                <c:pt idx="73">
                  <c:v>1.1007082809957061</c:v>
                </c:pt>
                <c:pt idx="74">
                  <c:v>1.1086202820293782</c:v>
                </c:pt>
                <c:pt idx="75">
                  <c:v>1.1040055465552117</c:v>
                </c:pt>
                <c:pt idx="76">
                  <c:v>1.1054182215665247</c:v>
                </c:pt>
                <c:pt idx="77">
                  <c:v>1.084376583086095</c:v>
                </c:pt>
                <c:pt idx="78">
                  <c:v>0.93168078057693049</c:v>
                </c:pt>
                <c:pt idx="79">
                  <c:v>0.93209519481726821</c:v>
                </c:pt>
                <c:pt idx="80">
                  <c:v>1.10367465721365</c:v>
                </c:pt>
                <c:pt idx="81">
                  <c:v>1.0925965744441424</c:v>
                </c:pt>
                <c:pt idx="82">
                  <c:v>1.0832981598139331</c:v>
                </c:pt>
                <c:pt idx="83">
                  <c:v>1.0557662126377334</c:v>
                </c:pt>
                <c:pt idx="84">
                  <c:v>1.0648077608496247</c:v>
                </c:pt>
                <c:pt idx="85">
                  <c:v>1.2561428908280345</c:v>
                </c:pt>
                <c:pt idx="86">
                  <c:v>1.4259980839226993</c:v>
                </c:pt>
                <c:pt idx="87">
                  <c:v>1.2707719767003769</c:v>
                </c:pt>
                <c:pt idx="88">
                  <c:v>1.187631843665049</c:v>
                </c:pt>
                <c:pt idx="89">
                  <c:v>1.2719695536729498</c:v>
                </c:pt>
                <c:pt idx="90">
                  <c:v>1.3982433794231337</c:v>
                </c:pt>
                <c:pt idx="91">
                  <c:v>1.4139674241040012</c:v>
                </c:pt>
                <c:pt idx="92">
                  <c:v>1.2121003011637552</c:v>
                </c:pt>
                <c:pt idx="93">
                  <c:v>1.1287261669427107</c:v>
                </c:pt>
                <c:pt idx="94">
                  <c:v>1.2743558641674555</c:v>
                </c:pt>
                <c:pt idx="95">
                  <c:v>1.20977707689893</c:v>
                </c:pt>
                <c:pt idx="96">
                  <c:v>1.0658769261558436</c:v>
                </c:pt>
                <c:pt idx="97">
                  <c:v>1.0595863764870779</c:v>
                </c:pt>
                <c:pt idx="98">
                  <c:v>1.0225715108085265</c:v>
                </c:pt>
                <c:pt idx="99">
                  <c:v>0.88378277678554795</c:v>
                </c:pt>
                <c:pt idx="100">
                  <c:v>0.96262002654812728</c:v>
                </c:pt>
                <c:pt idx="101">
                  <c:v>1.4422542670786398</c:v>
                </c:pt>
                <c:pt idx="102">
                  <c:v>1.570132686174486</c:v>
                </c:pt>
                <c:pt idx="103">
                  <c:v>1.4155921593604208</c:v>
                </c:pt>
                <c:pt idx="104">
                  <c:v>1.1338939209139651</c:v>
                </c:pt>
                <c:pt idx="105">
                  <c:v>1.1563602036173657</c:v>
                </c:pt>
                <c:pt idx="106">
                  <c:v>0.99739595884446186</c:v>
                </c:pt>
                <c:pt idx="107">
                  <c:v>0.90359074013863383</c:v>
                </c:pt>
                <c:pt idx="108">
                  <c:v>1.1501914872793901</c:v>
                </c:pt>
                <c:pt idx="109">
                  <c:v>1.2735911008901815</c:v>
                </c:pt>
                <c:pt idx="110">
                  <c:v>1.3356126437833842</c:v>
                </c:pt>
                <c:pt idx="111">
                  <c:v>1.3623327815951314</c:v>
                </c:pt>
                <c:pt idx="112">
                  <c:v>1.173407524000367</c:v>
                </c:pt>
                <c:pt idx="113">
                  <c:v>0.97851644928657633</c:v>
                </c:pt>
                <c:pt idx="114">
                  <c:v>0.99972234607420929</c:v>
                </c:pt>
                <c:pt idx="115">
                  <c:v>1.1381792641981072</c:v>
                </c:pt>
                <c:pt idx="116">
                  <c:v>1.0852382756718999</c:v>
                </c:pt>
                <c:pt idx="117">
                  <c:v>1.0837447153148965</c:v>
                </c:pt>
                <c:pt idx="118">
                  <c:v>1.0897578895214122</c:v>
                </c:pt>
                <c:pt idx="119">
                  <c:v>1.0660814421283833</c:v>
                </c:pt>
                <c:pt idx="120">
                  <c:v>1.051500722382261</c:v>
                </c:pt>
                <c:pt idx="121">
                  <c:v>1.0383211161627728</c:v>
                </c:pt>
                <c:pt idx="122">
                  <c:v>1.2891733610302996</c:v>
                </c:pt>
                <c:pt idx="123">
                  <c:v>1.3482050833497596</c:v>
                </c:pt>
                <c:pt idx="124">
                  <c:v>1.3210965196666651</c:v>
                </c:pt>
                <c:pt idx="125">
                  <c:v>1.3161022989984872</c:v>
                </c:pt>
                <c:pt idx="126">
                  <c:v>1.4118621978299306</c:v>
                </c:pt>
                <c:pt idx="127">
                  <c:v>1.3306502757164902</c:v>
                </c:pt>
                <c:pt idx="128">
                  <c:v>1.3455521875319514</c:v>
                </c:pt>
                <c:pt idx="129">
                  <c:v>1.1236386846618813</c:v>
                </c:pt>
                <c:pt idx="130">
                  <c:v>1.0146611010496349</c:v>
                </c:pt>
                <c:pt idx="131">
                  <c:v>1.0795046881047925</c:v>
                </c:pt>
                <c:pt idx="132">
                  <c:v>1.2971156003548074</c:v>
                </c:pt>
                <c:pt idx="133">
                  <c:v>1.2135436489571325</c:v>
                </c:pt>
                <c:pt idx="134">
                  <c:v>1.0205190619323015</c:v>
                </c:pt>
                <c:pt idx="135">
                  <c:v>1.0712416353004015</c:v>
                </c:pt>
                <c:pt idx="136">
                  <c:v>1.5540293234867768</c:v>
                </c:pt>
                <c:pt idx="137">
                  <c:v>2.1493678967118077</c:v>
                </c:pt>
                <c:pt idx="138">
                  <c:v>1.5660131929965653</c:v>
                </c:pt>
                <c:pt idx="139">
                  <c:v>1.3493439029228993</c:v>
                </c:pt>
                <c:pt idx="140">
                  <c:v>1.2023327814626299</c:v>
                </c:pt>
                <c:pt idx="141">
                  <c:v>1.0555774114425964</c:v>
                </c:pt>
                <c:pt idx="142">
                  <c:v>1.0723974478772438</c:v>
                </c:pt>
                <c:pt idx="143">
                  <c:v>1.2980123887521768</c:v>
                </c:pt>
                <c:pt idx="144">
                  <c:v>1.2408472787672855</c:v>
                </c:pt>
                <c:pt idx="145">
                  <c:v>1.180844677240416</c:v>
                </c:pt>
                <c:pt idx="146">
                  <c:v>1.1820784171179832</c:v>
                </c:pt>
                <c:pt idx="147">
                  <c:v>1.1474811754048821</c:v>
                </c:pt>
                <c:pt idx="148">
                  <c:v>1.0808736119460078</c:v>
                </c:pt>
                <c:pt idx="149">
                  <c:v>1.1051257949442022</c:v>
                </c:pt>
                <c:pt idx="150">
                  <c:v>1.2962523654516469</c:v>
                </c:pt>
                <c:pt idx="151">
                  <c:v>1.2189312181538203</c:v>
                </c:pt>
                <c:pt idx="152">
                  <c:v>1.2403378172942428</c:v>
                </c:pt>
                <c:pt idx="153">
                  <c:v>1.1688160514786938</c:v>
                </c:pt>
                <c:pt idx="154">
                  <c:v>1.1021904428931562</c:v>
                </c:pt>
                <c:pt idx="155">
                  <c:v>1.0457197108135909</c:v>
                </c:pt>
                <c:pt idx="156">
                  <c:v>1.0129396830826534</c:v>
                </c:pt>
                <c:pt idx="157">
                  <c:v>1.1787309375710091</c:v>
                </c:pt>
                <c:pt idx="158">
                  <c:v>1.1472098801312336</c:v>
                </c:pt>
                <c:pt idx="159">
                  <c:v>1.124725965511864</c:v>
                </c:pt>
                <c:pt idx="160">
                  <c:v>1.099572239346198</c:v>
                </c:pt>
                <c:pt idx="161">
                  <c:v>1.081778987415166</c:v>
                </c:pt>
                <c:pt idx="162">
                  <c:v>0.98878093962056979</c:v>
                </c:pt>
                <c:pt idx="163">
                  <c:v>1.0291680093773405</c:v>
                </c:pt>
                <c:pt idx="164">
                  <c:v>1.1924124959201736</c:v>
                </c:pt>
                <c:pt idx="165">
                  <c:v>1.1413459822843233</c:v>
                </c:pt>
                <c:pt idx="166">
                  <c:v>1.1187651316696769</c:v>
                </c:pt>
                <c:pt idx="167">
                  <c:v>1.1516969177383385</c:v>
                </c:pt>
                <c:pt idx="168">
                  <c:v>1.0672150020759732</c:v>
                </c:pt>
                <c:pt idx="169">
                  <c:v>0.98391020891364678</c:v>
                </c:pt>
                <c:pt idx="170">
                  <c:v>0.98823996779202616</c:v>
                </c:pt>
                <c:pt idx="171">
                  <c:v>1.1452744847630274</c:v>
                </c:pt>
                <c:pt idx="172">
                  <c:v>1.1282356594533733</c:v>
                </c:pt>
                <c:pt idx="173">
                  <c:v>1.0923286330706796</c:v>
                </c:pt>
                <c:pt idx="174">
                  <c:v>1.1025189955258692</c:v>
                </c:pt>
                <c:pt idx="175">
                  <c:v>1.0713171528842342</c:v>
                </c:pt>
                <c:pt idx="176">
                  <c:v>1.0011212761419734</c:v>
                </c:pt>
                <c:pt idx="177">
                  <c:v>0.99972166732022383</c:v>
                </c:pt>
                <c:pt idx="178">
                  <c:v>1.1624321466055312</c:v>
                </c:pt>
                <c:pt idx="179">
                  <c:v>1.1420904099651703</c:v>
                </c:pt>
                <c:pt idx="180">
                  <c:v>1.1299647447739158</c:v>
                </c:pt>
                <c:pt idx="181">
                  <c:v>1.1444147753708567</c:v>
                </c:pt>
                <c:pt idx="182">
                  <c:v>1.057154176155054</c:v>
                </c:pt>
                <c:pt idx="183">
                  <c:v>0.96061634446138511</c:v>
                </c:pt>
                <c:pt idx="184">
                  <c:v>0.98072226985932276</c:v>
                </c:pt>
                <c:pt idx="185">
                  <c:v>1.1147033969949156</c:v>
                </c:pt>
                <c:pt idx="186">
                  <c:v>1.1036897261303102</c:v>
                </c:pt>
                <c:pt idx="187">
                  <c:v>1.1852626988837731</c:v>
                </c:pt>
                <c:pt idx="188">
                  <c:v>1.1570300085855574</c:v>
                </c:pt>
                <c:pt idx="189">
                  <c:v>1.2125120351340493</c:v>
                </c:pt>
                <c:pt idx="190">
                  <c:v>1.0770951310019121</c:v>
                </c:pt>
                <c:pt idx="191">
                  <c:v>1.1134357235737513</c:v>
                </c:pt>
                <c:pt idx="192">
                  <c:v>1.3366877189447228</c:v>
                </c:pt>
                <c:pt idx="193">
                  <c:v>1.2494744154931905</c:v>
                </c:pt>
                <c:pt idx="194">
                  <c:v>1.2072328364485494</c:v>
                </c:pt>
                <c:pt idx="195">
                  <c:v>1.2472787013483631</c:v>
                </c:pt>
                <c:pt idx="196">
                  <c:v>1.2316195311726921</c:v>
                </c:pt>
                <c:pt idx="197">
                  <c:v>1.1312656041894826</c:v>
                </c:pt>
                <c:pt idx="198">
                  <c:v>1.1246851981960191</c:v>
                </c:pt>
                <c:pt idx="199">
                  <c:v>1.2758012419938627</c:v>
                </c:pt>
                <c:pt idx="200">
                  <c:v>1.3248457509734841</c:v>
                </c:pt>
                <c:pt idx="201">
                  <c:v>1.2740547759395171</c:v>
                </c:pt>
                <c:pt idx="202">
                  <c:v>1.2321366087826351</c:v>
                </c:pt>
                <c:pt idx="203">
                  <c:v>1.159870231428165</c:v>
                </c:pt>
                <c:pt idx="204">
                  <c:v>1.0661163986603093</c:v>
                </c:pt>
                <c:pt idx="205">
                  <c:v>1.0726720163279857</c:v>
                </c:pt>
                <c:pt idx="206">
                  <c:v>1.2479980279129947</c:v>
                </c:pt>
                <c:pt idx="207">
                  <c:v>1.2477161207213272</c:v>
                </c:pt>
                <c:pt idx="208">
                  <c:v>1.2026946073805476</c:v>
                </c:pt>
                <c:pt idx="209">
                  <c:v>1.2037383557461563</c:v>
                </c:pt>
                <c:pt idx="210">
                  <c:v>1.1720842377927154</c:v>
                </c:pt>
                <c:pt idx="211">
                  <c:v>1.1131053506690425</c:v>
                </c:pt>
                <c:pt idx="212">
                  <c:v>1.2593195967780162</c:v>
                </c:pt>
                <c:pt idx="213">
                  <c:v>1.4763340097625082</c:v>
                </c:pt>
                <c:pt idx="214">
                  <c:v>1.3947364321713047</c:v>
                </c:pt>
                <c:pt idx="215">
                  <c:v>1.3637943148649232</c:v>
                </c:pt>
                <c:pt idx="216">
                  <c:v>1.3493106944521327</c:v>
                </c:pt>
                <c:pt idx="217">
                  <c:v>1.3187857569376484</c:v>
                </c:pt>
                <c:pt idx="218">
                  <c:v>1.2041515089007528</c:v>
                </c:pt>
                <c:pt idx="219">
                  <c:v>1.1951738866392154</c:v>
                </c:pt>
                <c:pt idx="220">
                  <c:v>1.3791105278056897</c:v>
                </c:pt>
                <c:pt idx="221">
                  <c:v>1.3942133154379293</c:v>
                </c:pt>
                <c:pt idx="222">
                  <c:v>1.3986859796306892</c:v>
                </c:pt>
                <c:pt idx="223">
                  <c:v>1.3631816900666365</c:v>
                </c:pt>
                <c:pt idx="224">
                  <c:v>1.3131502971694029</c:v>
                </c:pt>
                <c:pt idx="225">
                  <c:v>1.1997022976692919</c:v>
                </c:pt>
                <c:pt idx="226">
                  <c:v>1.2066068852969338</c:v>
                </c:pt>
                <c:pt idx="227">
                  <c:v>1.3808475704796479</c:v>
                </c:pt>
                <c:pt idx="228">
                  <c:v>1.3401346925936894</c:v>
                </c:pt>
                <c:pt idx="229">
                  <c:v>1.2144260219248892</c:v>
                </c:pt>
                <c:pt idx="230">
                  <c:v>1.0969266270975786</c:v>
                </c:pt>
                <c:pt idx="231">
                  <c:v>1.1511689204654727</c:v>
                </c:pt>
                <c:pt idx="232">
                  <c:v>1.1625255883660202</c:v>
                </c:pt>
                <c:pt idx="233">
                  <c:v>1.3932327178994166</c:v>
                </c:pt>
                <c:pt idx="234">
                  <c:v>1.4210349928318815</c:v>
                </c:pt>
                <c:pt idx="235">
                  <c:v>1.387676851443008</c:v>
                </c:pt>
                <c:pt idx="236">
                  <c:v>1.3817669500240888</c:v>
                </c:pt>
                <c:pt idx="237">
                  <c:v>1.3360512310674462</c:v>
                </c:pt>
                <c:pt idx="238">
                  <c:v>1.3094442545193485</c:v>
                </c:pt>
                <c:pt idx="239">
                  <c:v>1.2050420311435077</c:v>
                </c:pt>
                <c:pt idx="240">
                  <c:v>1.381284599045145</c:v>
                </c:pt>
                <c:pt idx="241">
                  <c:v>1.3900989377570008</c:v>
                </c:pt>
                <c:pt idx="242">
                  <c:v>1.358330337186</c:v>
                </c:pt>
                <c:pt idx="243">
                  <c:v>1.2011114370021634</c:v>
                </c:pt>
                <c:pt idx="244">
                  <c:v>1.1391539598848461</c:v>
                </c:pt>
                <c:pt idx="245">
                  <c:v>1.1200486341164302</c:v>
                </c:pt>
                <c:pt idx="246">
                  <c:v>1.1051888182695475</c:v>
                </c:pt>
                <c:pt idx="247">
                  <c:v>1.1417837372782855</c:v>
                </c:pt>
                <c:pt idx="248">
                  <c:v>1.1985284021624052</c:v>
                </c:pt>
                <c:pt idx="249">
                  <c:v>1.4077517298316948</c:v>
                </c:pt>
                <c:pt idx="250">
                  <c:v>1.3756557696093072</c:v>
                </c:pt>
                <c:pt idx="251">
                  <c:v>1.4202797178125648</c:v>
                </c:pt>
                <c:pt idx="252">
                  <c:v>1.3502779878018905</c:v>
                </c:pt>
                <c:pt idx="253">
                  <c:v>1.2908715183778061</c:v>
                </c:pt>
                <c:pt idx="254">
                  <c:v>1.1413804708104374</c:v>
                </c:pt>
                <c:pt idx="255">
                  <c:v>1.3675241620762795</c:v>
                </c:pt>
                <c:pt idx="256">
                  <c:v>1.3725276055834332</c:v>
                </c:pt>
                <c:pt idx="257">
                  <c:v>1.3441667985400427</c:v>
                </c:pt>
                <c:pt idx="258">
                  <c:v>1.3198520669503906</c:v>
                </c:pt>
                <c:pt idx="259">
                  <c:v>1.2696556328611974</c:v>
                </c:pt>
                <c:pt idx="260">
                  <c:v>1.1054133993658681</c:v>
                </c:pt>
                <c:pt idx="261">
                  <c:v>1.1346503373201586</c:v>
                </c:pt>
                <c:pt idx="262">
                  <c:v>1.4460477664281035</c:v>
                </c:pt>
                <c:pt idx="263">
                  <c:v>1.3805524965394866</c:v>
                </c:pt>
                <c:pt idx="264">
                  <c:v>1.3313406544614168</c:v>
                </c:pt>
                <c:pt idx="265">
                  <c:v>1.2761629876956899</c:v>
                </c:pt>
                <c:pt idx="266">
                  <c:v>1.225155809220271</c:v>
                </c:pt>
                <c:pt idx="267">
                  <c:v>1.0854880154227518</c:v>
                </c:pt>
                <c:pt idx="268">
                  <c:v>1.1026218468361879</c:v>
                </c:pt>
                <c:pt idx="269">
                  <c:v>1.3844580915719982</c:v>
                </c:pt>
                <c:pt idx="270">
                  <c:v>1.4969563387918623</c:v>
                </c:pt>
                <c:pt idx="271">
                  <c:v>1.4076923198435785</c:v>
                </c:pt>
                <c:pt idx="272">
                  <c:v>1.331745724342305</c:v>
                </c:pt>
                <c:pt idx="273">
                  <c:v>1.4097534421356548</c:v>
                </c:pt>
                <c:pt idx="274">
                  <c:v>1.3287975731045625</c:v>
                </c:pt>
                <c:pt idx="275">
                  <c:v>1.3502697863387114</c:v>
                </c:pt>
                <c:pt idx="276">
                  <c:v>1.7325783614511203</c:v>
                </c:pt>
                <c:pt idx="277">
                  <c:v>1.6738477234469986</c:v>
                </c:pt>
                <c:pt idx="278">
                  <c:v>1.5963985852901847</c:v>
                </c:pt>
                <c:pt idx="279">
                  <c:v>1.6572894610916138</c:v>
                </c:pt>
                <c:pt idx="280">
                  <c:v>1.678519569442654</c:v>
                </c:pt>
                <c:pt idx="281">
                  <c:v>1.6810372678784558</c:v>
                </c:pt>
                <c:pt idx="282">
                  <c:v>2.440372592741912</c:v>
                </c:pt>
                <c:pt idx="283">
                  <c:v>4.4391257323081694</c:v>
                </c:pt>
                <c:pt idx="284">
                  <c:v>2.1408763640488195</c:v>
                </c:pt>
                <c:pt idx="285">
                  <c:v>1.8654314858807186</c:v>
                </c:pt>
                <c:pt idx="286">
                  <c:v>1.6476148815441256</c:v>
                </c:pt>
                <c:pt idx="287">
                  <c:v>1.4584040231831346</c:v>
                </c:pt>
                <c:pt idx="288">
                  <c:v>1.2759308624591448</c:v>
                </c:pt>
                <c:pt idx="289">
                  <c:v>1.2548569624174517</c:v>
                </c:pt>
                <c:pt idx="290">
                  <c:v>1.5874159451091918</c:v>
                </c:pt>
                <c:pt idx="291">
                  <c:v>1.507898631218382</c:v>
                </c:pt>
                <c:pt idx="292">
                  <c:v>1.4057586241261617</c:v>
                </c:pt>
                <c:pt idx="293">
                  <c:v>1.3511433986433692</c:v>
                </c:pt>
                <c:pt idx="294">
                  <c:v>1.2771170025055771</c:v>
                </c:pt>
                <c:pt idx="295">
                  <c:v>1.1879147891370605</c:v>
                </c:pt>
                <c:pt idx="296">
                  <c:v>1.1867173118717191</c:v>
                </c:pt>
                <c:pt idx="297">
                  <c:v>1.4371243430553662</c:v>
                </c:pt>
                <c:pt idx="298">
                  <c:v>1.3765192397852477</c:v>
                </c:pt>
                <c:pt idx="299">
                  <c:v>1.3452294567247858</c:v>
                </c:pt>
                <c:pt idx="300">
                  <c:v>1.3647199132141195</c:v>
                </c:pt>
                <c:pt idx="301">
                  <c:v>1.2968379741233438</c:v>
                </c:pt>
                <c:pt idx="302">
                  <c:v>1.1493599714718938</c:v>
                </c:pt>
                <c:pt idx="303">
                  <c:v>1.1765172841994498</c:v>
                </c:pt>
                <c:pt idx="304">
                  <c:v>1.3337806979045677</c:v>
                </c:pt>
                <c:pt idx="305">
                  <c:v>1.3714047904430595</c:v>
                </c:pt>
                <c:pt idx="306">
                  <c:v>1.3522955641786925</c:v>
                </c:pt>
                <c:pt idx="307">
                  <c:v>1.3208349399864669</c:v>
                </c:pt>
                <c:pt idx="308">
                  <c:v>1.3521118419223237</c:v>
                </c:pt>
                <c:pt idx="309">
                  <c:v>1.1064719718586569</c:v>
                </c:pt>
                <c:pt idx="310">
                  <c:v>1.1386012243194894</c:v>
                </c:pt>
                <c:pt idx="311">
                  <c:v>1.428851532281584</c:v>
                </c:pt>
                <c:pt idx="312">
                  <c:v>1.4055452247999283</c:v>
                </c:pt>
                <c:pt idx="313">
                  <c:v>1.6046656642998895</c:v>
                </c:pt>
                <c:pt idx="314">
                  <c:v>2.081886491916435</c:v>
                </c:pt>
                <c:pt idx="315">
                  <c:v>1.367806231877934</c:v>
                </c:pt>
                <c:pt idx="316">
                  <c:v>1.2056183714688526</c:v>
                </c:pt>
                <c:pt idx="317">
                  <c:v>1.2345668692702925</c:v>
                </c:pt>
                <c:pt idx="318">
                  <c:v>1.5321899715619087</c:v>
                </c:pt>
                <c:pt idx="319">
                  <c:v>1.6131078868531921</c:v>
                </c:pt>
                <c:pt idx="320">
                  <c:v>1.5005548176710231</c:v>
                </c:pt>
                <c:pt idx="321">
                  <c:v>1.4621771868700897</c:v>
                </c:pt>
                <c:pt idx="322">
                  <c:v>1.41902664854148</c:v>
                </c:pt>
                <c:pt idx="323">
                  <c:v>1.2702994947783433</c:v>
                </c:pt>
                <c:pt idx="324">
                  <c:v>1.2243615241748844</c:v>
                </c:pt>
                <c:pt idx="325">
                  <c:v>1.5232935410178783</c:v>
                </c:pt>
                <c:pt idx="326">
                  <c:v>1.5617611781048992</c:v>
                </c:pt>
                <c:pt idx="327">
                  <c:v>1.6260744834978069</c:v>
                </c:pt>
                <c:pt idx="328">
                  <c:v>1.4630211053878202</c:v>
                </c:pt>
                <c:pt idx="329">
                  <c:v>1.4020779400303143</c:v>
                </c:pt>
                <c:pt idx="330">
                  <c:v>1.2320914628415121</c:v>
                </c:pt>
                <c:pt idx="331">
                  <c:v>1.1944197627877431</c:v>
                </c:pt>
                <c:pt idx="332">
                  <c:v>1.4343347771108164</c:v>
                </c:pt>
                <c:pt idx="333">
                  <c:v>1.4324225094573677</c:v>
                </c:pt>
                <c:pt idx="334">
                  <c:v>1.4682101053148058</c:v>
                </c:pt>
                <c:pt idx="335">
                  <c:v>1.5286224685879837</c:v>
                </c:pt>
                <c:pt idx="336">
                  <c:v>1.4528427384894873</c:v>
                </c:pt>
                <c:pt idx="337">
                  <c:v>1.2314261180834798</c:v>
                </c:pt>
                <c:pt idx="338">
                  <c:v>1.249942311753286</c:v>
                </c:pt>
                <c:pt idx="339">
                  <c:v>1.4383695824719387</c:v>
                </c:pt>
                <c:pt idx="340">
                  <c:v>1.3914790225980038</c:v>
                </c:pt>
                <c:pt idx="341">
                  <c:v>1.4116547644777764</c:v>
                </c:pt>
                <c:pt idx="342">
                  <c:v>1.3971429190230755</c:v>
                </c:pt>
                <c:pt idx="343">
                  <c:v>1.3980719145540317</c:v>
                </c:pt>
                <c:pt idx="344">
                  <c:v>1.2325785295686649</c:v>
                </c:pt>
                <c:pt idx="345">
                  <c:v>1.2461211050766803</c:v>
                </c:pt>
                <c:pt idx="346">
                  <c:v>1.4964014135809494</c:v>
                </c:pt>
                <c:pt idx="347">
                  <c:v>1.4763853939720519</c:v>
                </c:pt>
                <c:pt idx="348">
                  <c:v>1.4644346897159382</c:v>
                </c:pt>
                <c:pt idx="349">
                  <c:v>1.4674159700523934</c:v>
                </c:pt>
                <c:pt idx="350">
                  <c:v>1.4411571594212753</c:v>
                </c:pt>
                <c:pt idx="351">
                  <c:v>1.3111320576281973</c:v>
                </c:pt>
                <c:pt idx="352">
                  <c:v>1.3383601847925579</c:v>
                </c:pt>
                <c:pt idx="353">
                  <c:v>1.5866636329612898</c:v>
                </c:pt>
                <c:pt idx="354">
                  <c:v>1.6150041679170999</c:v>
                </c:pt>
                <c:pt idx="355">
                  <c:v>1.4825288638027625</c:v>
                </c:pt>
                <c:pt idx="356">
                  <c:v>1.4112245223033788</c:v>
                </c:pt>
                <c:pt idx="357">
                  <c:v>1.1672065269061311</c:v>
                </c:pt>
                <c:pt idx="358">
                  <c:v>1.1228744888087256</c:v>
                </c:pt>
                <c:pt idx="359">
                  <c:v>1.2190688073001996</c:v>
                </c:pt>
                <c:pt idx="360">
                  <c:v>1.1252898898004746</c:v>
                </c:pt>
                <c:pt idx="361">
                  <c:v>1.000576454905969</c:v>
                </c:pt>
                <c:pt idx="362">
                  <c:v>0.84143853732829421</c:v>
                </c:pt>
                <c:pt idx="363">
                  <c:v>0.61268945259587593</c:v>
                </c:pt>
                <c:pt idx="364">
                  <c:v>0.70999115496107945</c:v>
                </c:pt>
                <c:pt idx="365">
                  <c:v>0.8084161869863794</c:v>
                </c:pt>
                <c:pt idx="366">
                  <c:v>0.89499601207092561</c:v>
                </c:pt>
                <c:pt idx="367">
                  <c:v>1.0181999784754856</c:v>
                </c:pt>
                <c:pt idx="368">
                  <c:v>1.0312274466428857</c:v>
                </c:pt>
                <c:pt idx="369">
                  <c:v>1.0583741717344841</c:v>
                </c:pt>
                <c:pt idx="370">
                  <c:v>1.2265564375517664</c:v>
                </c:pt>
                <c:pt idx="371">
                  <c:v>1.5973980307856073</c:v>
                </c:pt>
                <c:pt idx="372">
                  <c:v>1.4971739992428987</c:v>
                </c:pt>
                <c:pt idx="373">
                  <c:v>1.4071253491936984</c:v>
                </c:pt>
                <c:pt idx="374">
                  <c:v>1.7720038920440939</c:v>
                </c:pt>
                <c:pt idx="375">
                  <c:v>1.8521225142634772</c:v>
                </c:pt>
                <c:pt idx="376">
                  <c:v>1.9319970177507491</c:v>
                </c:pt>
                <c:pt idx="377">
                  <c:v>1.8768539607803867</c:v>
                </c:pt>
                <c:pt idx="378">
                  <c:v>1.6401836396109934</c:v>
                </c:pt>
                <c:pt idx="379">
                  <c:v>1.4184434165546116</c:v>
                </c:pt>
                <c:pt idx="380">
                  <c:v>1.4060051458454934</c:v>
                </c:pt>
                <c:pt idx="381">
                  <c:v>1.7638059883774175</c:v>
                </c:pt>
                <c:pt idx="382">
                  <c:v>1.8877145582342565</c:v>
                </c:pt>
                <c:pt idx="383">
                  <c:v>1.7006371552890263</c:v>
                </c:pt>
                <c:pt idx="384">
                  <c:v>1.6405723818090965</c:v>
                </c:pt>
                <c:pt idx="385">
                  <c:v>1.6347360156624735</c:v>
                </c:pt>
                <c:pt idx="386">
                  <c:v>1.474388104512659</c:v>
                </c:pt>
                <c:pt idx="387">
                  <c:v>1.4967143200982786</c:v>
                </c:pt>
                <c:pt idx="388">
                  <c:v>1.8652317125830531</c:v>
                </c:pt>
                <c:pt idx="389">
                  <c:v>1.9388940687774867</c:v>
                </c:pt>
                <c:pt idx="390">
                  <c:v>1.8587922613901569</c:v>
                </c:pt>
                <c:pt idx="391">
                  <c:v>1.8271283048220599</c:v>
                </c:pt>
                <c:pt idx="392">
                  <c:v>1.7578515632083553</c:v>
                </c:pt>
                <c:pt idx="393">
                  <c:v>1.6310902775405562</c:v>
                </c:pt>
                <c:pt idx="394">
                  <c:v>1.5417690473625774</c:v>
                </c:pt>
                <c:pt idx="395">
                  <c:v>1.8546350890826158</c:v>
                </c:pt>
                <c:pt idx="396">
                  <c:v>1.8898600335318345</c:v>
                </c:pt>
                <c:pt idx="397">
                  <c:v>1.8003068711734178</c:v>
                </c:pt>
                <c:pt idx="398">
                  <c:v>1.8697937666049336</c:v>
                </c:pt>
                <c:pt idx="399">
                  <c:v>1.855521274106251</c:v>
                </c:pt>
                <c:pt idx="400">
                  <c:v>1.7457189390572152</c:v>
                </c:pt>
                <c:pt idx="401">
                  <c:v>1.5229497455239944</c:v>
                </c:pt>
                <c:pt idx="402">
                  <c:v>1.903210897799881</c:v>
                </c:pt>
                <c:pt idx="403">
                  <c:v>2.0422687905710917</c:v>
                </c:pt>
                <c:pt idx="404">
                  <c:v>1.8606695539552403</c:v>
                </c:pt>
                <c:pt idx="405">
                  <c:v>1.7568310738155144</c:v>
                </c:pt>
                <c:pt idx="406">
                  <c:v>1.665550061265249</c:v>
                </c:pt>
                <c:pt idx="407">
                  <c:v>1.5244286434714853</c:v>
                </c:pt>
                <c:pt idx="408">
                  <c:v>1.4620234165176687</c:v>
                </c:pt>
                <c:pt idx="409">
                  <c:v>1.7611913806946964</c:v>
                </c:pt>
                <c:pt idx="410">
                  <c:v>1.7806200631492386</c:v>
                </c:pt>
                <c:pt idx="411">
                  <c:v>1.7130807315272616</c:v>
                </c:pt>
                <c:pt idx="412">
                  <c:v>1.6572409305213278</c:v>
                </c:pt>
                <c:pt idx="413">
                  <c:v>1.5389486276402415</c:v>
                </c:pt>
                <c:pt idx="414">
                  <c:v>1.4077117129959769</c:v>
                </c:pt>
                <c:pt idx="415">
                  <c:v>1.4233373854004148</c:v>
                </c:pt>
                <c:pt idx="416">
                  <c:v>1.7367465842492924</c:v>
                </c:pt>
                <c:pt idx="417">
                  <c:v>1.6922971843699521</c:v>
                </c:pt>
                <c:pt idx="418">
                  <c:v>1.6702110442096165</c:v>
                </c:pt>
                <c:pt idx="419">
                  <c:v>1.6849368740859605</c:v>
                </c:pt>
                <c:pt idx="420">
                  <c:v>1.588726407494897</c:v>
                </c:pt>
                <c:pt idx="421">
                  <c:v>1.423685602014132</c:v>
                </c:pt>
                <c:pt idx="422">
                  <c:v>1.4195254160325108</c:v>
                </c:pt>
                <c:pt idx="423">
                  <c:v>1.6828568352140014</c:v>
                </c:pt>
                <c:pt idx="424">
                  <c:v>1.6616416738102775</c:v>
                </c:pt>
                <c:pt idx="425">
                  <c:v>1.7145412701471066</c:v>
                </c:pt>
                <c:pt idx="426">
                  <c:v>1.5915435112923451</c:v>
                </c:pt>
                <c:pt idx="427">
                  <c:v>1.5098705018438527</c:v>
                </c:pt>
                <c:pt idx="428">
                  <c:v>1.3758388670294195</c:v>
                </c:pt>
                <c:pt idx="429">
                  <c:v>1.3731416555587366</c:v>
                </c:pt>
                <c:pt idx="430">
                  <c:v>1.3666134539943986</c:v>
                </c:pt>
                <c:pt idx="431">
                  <c:v>1.8555139444774151</c:v>
                </c:pt>
                <c:pt idx="432">
                  <c:v>1.5525607477255052</c:v>
                </c:pt>
                <c:pt idx="433">
                  <c:v>1.4887020936189215</c:v>
                </c:pt>
                <c:pt idx="434">
                  <c:v>1.482592922075245</c:v>
                </c:pt>
                <c:pt idx="435">
                  <c:v>1.453175538709466</c:v>
                </c:pt>
                <c:pt idx="436">
                  <c:v>1.344687969589212</c:v>
                </c:pt>
                <c:pt idx="437">
                  <c:v>1.599996534691708</c:v>
                </c:pt>
                <c:pt idx="438">
                  <c:v>1.782943022382113</c:v>
                </c:pt>
                <c:pt idx="439">
                  <c:v>1.7022146780132572</c:v>
                </c:pt>
                <c:pt idx="440">
                  <c:v>1.6827615395802842</c:v>
                </c:pt>
                <c:pt idx="441">
                  <c:v>1.6331010504816625</c:v>
                </c:pt>
                <c:pt idx="442">
                  <c:v>1.4633744024692317</c:v>
                </c:pt>
                <c:pt idx="443">
                  <c:v>1.4468216543894754</c:v>
                </c:pt>
                <c:pt idx="444">
                  <c:v>1.8033424296785536</c:v>
                </c:pt>
                <c:pt idx="445">
                  <c:v>1.7941089833344854</c:v>
                </c:pt>
                <c:pt idx="446">
                  <c:v>1.745224079306853</c:v>
                </c:pt>
                <c:pt idx="447">
                  <c:v>1.7179305941285397</c:v>
                </c:pt>
                <c:pt idx="448">
                  <c:v>1.7143220501686303</c:v>
                </c:pt>
                <c:pt idx="449">
                  <c:v>1.5753001221721163</c:v>
                </c:pt>
                <c:pt idx="450">
                  <c:v>1.5414987769428952</c:v>
                </c:pt>
                <c:pt idx="451">
                  <c:v>1.7906491112136189</c:v>
                </c:pt>
                <c:pt idx="452">
                  <c:v>1.7349297973982638</c:v>
                </c:pt>
                <c:pt idx="453">
                  <c:v>1.6768000199114108</c:v>
                </c:pt>
                <c:pt idx="454">
                  <c:v>1.6624452603516082</c:v>
                </c:pt>
                <c:pt idx="455">
                  <c:v>1.5756240882851313</c:v>
                </c:pt>
                <c:pt idx="456">
                  <c:v>1.5853422897551619</c:v>
                </c:pt>
                <c:pt idx="457">
                  <c:v>1.8988976961716959</c:v>
                </c:pt>
                <c:pt idx="458">
                  <c:v>1.8207013633361462</c:v>
                </c:pt>
                <c:pt idx="459">
                  <c:v>1.8728249531603698</c:v>
                </c:pt>
                <c:pt idx="460">
                  <c:v>1.8007238772980358</c:v>
                </c:pt>
                <c:pt idx="461">
                  <c:v>1.8023382211778247</c:v>
                </c:pt>
                <c:pt idx="462">
                  <c:v>1.6935835578551268</c:v>
                </c:pt>
                <c:pt idx="463">
                  <c:v>1.5342680451189121</c:v>
                </c:pt>
                <c:pt idx="464">
                  <c:v>1.5317530120669312</c:v>
                </c:pt>
                <c:pt idx="465">
                  <c:v>1.7103884782775509</c:v>
                </c:pt>
                <c:pt idx="466">
                  <c:v>1.6988076572167805</c:v>
                </c:pt>
                <c:pt idx="467">
                  <c:v>1.6817703541626157</c:v>
                </c:pt>
                <c:pt idx="468">
                  <c:v>1.5355473671059343</c:v>
                </c:pt>
                <c:pt idx="469">
                  <c:v>1.6363926340919326</c:v>
                </c:pt>
                <c:pt idx="470">
                  <c:v>1.5886149142715484</c:v>
                </c:pt>
                <c:pt idx="471">
                  <c:v>1.4157671826017557</c:v>
                </c:pt>
                <c:pt idx="472">
                  <c:v>1.7322072459992854</c:v>
                </c:pt>
                <c:pt idx="473">
                  <c:v>1.7725258181709891</c:v>
                </c:pt>
                <c:pt idx="474">
                  <c:v>1.7972973992288404</c:v>
                </c:pt>
                <c:pt idx="475">
                  <c:v>1.8644177833544402</c:v>
                </c:pt>
                <c:pt idx="476">
                  <c:v>1.7955170324165057</c:v>
                </c:pt>
                <c:pt idx="477">
                  <c:v>1.6154011461888591</c:v>
                </c:pt>
                <c:pt idx="478">
                  <c:v>1.6035297119424052</c:v>
                </c:pt>
                <c:pt idx="479">
                  <c:v>1.9381603567363692</c:v>
                </c:pt>
                <c:pt idx="480">
                  <c:v>1.8588956533637648</c:v>
                </c:pt>
                <c:pt idx="481">
                  <c:v>1.8752734092361361</c:v>
                </c:pt>
                <c:pt idx="482">
                  <c:v>1.8521325059093368</c:v>
                </c:pt>
                <c:pt idx="483">
                  <c:v>1.7812911075906328</c:v>
                </c:pt>
                <c:pt idx="484">
                  <c:v>1.2727543635094827</c:v>
                </c:pt>
                <c:pt idx="485">
                  <c:v>1.3429588930433616</c:v>
                </c:pt>
                <c:pt idx="486">
                  <c:v>1.6764054566706112</c:v>
                </c:pt>
                <c:pt idx="487">
                  <c:v>2.1987619964899574</c:v>
                </c:pt>
                <c:pt idx="488">
                  <c:v>2.3753795999751373</c:v>
                </c:pt>
                <c:pt idx="489">
                  <c:v>2.3020445787355852</c:v>
                </c:pt>
                <c:pt idx="490">
                  <c:v>2.2341657954649703</c:v>
                </c:pt>
                <c:pt idx="491">
                  <c:v>1.7623943885284139</c:v>
                </c:pt>
                <c:pt idx="492">
                  <c:v>1.7208893218969714</c:v>
                </c:pt>
                <c:pt idx="493">
                  <c:v>2.0207193658012552</c:v>
                </c:pt>
                <c:pt idx="494">
                  <c:v>2.1091370808767929</c:v>
                </c:pt>
                <c:pt idx="495">
                  <c:v>2.1236372944408126</c:v>
                </c:pt>
                <c:pt idx="496">
                  <c:v>2.0478632862699344</c:v>
                </c:pt>
                <c:pt idx="497">
                  <c:v>1.7879962312994588</c:v>
                </c:pt>
                <c:pt idx="498">
                  <c:v>1.6778662523358367</c:v>
                </c:pt>
                <c:pt idx="499">
                  <c:v>1.6951968733764207</c:v>
                </c:pt>
                <c:pt idx="500">
                  <c:v>2.2023401401956981</c:v>
                </c:pt>
                <c:pt idx="501">
                  <c:v>2.6817615116919464</c:v>
                </c:pt>
                <c:pt idx="502">
                  <c:v>4.7586645100490346</c:v>
                </c:pt>
                <c:pt idx="503">
                  <c:v>2.7188067185780862</c:v>
                </c:pt>
                <c:pt idx="504">
                  <c:v>2.1663612778802985</c:v>
                </c:pt>
                <c:pt idx="505">
                  <c:v>1.7465550029587531</c:v>
                </c:pt>
                <c:pt idx="506">
                  <c:v>1.6588591227376104</c:v>
                </c:pt>
                <c:pt idx="507">
                  <c:v>1.8667685483002674</c:v>
                </c:pt>
                <c:pt idx="508">
                  <c:v>1.8042119544980348</c:v>
                </c:pt>
                <c:pt idx="509">
                  <c:v>1.6210916544495371</c:v>
                </c:pt>
                <c:pt idx="510">
                  <c:v>1.6717549962243783</c:v>
                </c:pt>
                <c:pt idx="511">
                  <c:v>1.5759198798723957</c:v>
                </c:pt>
                <c:pt idx="512">
                  <c:v>1.4956614571550513</c:v>
                </c:pt>
                <c:pt idx="513">
                  <c:v>1.5312874390531501</c:v>
                </c:pt>
                <c:pt idx="514">
                  <c:v>1.7486724120563626</c:v>
                </c:pt>
                <c:pt idx="515">
                  <c:v>1.7905355402231038</c:v>
                </c:pt>
                <c:pt idx="516">
                  <c:v>1.7343577645231254</c:v>
                </c:pt>
                <c:pt idx="517">
                  <c:v>1.6933332152733001</c:v>
                </c:pt>
                <c:pt idx="518">
                  <c:v>1.6062479213232232</c:v>
                </c:pt>
                <c:pt idx="519">
                  <c:v>1.5088635001533353</c:v>
                </c:pt>
                <c:pt idx="520">
                  <c:v>1.5351809348818819</c:v>
                </c:pt>
                <c:pt idx="521">
                  <c:v>1.7637650667002873</c:v>
                </c:pt>
                <c:pt idx="522">
                  <c:v>1.7603096817760704</c:v>
                </c:pt>
                <c:pt idx="523">
                  <c:v>1.7066097145482129</c:v>
                </c:pt>
                <c:pt idx="524">
                  <c:v>1.7189412763509593</c:v>
                </c:pt>
                <c:pt idx="525">
                  <c:v>1.6773791474192796</c:v>
                </c:pt>
                <c:pt idx="526">
                  <c:v>1.5175067388163743</c:v>
                </c:pt>
                <c:pt idx="527">
                  <c:v>1.5162168379663634</c:v>
                </c:pt>
                <c:pt idx="528">
                  <c:v>1.7212655589698245</c:v>
                </c:pt>
                <c:pt idx="529">
                  <c:v>1.799065684792243</c:v>
                </c:pt>
                <c:pt idx="530">
                  <c:v>1.7279993211388436</c:v>
                </c:pt>
                <c:pt idx="531">
                  <c:v>1.7294024767699128</c:v>
                </c:pt>
                <c:pt idx="532">
                  <c:v>1.6641727121897341</c:v>
                </c:pt>
                <c:pt idx="533">
                  <c:v>1.5198648125263321</c:v>
                </c:pt>
                <c:pt idx="534">
                  <c:v>1.5757528962927081</c:v>
                </c:pt>
                <c:pt idx="535">
                  <c:v>1.8161412507606514</c:v>
                </c:pt>
                <c:pt idx="536">
                  <c:v>1.8239393626534908</c:v>
                </c:pt>
                <c:pt idx="537">
                  <c:v>1.7880391032060285</c:v>
                </c:pt>
                <c:pt idx="538">
                  <c:v>1.7180422582505344</c:v>
                </c:pt>
                <c:pt idx="539">
                  <c:v>1.6599829159954305</c:v>
                </c:pt>
                <c:pt idx="540">
                  <c:v>1.5202797104263601</c:v>
                </c:pt>
                <c:pt idx="541">
                  <c:v>1.5550794482634991</c:v>
                </c:pt>
                <c:pt idx="542">
                  <c:v>1.8210671157957008</c:v>
                </c:pt>
                <c:pt idx="543">
                  <c:v>1.8428057064078498</c:v>
                </c:pt>
                <c:pt idx="544">
                  <c:v>1.7594470382262268</c:v>
                </c:pt>
                <c:pt idx="545">
                  <c:v>1.7847562789054732</c:v>
                </c:pt>
                <c:pt idx="546">
                  <c:v>1.7988011757293514</c:v>
                </c:pt>
                <c:pt idx="547">
                  <c:v>1.5476962749964676</c:v>
                </c:pt>
                <c:pt idx="548">
                  <c:v>1.5608602649275753</c:v>
                </c:pt>
                <c:pt idx="549">
                  <c:v>1.7715623568035803</c:v>
                </c:pt>
                <c:pt idx="550">
                  <c:v>1.7443679870238229</c:v>
                </c:pt>
                <c:pt idx="551">
                  <c:v>1.7030525040902043</c:v>
                </c:pt>
                <c:pt idx="552">
                  <c:v>1.6656605423391182</c:v>
                </c:pt>
                <c:pt idx="553">
                  <c:v>1.6290490117696148</c:v>
                </c:pt>
                <c:pt idx="554">
                  <c:v>1.5097773000723431</c:v>
                </c:pt>
                <c:pt idx="555">
                  <c:v>1.528553621898842</c:v>
                </c:pt>
                <c:pt idx="556">
                  <c:v>1.7667633308696833</c:v>
                </c:pt>
                <c:pt idx="557">
                  <c:v>1.7987799447226605</c:v>
                </c:pt>
                <c:pt idx="558">
                  <c:v>1.7465693153455994</c:v>
                </c:pt>
                <c:pt idx="559">
                  <c:v>1.7624596146512479</c:v>
                </c:pt>
                <c:pt idx="560">
                  <c:v>1.7276528727986</c:v>
                </c:pt>
                <c:pt idx="561">
                  <c:v>1.5838566249646362</c:v>
                </c:pt>
                <c:pt idx="562">
                  <c:v>1.645139260967043</c:v>
                </c:pt>
                <c:pt idx="563">
                  <c:v>1.9885110118765001</c:v>
                </c:pt>
                <c:pt idx="564">
                  <c:v>1.8134248225784573</c:v>
                </c:pt>
                <c:pt idx="565">
                  <c:v>1.812562295459899</c:v>
                </c:pt>
                <c:pt idx="566">
                  <c:v>1.8159929927035505</c:v>
                </c:pt>
                <c:pt idx="567">
                  <c:v>1.781165125407971</c:v>
                </c:pt>
                <c:pt idx="568">
                  <c:v>1.6235819224393799</c:v>
                </c:pt>
                <c:pt idx="569">
                  <c:v>1.6355491931993362</c:v>
                </c:pt>
                <c:pt idx="570">
                  <c:v>1.8975204843299192</c:v>
                </c:pt>
                <c:pt idx="571">
                  <c:v>1.9097583514404217</c:v>
                </c:pt>
                <c:pt idx="572">
                  <c:v>1.8523051072339585</c:v>
                </c:pt>
                <c:pt idx="573">
                  <c:v>1.8382331455511109</c:v>
                </c:pt>
                <c:pt idx="574">
                  <c:v>1.7627348538044139</c:v>
                </c:pt>
                <c:pt idx="575">
                  <c:v>1.6604530218601958</c:v>
                </c:pt>
                <c:pt idx="576">
                  <c:v>1.7480132138911912</c:v>
                </c:pt>
                <c:pt idx="577">
                  <c:v>2.0999252900178482</c:v>
                </c:pt>
                <c:pt idx="578">
                  <c:v>2.1711110776384119</c:v>
                </c:pt>
                <c:pt idx="579">
                  <c:v>2.1088196511847555</c:v>
                </c:pt>
                <c:pt idx="580">
                  <c:v>2.0818783177888265</c:v>
                </c:pt>
                <c:pt idx="581">
                  <c:v>1.9780629554119353</c:v>
                </c:pt>
                <c:pt idx="582">
                  <c:v>1.7572400801832195</c:v>
                </c:pt>
                <c:pt idx="583">
                  <c:v>1.7398189866393734</c:v>
                </c:pt>
                <c:pt idx="584">
                  <c:v>1.6884240995786264</c:v>
                </c:pt>
                <c:pt idx="585">
                  <c:v>2.1350616146405708</c:v>
                </c:pt>
                <c:pt idx="586">
                  <c:v>2.2394153685282747</c:v>
                </c:pt>
                <c:pt idx="587">
                  <c:v>2.0825110388237698</c:v>
                </c:pt>
                <c:pt idx="588">
                  <c:v>2.2474734315155165</c:v>
                </c:pt>
                <c:pt idx="589">
                  <c:v>1.775461755796899</c:v>
                </c:pt>
                <c:pt idx="590">
                  <c:v>1.7904465011233224</c:v>
                </c:pt>
                <c:pt idx="591">
                  <c:v>2.155497553156275</c:v>
                </c:pt>
                <c:pt idx="592">
                  <c:v>2.1472635762136463</c:v>
                </c:pt>
                <c:pt idx="593">
                  <c:v>2.1156525170492904</c:v>
                </c:pt>
                <c:pt idx="594">
                  <c:v>2.0985070203241847</c:v>
                </c:pt>
                <c:pt idx="595">
                  <c:v>2.0788512143640125</c:v>
                </c:pt>
                <c:pt idx="596">
                  <c:v>1.9097294673237932</c:v>
                </c:pt>
                <c:pt idx="597">
                  <c:v>1.8740288932942937</c:v>
                </c:pt>
                <c:pt idx="598">
                  <c:v>2.2475496578177752</c:v>
                </c:pt>
                <c:pt idx="599">
                  <c:v>2.2614949074392792</c:v>
                </c:pt>
                <c:pt idx="600">
                  <c:v>2.4492914500953074</c:v>
                </c:pt>
                <c:pt idx="601">
                  <c:v>2.5071019623031257</c:v>
                </c:pt>
                <c:pt idx="602">
                  <c:v>2.2287004947375166</c:v>
                </c:pt>
                <c:pt idx="603">
                  <c:v>2.0375706974264167</c:v>
                </c:pt>
                <c:pt idx="604">
                  <c:v>2.3795064701399911</c:v>
                </c:pt>
                <c:pt idx="605">
                  <c:v>2.1943610684831114</c:v>
                </c:pt>
                <c:pt idx="606">
                  <c:v>2.0975957629122952</c:v>
                </c:pt>
                <c:pt idx="607">
                  <c:v>2.0830071004070865</c:v>
                </c:pt>
                <c:pt idx="608">
                  <c:v>1.9591292547799246</c:v>
                </c:pt>
                <c:pt idx="609">
                  <c:v>1.9358926173375592</c:v>
                </c:pt>
                <c:pt idx="610">
                  <c:v>1.9422317437004526</c:v>
                </c:pt>
                <c:pt idx="611">
                  <c:v>1.8560256262717338</c:v>
                </c:pt>
                <c:pt idx="612">
                  <c:v>1.9292201951565451</c:v>
                </c:pt>
                <c:pt idx="613">
                  <c:v>1.9851053965438457</c:v>
                </c:pt>
                <c:pt idx="614">
                  <c:v>2.3954546913462065</c:v>
                </c:pt>
                <c:pt idx="615">
                  <c:v>2.3724421309554282</c:v>
                </c:pt>
                <c:pt idx="616">
                  <c:v>2.3868940466463053</c:v>
                </c:pt>
                <c:pt idx="617">
                  <c:v>2.2606079397857233</c:v>
                </c:pt>
                <c:pt idx="618">
                  <c:v>1.9339229544861922</c:v>
                </c:pt>
                <c:pt idx="619">
                  <c:v>2.393882119597412</c:v>
                </c:pt>
                <c:pt idx="620">
                  <c:v>2.355256928620217</c:v>
                </c:pt>
                <c:pt idx="621">
                  <c:v>2.2958408600990068</c:v>
                </c:pt>
                <c:pt idx="622">
                  <c:v>2.3164580538332342</c:v>
                </c:pt>
                <c:pt idx="623">
                  <c:v>2.4404476321186861</c:v>
                </c:pt>
                <c:pt idx="624">
                  <c:v>2.0868599962020875</c:v>
                </c:pt>
                <c:pt idx="625">
                  <c:v>2.0499904671987519</c:v>
                </c:pt>
                <c:pt idx="626">
                  <c:v>2.4383189691518163</c:v>
                </c:pt>
                <c:pt idx="627">
                  <c:v>2.4125965603436565</c:v>
                </c:pt>
                <c:pt idx="628">
                  <c:v>2.3794424008898205</c:v>
                </c:pt>
                <c:pt idx="629">
                  <c:v>2.3235343957961132</c:v>
                </c:pt>
                <c:pt idx="630">
                  <c:v>2.2152419954268643</c:v>
                </c:pt>
                <c:pt idx="631">
                  <c:v>2.007122865028697</c:v>
                </c:pt>
                <c:pt idx="632">
                  <c:v>2.0039594497019841</c:v>
                </c:pt>
                <c:pt idx="633">
                  <c:v>2.4214042738297819</c:v>
                </c:pt>
                <c:pt idx="634">
                  <c:v>2.5099994912412069</c:v>
                </c:pt>
                <c:pt idx="635">
                  <c:v>2.5740461876168319</c:v>
                </c:pt>
                <c:pt idx="636">
                  <c:v>2.5740789362458187</c:v>
                </c:pt>
                <c:pt idx="637">
                  <c:v>2.4919682287737581</c:v>
                </c:pt>
                <c:pt idx="638">
                  <c:v>2.436425647601713</c:v>
                </c:pt>
                <c:pt idx="639">
                  <c:v>2.4267904406829688</c:v>
                </c:pt>
                <c:pt idx="640">
                  <c:v>2.9358897372893509</c:v>
                </c:pt>
                <c:pt idx="641">
                  <c:v>2.9604338710811011</c:v>
                </c:pt>
                <c:pt idx="642">
                  <c:v>2.9286964236356869</c:v>
                </c:pt>
                <c:pt idx="643">
                  <c:v>2.9848282371012429</c:v>
                </c:pt>
                <c:pt idx="644">
                  <c:v>2.9794539374992235</c:v>
                </c:pt>
                <c:pt idx="645">
                  <c:v>2.8368053432519558</c:v>
                </c:pt>
                <c:pt idx="646">
                  <c:v>3.0328254192706128</c:v>
                </c:pt>
                <c:pt idx="647">
                  <c:v>6.2962893878075761</c:v>
                </c:pt>
                <c:pt idx="648">
                  <c:v>8.7346435582089459</c:v>
                </c:pt>
                <c:pt idx="649">
                  <c:v>3.7942473241346417</c:v>
                </c:pt>
                <c:pt idx="650">
                  <c:v>3.1037931869174544</c:v>
                </c:pt>
                <c:pt idx="651">
                  <c:v>2.9106835610014672</c:v>
                </c:pt>
                <c:pt idx="652">
                  <c:v>2.5218666484157608</c:v>
                </c:pt>
                <c:pt idx="653">
                  <c:v>2.3916875753781786</c:v>
                </c:pt>
                <c:pt idx="654">
                  <c:v>2.8136744612410585</c:v>
                </c:pt>
                <c:pt idx="655">
                  <c:v>2.726424329156325</c:v>
                </c:pt>
                <c:pt idx="656">
                  <c:v>2.6137173344854805</c:v>
                </c:pt>
                <c:pt idx="657">
                  <c:v>2.522001703551136</c:v>
                </c:pt>
                <c:pt idx="658">
                  <c:v>2.3787327461200136</c:v>
                </c:pt>
                <c:pt idx="659">
                  <c:v>2.0756452440821258</c:v>
                </c:pt>
                <c:pt idx="660">
                  <c:v>2.0764454088993132</c:v>
                </c:pt>
                <c:pt idx="661">
                  <c:v>2.4643985553109564</c:v>
                </c:pt>
                <c:pt idx="662">
                  <c:v>2.4169570779093963</c:v>
                </c:pt>
                <c:pt idx="663">
                  <c:v>2.316635619638026</c:v>
                </c:pt>
                <c:pt idx="664">
                  <c:v>2.2850950997673194</c:v>
                </c:pt>
                <c:pt idx="665">
                  <c:v>2.2808101865555819</c:v>
                </c:pt>
                <c:pt idx="666">
                  <c:v>2.0740307873940229</c:v>
                </c:pt>
                <c:pt idx="667">
                  <c:v>2.0842677798508173</c:v>
                </c:pt>
                <c:pt idx="668">
                  <c:v>2.3878018320701853</c:v>
                </c:pt>
                <c:pt idx="669">
                  <c:v>2.4552924912073957</c:v>
                </c:pt>
                <c:pt idx="670">
                  <c:v>2.4625600694200656</c:v>
                </c:pt>
                <c:pt idx="671">
                  <c:v>2.4560122689108392</c:v>
                </c:pt>
                <c:pt idx="672">
                  <c:v>2.3883769015982423</c:v>
                </c:pt>
                <c:pt idx="673">
                  <c:v>2.1576096312417827</c:v>
                </c:pt>
                <c:pt idx="674">
                  <c:v>2.1128198725628575</c:v>
                </c:pt>
                <c:pt idx="675">
                  <c:v>2.4938943171650148</c:v>
                </c:pt>
                <c:pt idx="676">
                  <c:v>2.4616951937849918</c:v>
                </c:pt>
                <c:pt idx="677">
                  <c:v>2.5490957101075349</c:v>
                </c:pt>
                <c:pt idx="678">
                  <c:v>3.0038857892174482</c:v>
                </c:pt>
                <c:pt idx="679">
                  <c:v>4.4699682438199169</c:v>
                </c:pt>
                <c:pt idx="680">
                  <c:v>2.3624361273548216</c:v>
                </c:pt>
                <c:pt idx="681">
                  <c:v>2.1419219381349723</c:v>
                </c:pt>
                <c:pt idx="682">
                  <c:v>2.5400575358787183</c:v>
                </c:pt>
                <c:pt idx="683">
                  <c:v>2.5019547728479385</c:v>
                </c:pt>
                <c:pt idx="684">
                  <c:v>2.4811937286057866</c:v>
                </c:pt>
                <c:pt idx="685">
                  <c:v>2.4552405896625884</c:v>
                </c:pt>
                <c:pt idx="686">
                  <c:v>2.4296177726521373</c:v>
                </c:pt>
                <c:pt idx="687">
                  <c:v>2.070440084494348</c:v>
                </c:pt>
                <c:pt idx="688">
                  <c:v>2.1260444669369329</c:v>
                </c:pt>
                <c:pt idx="689">
                  <c:v>2.5441620924402635</c:v>
                </c:pt>
                <c:pt idx="690">
                  <c:v>2.542860750814631</c:v>
                </c:pt>
                <c:pt idx="691">
                  <c:v>2.4622768314693424</c:v>
                </c:pt>
                <c:pt idx="692">
                  <c:v>2.4329500186516229</c:v>
                </c:pt>
                <c:pt idx="693">
                  <c:v>2.2595758382700017</c:v>
                </c:pt>
                <c:pt idx="694">
                  <c:v>2.0380060904998683</c:v>
                </c:pt>
                <c:pt idx="695">
                  <c:v>2.0068758745780046</c:v>
                </c:pt>
                <c:pt idx="696">
                  <c:v>2.3890004545890662</c:v>
                </c:pt>
                <c:pt idx="697">
                  <c:v>2.6965980865199719</c:v>
                </c:pt>
                <c:pt idx="698">
                  <c:v>2.4159155089642717</c:v>
                </c:pt>
                <c:pt idx="699">
                  <c:v>2.2830428288595277</c:v>
                </c:pt>
                <c:pt idx="700">
                  <c:v>2.2848376189567401</c:v>
                </c:pt>
                <c:pt idx="701">
                  <c:v>2.247109332320028</c:v>
                </c:pt>
                <c:pt idx="702">
                  <c:v>2.7809614635897053</c:v>
                </c:pt>
                <c:pt idx="703">
                  <c:v>2.7126952541375022</c:v>
                </c:pt>
                <c:pt idx="704">
                  <c:v>2.4332066090685358</c:v>
                </c:pt>
                <c:pt idx="705">
                  <c:v>2.3752562033773521</c:v>
                </c:pt>
                <c:pt idx="706">
                  <c:v>2.336450258946551</c:v>
                </c:pt>
                <c:pt idx="707">
                  <c:v>2.3271752071631768</c:v>
                </c:pt>
                <c:pt idx="708">
                  <c:v>2.0351602389876007</c:v>
                </c:pt>
                <c:pt idx="709">
                  <c:v>2.0540815083423363</c:v>
                </c:pt>
                <c:pt idx="710">
                  <c:v>2.5159601724860212</c:v>
                </c:pt>
                <c:pt idx="711">
                  <c:v>2.4299434113225153</c:v>
                </c:pt>
                <c:pt idx="712">
                  <c:v>2.3437286607736088</c:v>
                </c:pt>
                <c:pt idx="713">
                  <c:v>2.3172845703237361</c:v>
                </c:pt>
                <c:pt idx="714">
                  <c:v>2.2389845896658951</c:v>
                </c:pt>
                <c:pt idx="715">
                  <c:v>2.0152456402183825</c:v>
                </c:pt>
                <c:pt idx="716">
                  <c:v>2.1059138253892424</c:v>
                </c:pt>
                <c:pt idx="717">
                  <c:v>2.5574357856743943</c:v>
                </c:pt>
                <c:pt idx="718">
                  <c:v>2.4714677060393857</c:v>
                </c:pt>
                <c:pt idx="719">
                  <c:v>2.4411816043823684</c:v>
                </c:pt>
                <c:pt idx="720">
                  <c:v>2.4116528930034882</c:v>
                </c:pt>
                <c:pt idx="721">
                  <c:v>2.313344038770115</c:v>
                </c:pt>
                <c:pt idx="722">
                  <c:v>2.1474917373828077</c:v>
                </c:pt>
                <c:pt idx="723">
                  <c:v>2.1981019952083378</c:v>
                </c:pt>
                <c:pt idx="724">
                  <c:v>2.7233200767673318</c:v>
                </c:pt>
                <c:pt idx="725">
                  <c:v>2.6669153942374741</c:v>
                </c:pt>
                <c:pt idx="726">
                  <c:v>2.5154053088557875</c:v>
                </c:pt>
                <c:pt idx="727">
                  <c:v>2.5594378030439442</c:v>
                </c:pt>
                <c:pt idx="728">
                  <c:v>2.6139616776754213</c:v>
                </c:pt>
                <c:pt idx="729">
                  <c:v>2.3942819640114821</c:v>
                </c:pt>
                <c:pt idx="730">
                  <c:v>2.5058130188136776</c:v>
                </c:pt>
                <c:pt idx="731">
                  <c:v>2.8328453756724592</c:v>
                </c:pt>
                <c:pt idx="732">
                  <c:v>2.9451795433224355</c:v>
                </c:pt>
                <c:pt idx="733">
                  <c:v>2.8789616296584635</c:v>
                </c:pt>
                <c:pt idx="734">
                  <c:v>2.633966235333518</c:v>
                </c:pt>
                <c:pt idx="735">
                  <c:v>2.5723022912589428</c:v>
                </c:pt>
                <c:pt idx="736">
                  <c:v>2.4893556925563183</c:v>
                </c:pt>
                <c:pt idx="737">
                  <c:v>2.4743337402873058</c:v>
                </c:pt>
                <c:pt idx="738">
                  <c:v>2.9890940306554148</c:v>
                </c:pt>
                <c:pt idx="739">
                  <c:v>2.8356128211359732</c:v>
                </c:pt>
                <c:pt idx="740">
                  <c:v>2.6779540516983813</c:v>
                </c:pt>
                <c:pt idx="741">
                  <c:v>2.4839337147571552</c:v>
                </c:pt>
                <c:pt idx="742">
                  <c:v>2.4073854487298116</c:v>
                </c:pt>
                <c:pt idx="743">
                  <c:v>1.9386062791948504</c:v>
                </c:pt>
                <c:pt idx="744">
                  <c:v>2.0243930976330771</c:v>
                </c:pt>
                <c:pt idx="745">
                  <c:v>1.8009996902024037</c:v>
                </c:pt>
                <c:pt idx="746">
                  <c:v>1.5768098146928378</c:v>
                </c:pt>
                <c:pt idx="747">
                  <c:v>1.2004345878286404</c:v>
                </c:pt>
                <c:pt idx="748">
                  <c:v>1.3663977022026483</c:v>
                </c:pt>
                <c:pt idx="749">
                  <c:v>1.4622231723424366</c:v>
                </c:pt>
                <c:pt idx="750">
                  <c:v>1.6114300837464082</c:v>
                </c:pt>
                <c:pt idx="751">
                  <c:v>1.6888353462619885</c:v>
                </c:pt>
                <c:pt idx="752">
                  <c:v>1.8271434011796335</c:v>
                </c:pt>
                <c:pt idx="753">
                  <c:v>1.9566669479514083</c:v>
                </c:pt>
                <c:pt idx="754">
                  <c:v>2.5128339594496154</c:v>
                </c:pt>
                <c:pt idx="755">
                  <c:v>2.6152326124114538</c:v>
                </c:pt>
                <c:pt idx="756">
                  <c:v>2.848897043806276</c:v>
                </c:pt>
                <c:pt idx="757">
                  <c:v>3.0810181056974226</c:v>
                </c:pt>
                <c:pt idx="758">
                  <c:v>2.5724607699314861</c:v>
                </c:pt>
                <c:pt idx="759">
                  <c:v>3.7837317013441658</c:v>
                </c:pt>
                <c:pt idx="760">
                  <c:v>2.8808360860550826</c:v>
                </c:pt>
                <c:pt idx="761">
                  <c:v>3.6333068169945459</c:v>
                </c:pt>
                <c:pt idx="762">
                  <c:v>3.0473690341899715</c:v>
                </c:pt>
                <c:pt idx="763">
                  <c:v>2.8666563227319966</c:v>
                </c:pt>
                <c:pt idx="764">
                  <c:v>2.5831772772195829</c:v>
                </c:pt>
                <c:pt idx="765">
                  <c:v>2.6811445435110026</c:v>
                </c:pt>
                <c:pt idx="766">
                  <c:v>3.4610794167813506</c:v>
                </c:pt>
                <c:pt idx="767">
                  <c:v>3.0607904929688798</c:v>
                </c:pt>
                <c:pt idx="768">
                  <c:v>2.950970040519266</c:v>
                </c:pt>
                <c:pt idx="769">
                  <c:v>2.9093966920782002</c:v>
                </c:pt>
                <c:pt idx="770">
                  <c:v>2.777957294629001</c:v>
                </c:pt>
                <c:pt idx="771">
                  <c:v>2.5346762034338473</c:v>
                </c:pt>
                <c:pt idx="772">
                  <c:v>2.6096224202341656</c:v>
                </c:pt>
                <c:pt idx="773">
                  <c:v>2.8789311266563802</c:v>
                </c:pt>
                <c:pt idx="774">
                  <c:v>2.8684536575436743</c:v>
                </c:pt>
                <c:pt idx="775">
                  <c:v>2.7667576966493304</c:v>
                </c:pt>
                <c:pt idx="776">
                  <c:v>2.6893653978994103</c:v>
                </c:pt>
                <c:pt idx="777">
                  <c:v>2.5612354626783946</c:v>
                </c:pt>
                <c:pt idx="778">
                  <c:v>2.220496229999918</c:v>
                </c:pt>
                <c:pt idx="779">
                  <c:v>2.1853557082902206</c:v>
                </c:pt>
                <c:pt idx="780">
                  <c:v>2.6482067195479795</c:v>
                </c:pt>
                <c:pt idx="781">
                  <c:v>2.5220099279699761</c:v>
                </c:pt>
                <c:pt idx="782">
                  <c:v>2.4236650399211017</c:v>
                </c:pt>
                <c:pt idx="783">
                  <c:v>2.3409471407957008</c:v>
                </c:pt>
                <c:pt idx="784">
                  <c:v>2.2905188577356377</c:v>
                </c:pt>
                <c:pt idx="785">
                  <c:v>2.0412212708339097</c:v>
                </c:pt>
                <c:pt idx="786">
                  <c:v>2.0304748794658067</c:v>
                </c:pt>
                <c:pt idx="787">
                  <c:v>2.4386108711650056</c:v>
                </c:pt>
                <c:pt idx="788">
                  <c:v>2.4485052651028409</c:v>
                </c:pt>
                <c:pt idx="789">
                  <c:v>2.4231545987779013</c:v>
                </c:pt>
                <c:pt idx="790">
                  <c:v>2.3470164222030223</c:v>
                </c:pt>
                <c:pt idx="791">
                  <c:v>2.1930336498218326</c:v>
                </c:pt>
                <c:pt idx="792">
                  <c:v>1.9426257738120105</c:v>
                </c:pt>
                <c:pt idx="793">
                  <c:v>1.9582134403282503</c:v>
                </c:pt>
                <c:pt idx="794">
                  <c:v>2.0144658971799543</c:v>
                </c:pt>
                <c:pt idx="795">
                  <c:v>2.4031052233131556</c:v>
                </c:pt>
                <c:pt idx="796">
                  <c:v>2.397704488714032</c:v>
                </c:pt>
                <c:pt idx="797">
                  <c:v>2.2501237945852179</c:v>
                </c:pt>
                <c:pt idx="798">
                  <c:v>2.1672457047965792</c:v>
                </c:pt>
                <c:pt idx="799">
                  <c:v>1.9471798145702002</c:v>
                </c:pt>
                <c:pt idx="800">
                  <c:v>1.9274141876701152</c:v>
                </c:pt>
                <c:pt idx="801">
                  <c:v>2.3375113403519934</c:v>
                </c:pt>
                <c:pt idx="802">
                  <c:v>2.2971467554966996</c:v>
                </c:pt>
                <c:pt idx="803">
                  <c:v>2.3652020643575047</c:v>
                </c:pt>
                <c:pt idx="804">
                  <c:v>2.2595001260048226</c:v>
                </c:pt>
                <c:pt idx="805">
                  <c:v>2.1393795589779825</c:v>
                </c:pt>
                <c:pt idx="806">
                  <c:v>1.9133140120741685</c:v>
                </c:pt>
                <c:pt idx="807">
                  <c:v>1.9439769508504035</c:v>
                </c:pt>
                <c:pt idx="808">
                  <c:v>2.2766547566250335</c:v>
                </c:pt>
                <c:pt idx="809">
                  <c:v>2.2487444278383846</c:v>
                </c:pt>
                <c:pt idx="810">
                  <c:v>2.2130575415956204</c:v>
                </c:pt>
                <c:pt idx="811">
                  <c:v>2.2118810562514111</c:v>
                </c:pt>
                <c:pt idx="812">
                  <c:v>2.034427343204066</c:v>
                </c:pt>
                <c:pt idx="813">
                  <c:v>1.829590491329276</c:v>
                </c:pt>
                <c:pt idx="814">
                  <c:v>1.8569011797580632</c:v>
                </c:pt>
                <c:pt idx="815">
                  <c:v>2.2466926151044366</c:v>
                </c:pt>
                <c:pt idx="816">
                  <c:v>2.21295966560871</c:v>
                </c:pt>
                <c:pt idx="817">
                  <c:v>2.0913552996686784</c:v>
                </c:pt>
                <c:pt idx="818">
                  <c:v>2.0598540389946729</c:v>
                </c:pt>
                <c:pt idx="819">
                  <c:v>2.0303747295616659</c:v>
                </c:pt>
                <c:pt idx="820">
                  <c:v>1.903587643146522</c:v>
                </c:pt>
                <c:pt idx="821">
                  <c:v>1.9152690409404816</c:v>
                </c:pt>
                <c:pt idx="822">
                  <c:v>2.2767532576497724</c:v>
                </c:pt>
                <c:pt idx="823">
                  <c:v>2.1853303744395634</c:v>
                </c:pt>
                <c:pt idx="824">
                  <c:v>2.1509253793435055</c:v>
                </c:pt>
                <c:pt idx="825">
                  <c:v>2.1607495399442715</c:v>
                </c:pt>
                <c:pt idx="826">
                  <c:v>2.1083629827805033</c:v>
                </c:pt>
                <c:pt idx="827">
                  <c:v>1.8410621956297886</c:v>
                </c:pt>
                <c:pt idx="828">
                  <c:v>1.8415722193218622</c:v>
                </c:pt>
                <c:pt idx="829">
                  <c:v>2.1401566331765274</c:v>
                </c:pt>
                <c:pt idx="830">
                  <c:v>2.0933700732757696</c:v>
                </c:pt>
                <c:pt idx="831">
                  <c:v>2.0522315445595587</c:v>
                </c:pt>
                <c:pt idx="832">
                  <c:v>2.0555158330516208</c:v>
                </c:pt>
                <c:pt idx="833">
                  <c:v>2.0167150548608253</c:v>
                </c:pt>
                <c:pt idx="834">
                  <c:v>1.879743434609467</c:v>
                </c:pt>
                <c:pt idx="835">
                  <c:v>1.9320395303661735</c:v>
                </c:pt>
                <c:pt idx="836">
                  <c:v>2.3360944891338118</c:v>
                </c:pt>
                <c:pt idx="837">
                  <c:v>2.2894239744621432</c:v>
                </c:pt>
                <c:pt idx="838">
                  <c:v>2.5081350631698687</c:v>
                </c:pt>
                <c:pt idx="839">
                  <c:v>2.1145099019297464</c:v>
                </c:pt>
                <c:pt idx="840">
                  <c:v>2.0081486164475439</c:v>
                </c:pt>
                <c:pt idx="841">
                  <c:v>1.7917849275257984</c:v>
                </c:pt>
                <c:pt idx="842">
                  <c:v>1.8530508896509947</c:v>
                </c:pt>
                <c:pt idx="843">
                  <c:v>2.227046714354457</c:v>
                </c:pt>
                <c:pt idx="844">
                  <c:v>2.1505203193365041</c:v>
                </c:pt>
                <c:pt idx="845">
                  <c:v>2.0953085349790888</c:v>
                </c:pt>
                <c:pt idx="846">
                  <c:v>2.0525195193426442</c:v>
                </c:pt>
                <c:pt idx="847">
                  <c:v>2.0031734888285113</c:v>
                </c:pt>
                <c:pt idx="848">
                  <c:v>1.8650997178918303</c:v>
                </c:pt>
                <c:pt idx="849">
                  <c:v>1.8875031398711153</c:v>
                </c:pt>
                <c:pt idx="850">
                  <c:v>2.4878482905883685</c:v>
                </c:pt>
                <c:pt idx="851">
                  <c:v>2.3986607111388429</c:v>
                </c:pt>
                <c:pt idx="852">
                  <c:v>2.3469367360474225</c:v>
                </c:pt>
                <c:pt idx="853">
                  <c:v>2.3397407442696396</c:v>
                </c:pt>
                <c:pt idx="854">
                  <c:v>2.1809218527060832</c:v>
                </c:pt>
                <c:pt idx="855">
                  <c:v>1.9900624746891509</c:v>
                </c:pt>
                <c:pt idx="856">
                  <c:v>1.9570373405028887</c:v>
                </c:pt>
                <c:pt idx="857">
                  <c:v>2.3094569073831108</c:v>
                </c:pt>
                <c:pt idx="858">
                  <c:v>2.3603720791722651</c:v>
                </c:pt>
                <c:pt idx="859">
                  <c:v>2.304548841012549</c:v>
                </c:pt>
                <c:pt idx="860">
                  <c:v>2.3913716832872551</c:v>
                </c:pt>
                <c:pt idx="861">
                  <c:v>2.3447808930380276</c:v>
                </c:pt>
                <c:pt idx="862">
                  <c:v>2.0417753391750364</c:v>
                </c:pt>
                <c:pt idx="863">
                  <c:v>2.0703524892982168</c:v>
                </c:pt>
                <c:pt idx="864">
                  <c:v>2.5876168136559201</c:v>
                </c:pt>
                <c:pt idx="865">
                  <c:v>2.6449229332357218</c:v>
                </c:pt>
                <c:pt idx="866">
                  <c:v>3.7298872377204981</c:v>
                </c:pt>
                <c:pt idx="867">
                  <c:v>6.0245124046497764</c:v>
                </c:pt>
                <c:pt idx="868">
                  <c:v>3.1096104509610032</c:v>
                </c:pt>
                <c:pt idx="869">
                  <c:v>2.3795899074133224</c:v>
                </c:pt>
                <c:pt idx="870">
                  <c:v>2.1806432802993605</c:v>
                </c:pt>
                <c:pt idx="871">
                  <c:v>2.1453840653668848</c:v>
                </c:pt>
                <c:pt idx="872">
                  <c:v>2.397647250935004</c:v>
                </c:pt>
                <c:pt idx="873">
                  <c:v>2.1991689362099747</c:v>
                </c:pt>
                <c:pt idx="874">
                  <c:v>2.1314897990844743</c:v>
                </c:pt>
                <c:pt idx="875">
                  <c:v>1.9785101643247152</c:v>
                </c:pt>
                <c:pt idx="876">
                  <c:v>1.8133563380121296</c:v>
                </c:pt>
                <c:pt idx="877">
                  <c:v>1.8169643047369637</c:v>
                </c:pt>
                <c:pt idx="878">
                  <c:v>2.2297466897103306</c:v>
                </c:pt>
                <c:pt idx="879">
                  <c:v>2.2069681585979533</c:v>
                </c:pt>
                <c:pt idx="880">
                  <c:v>2.218134012753695</c:v>
                </c:pt>
                <c:pt idx="881">
                  <c:v>2.1498623153665397</c:v>
                </c:pt>
                <c:pt idx="882">
                  <c:v>2.0506029000020831</c:v>
                </c:pt>
                <c:pt idx="883">
                  <c:v>1.8609122233253366</c:v>
                </c:pt>
                <c:pt idx="884">
                  <c:v>1.8725871066908188</c:v>
                </c:pt>
                <c:pt idx="885">
                  <c:v>2.1834265835945779</c:v>
                </c:pt>
                <c:pt idx="886">
                  <c:v>2.1761011208484256</c:v>
                </c:pt>
                <c:pt idx="887">
                  <c:v>2.1185446405846893</c:v>
                </c:pt>
                <c:pt idx="888">
                  <c:v>2.1313535255079992</c:v>
                </c:pt>
                <c:pt idx="889">
                  <c:v>2.0572321230465094</c:v>
                </c:pt>
                <c:pt idx="890">
                  <c:v>1.9342624536480542</c:v>
                </c:pt>
                <c:pt idx="891">
                  <c:v>1.9470337546026428</c:v>
                </c:pt>
                <c:pt idx="892">
                  <c:v>2.432051040437238</c:v>
                </c:pt>
                <c:pt idx="893">
                  <c:v>2.4051226606116449</c:v>
                </c:pt>
                <c:pt idx="894">
                  <c:v>2.2723062874493438</c:v>
                </c:pt>
                <c:pt idx="895">
                  <c:v>2.2753385059593869</c:v>
                </c:pt>
                <c:pt idx="896">
                  <c:v>2.1638903063728057</c:v>
                </c:pt>
                <c:pt idx="897">
                  <c:v>1.9040837584779839</c:v>
                </c:pt>
                <c:pt idx="898">
                  <c:v>1.9297134596973926</c:v>
                </c:pt>
                <c:pt idx="899">
                  <c:v>2.3422901297403453</c:v>
                </c:pt>
                <c:pt idx="900">
                  <c:v>2.345115380195403</c:v>
                </c:pt>
                <c:pt idx="901">
                  <c:v>2.2919229710862679</c:v>
                </c:pt>
                <c:pt idx="902">
                  <c:v>2.2439788314580329</c:v>
                </c:pt>
                <c:pt idx="903">
                  <c:v>2.1559903615236093</c:v>
                </c:pt>
                <c:pt idx="904">
                  <c:v>1.9339731026253095</c:v>
                </c:pt>
                <c:pt idx="905">
                  <c:v>1.9565447196675811</c:v>
                </c:pt>
                <c:pt idx="906">
                  <c:v>2.3751173779782544</c:v>
                </c:pt>
                <c:pt idx="907">
                  <c:v>2.3908443282228529</c:v>
                </c:pt>
                <c:pt idx="908">
                  <c:v>2.3467419538489791</c:v>
                </c:pt>
                <c:pt idx="909">
                  <c:v>2.3107452880731865</c:v>
                </c:pt>
                <c:pt idx="910">
                  <c:v>2.2153172766786269</c:v>
                </c:pt>
                <c:pt idx="911">
                  <c:v>2.007169431308955</c:v>
                </c:pt>
                <c:pt idx="912">
                  <c:v>2.0024762178614091</c:v>
                </c:pt>
                <c:pt idx="913">
                  <c:v>2.4450622818564129</c:v>
                </c:pt>
                <c:pt idx="914">
                  <c:v>2.4118772480369741</c:v>
                </c:pt>
                <c:pt idx="915">
                  <c:v>2.3551871476927335</c:v>
                </c:pt>
                <c:pt idx="916">
                  <c:v>2.3133314827337248</c:v>
                </c:pt>
                <c:pt idx="917">
                  <c:v>2.1890905371270075</c:v>
                </c:pt>
                <c:pt idx="918">
                  <c:v>1.975235230360217</c:v>
                </c:pt>
                <c:pt idx="919">
                  <c:v>2.001602988871972</c:v>
                </c:pt>
                <c:pt idx="920">
                  <c:v>2.5002407772171069</c:v>
                </c:pt>
                <c:pt idx="921">
                  <c:v>2.505556710020616</c:v>
                </c:pt>
                <c:pt idx="922">
                  <c:v>2.4230246536199278</c:v>
                </c:pt>
                <c:pt idx="923">
                  <c:v>2.488590539077288</c:v>
                </c:pt>
                <c:pt idx="924">
                  <c:v>2.4213825398110105</c:v>
                </c:pt>
                <c:pt idx="925">
                  <c:v>2.1171777621082666</c:v>
                </c:pt>
                <c:pt idx="926">
                  <c:v>1.6400397022927249</c:v>
                </c:pt>
                <c:pt idx="927">
                  <c:v>2.0733618520921642</c:v>
                </c:pt>
                <c:pt idx="928">
                  <c:v>2.2451151025533904</c:v>
                </c:pt>
                <c:pt idx="929">
                  <c:v>2.0412831183653983</c:v>
                </c:pt>
                <c:pt idx="930">
                  <c:v>1.8698728397869808</c:v>
                </c:pt>
                <c:pt idx="931">
                  <c:v>1.7679290485514336</c:v>
                </c:pt>
                <c:pt idx="932">
                  <c:v>1.5314877727602056</c:v>
                </c:pt>
                <c:pt idx="933">
                  <c:v>1.758725638358384</c:v>
                </c:pt>
                <c:pt idx="934">
                  <c:v>1.8104989870061099</c:v>
                </c:pt>
                <c:pt idx="935">
                  <c:v>2.0973248079385227</c:v>
                </c:pt>
                <c:pt idx="936">
                  <c:v>2.0506702344020176</c:v>
                </c:pt>
                <c:pt idx="937">
                  <c:v>1.6880619358949769</c:v>
                </c:pt>
                <c:pt idx="938">
                  <c:v>1.6324722464512418</c:v>
                </c:pt>
                <c:pt idx="939">
                  <c:v>1.449178723107696</c:v>
                </c:pt>
                <c:pt idx="940">
                  <c:v>1.4543235515196831</c:v>
                </c:pt>
                <c:pt idx="941">
                  <c:v>2.036086894986032</c:v>
                </c:pt>
                <c:pt idx="942">
                  <c:v>2.0061464176593136</c:v>
                </c:pt>
                <c:pt idx="943">
                  <c:v>1.8524779881065874</c:v>
                </c:pt>
                <c:pt idx="944">
                  <c:v>1.5916835563678977</c:v>
                </c:pt>
                <c:pt idx="945">
                  <c:v>1.7308500783444023</c:v>
                </c:pt>
                <c:pt idx="946">
                  <c:v>1.687666140818175</c:v>
                </c:pt>
                <c:pt idx="947">
                  <c:v>1.8989434073426279</c:v>
                </c:pt>
                <c:pt idx="948">
                  <c:v>1.8766649424095316</c:v>
                </c:pt>
                <c:pt idx="949">
                  <c:v>1.9285820595990637</c:v>
                </c:pt>
                <c:pt idx="950">
                  <c:v>1.9740188926121114</c:v>
                </c:pt>
                <c:pt idx="951">
                  <c:v>2.701895561466455</c:v>
                </c:pt>
                <c:pt idx="952">
                  <c:v>2.3872913995978502</c:v>
                </c:pt>
                <c:pt idx="953">
                  <c:v>2.040787409739762</c:v>
                </c:pt>
                <c:pt idx="954">
                  <c:v>2.0076966684246766</c:v>
                </c:pt>
                <c:pt idx="955">
                  <c:v>2.5757831817903289</c:v>
                </c:pt>
                <c:pt idx="956">
                  <c:v>2.5237603520794911</c:v>
                </c:pt>
                <c:pt idx="957">
                  <c:v>2.494911097218508</c:v>
                </c:pt>
                <c:pt idx="958">
                  <c:v>2.4456773536083345</c:v>
                </c:pt>
                <c:pt idx="959">
                  <c:v>2.3780317159370181</c:v>
                </c:pt>
                <c:pt idx="960">
                  <c:v>2.0546374039098954</c:v>
                </c:pt>
                <c:pt idx="961">
                  <c:v>1.9615992090953132</c:v>
                </c:pt>
                <c:pt idx="962">
                  <c:v>2.4947188044440036</c:v>
                </c:pt>
                <c:pt idx="963">
                  <c:v>2.4316792928868471</c:v>
                </c:pt>
                <c:pt idx="964">
                  <c:v>2.4530236722338294</c:v>
                </c:pt>
                <c:pt idx="965">
                  <c:v>2.4596699654532301</c:v>
                </c:pt>
                <c:pt idx="966">
                  <c:v>2.5206910266790161</c:v>
                </c:pt>
                <c:pt idx="967">
                  <c:v>2.0280725354374862</c:v>
                </c:pt>
                <c:pt idx="968">
                  <c:v>1.8891843076060075</c:v>
                </c:pt>
                <c:pt idx="969">
                  <c:v>2.4600647669002056</c:v>
                </c:pt>
                <c:pt idx="970">
                  <c:v>2.4266401866277443</c:v>
                </c:pt>
                <c:pt idx="971">
                  <c:v>2.2144144335766427</c:v>
                </c:pt>
                <c:pt idx="972">
                  <c:v>2.1040560554888508</c:v>
                </c:pt>
                <c:pt idx="973">
                  <c:v>1.9764128990471659</c:v>
                </c:pt>
                <c:pt idx="974">
                  <c:v>1.8965034723008212</c:v>
                </c:pt>
                <c:pt idx="975">
                  <c:v>1.8771198172043126</c:v>
                </c:pt>
                <c:pt idx="976">
                  <c:v>1.9224446530467776</c:v>
                </c:pt>
                <c:pt idx="977">
                  <c:v>1.992370509782468</c:v>
                </c:pt>
                <c:pt idx="978">
                  <c:v>2.1252316769352206</c:v>
                </c:pt>
                <c:pt idx="979">
                  <c:v>2.4045448412382946</c:v>
                </c:pt>
                <c:pt idx="980">
                  <c:v>2.3409462913435592</c:v>
                </c:pt>
                <c:pt idx="981">
                  <c:v>2.2711578240588284</c:v>
                </c:pt>
                <c:pt idx="982">
                  <c:v>1.9302802921960653</c:v>
                </c:pt>
                <c:pt idx="983">
                  <c:v>2.281059091239106</c:v>
                </c:pt>
                <c:pt idx="984">
                  <c:v>2.284235534946899</c:v>
                </c:pt>
                <c:pt idx="985">
                  <c:v>2.1778376189399471</c:v>
                </c:pt>
                <c:pt idx="986">
                  <c:v>2.2134968604153751</c:v>
                </c:pt>
                <c:pt idx="987">
                  <c:v>2.1475463602482483</c:v>
                </c:pt>
                <c:pt idx="988">
                  <c:v>1.9486500943445653</c:v>
                </c:pt>
                <c:pt idx="989">
                  <c:v>1.8699653071286222</c:v>
                </c:pt>
                <c:pt idx="990">
                  <c:v>2.3258191075215837</c:v>
                </c:pt>
                <c:pt idx="991">
                  <c:v>2.3584916631476207</c:v>
                </c:pt>
                <c:pt idx="992">
                  <c:v>2.3521786153245019</c:v>
                </c:pt>
                <c:pt idx="993">
                  <c:v>2.3317348517460821</c:v>
                </c:pt>
                <c:pt idx="994">
                  <c:v>2.2333474359227901</c:v>
                </c:pt>
                <c:pt idx="995">
                  <c:v>1.9863928121108239</c:v>
                </c:pt>
                <c:pt idx="996">
                  <c:v>1.946852354236758</c:v>
                </c:pt>
                <c:pt idx="997">
                  <c:v>2.5235548307406783</c:v>
                </c:pt>
                <c:pt idx="998">
                  <c:v>2.4444914014504944</c:v>
                </c:pt>
                <c:pt idx="999">
                  <c:v>2.4030689475048712</c:v>
                </c:pt>
                <c:pt idx="1000">
                  <c:v>2.4556566090096057</c:v>
                </c:pt>
                <c:pt idx="1001">
                  <c:v>2.298668718043845</c:v>
                </c:pt>
                <c:pt idx="1002">
                  <c:v>2.0179346973335859</c:v>
                </c:pt>
                <c:pt idx="1003">
                  <c:v>2.3339779455882885</c:v>
                </c:pt>
                <c:pt idx="1004">
                  <c:v>3.0712214086689298</c:v>
                </c:pt>
                <c:pt idx="1005">
                  <c:v>3.1104703990452771</c:v>
                </c:pt>
                <c:pt idx="1006">
                  <c:v>3.155663680089285</c:v>
                </c:pt>
                <c:pt idx="1007">
                  <c:v>3.0919486980799791</c:v>
                </c:pt>
                <c:pt idx="1008">
                  <c:v>2.9749378099074142</c:v>
                </c:pt>
                <c:pt idx="1009">
                  <c:v>2.6384862976581402</c:v>
                </c:pt>
                <c:pt idx="1010">
                  <c:v>2.6407504519581355</c:v>
                </c:pt>
                <c:pt idx="1011">
                  <c:v>3.7197308277326422</c:v>
                </c:pt>
                <c:pt idx="1012">
                  <c:v>5.9020708373638735</c:v>
                </c:pt>
                <c:pt idx="1013">
                  <c:v>8.993375469371891</c:v>
                </c:pt>
                <c:pt idx="1014">
                  <c:v>3.6428870477410742</c:v>
                </c:pt>
                <c:pt idx="1015">
                  <c:v>2.8375078315731788</c:v>
                </c:pt>
                <c:pt idx="1016">
                  <c:v>2.2881235992676547</c:v>
                </c:pt>
                <c:pt idx="1017">
                  <c:v>2.1789655954807361</c:v>
                </c:pt>
                <c:pt idx="1018">
                  <c:v>2.4247954038130097</c:v>
                </c:pt>
                <c:pt idx="1019">
                  <c:v>2.4810419037293006</c:v>
                </c:pt>
                <c:pt idx="1020">
                  <c:v>2.3734639856309028</c:v>
                </c:pt>
                <c:pt idx="1021">
                  <c:v>2.3321468937771339</c:v>
                </c:pt>
                <c:pt idx="1022">
                  <c:v>2.2142836949923992</c:v>
                </c:pt>
                <c:pt idx="1023">
                  <c:v>1.9413411798952138</c:v>
                </c:pt>
                <c:pt idx="1024">
                  <c:v>1.9512705319802515</c:v>
                </c:pt>
                <c:pt idx="1025">
                  <c:v>2.4380059748884548</c:v>
                </c:pt>
                <c:pt idx="1026">
                  <c:v>2.3549624454072395</c:v>
                </c:pt>
                <c:pt idx="1027">
                  <c:v>2.3066936513167238</c:v>
                </c:pt>
                <c:pt idx="1028">
                  <c:v>2.2866896921290669</c:v>
                </c:pt>
                <c:pt idx="1029">
                  <c:v>2.3347073544979531</c:v>
                </c:pt>
                <c:pt idx="1030">
                  <c:v>1.877877084031387</c:v>
                </c:pt>
                <c:pt idx="1031">
                  <c:v>1.7985444795444341</c:v>
                </c:pt>
                <c:pt idx="1032">
                  <c:v>2.2156909790470705</c:v>
                </c:pt>
                <c:pt idx="1033">
                  <c:v>2.2366919606259827</c:v>
                </c:pt>
                <c:pt idx="1034">
                  <c:v>2.1343997603508167</c:v>
                </c:pt>
                <c:pt idx="1035">
                  <c:v>2.1446256756384834</c:v>
                </c:pt>
                <c:pt idx="1036">
                  <c:v>2.0971989464880463</c:v>
                </c:pt>
                <c:pt idx="1037">
                  <c:v>1.818968358029218</c:v>
                </c:pt>
                <c:pt idx="1038">
                  <c:v>1.7608960855811113</c:v>
                </c:pt>
                <c:pt idx="1039">
                  <c:v>2.3104440815597123</c:v>
                </c:pt>
                <c:pt idx="1040">
                  <c:v>2.376417309255868</c:v>
                </c:pt>
                <c:pt idx="1041">
                  <c:v>2.3785889468457744</c:v>
                </c:pt>
                <c:pt idx="1042">
                  <c:v>2.4788206553190961</c:v>
                </c:pt>
                <c:pt idx="1043">
                  <c:v>3.1103702039466938</c:v>
                </c:pt>
                <c:pt idx="1044">
                  <c:v>3.7309506586509937</c:v>
                </c:pt>
                <c:pt idx="1045">
                  <c:v>1.9830922137517013</c:v>
                </c:pt>
                <c:pt idx="1046">
                  <c:v>2.3029981924968306</c:v>
                </c:pt>
                <c:pt idx="1047">
                  <c:v>2.265535116628854</c:v>
                </c:pt>
                <c:pt idx="1048">
                  <c:v>2.26501645874768</c:v>
                </c:pt>
                <c:pt idx="1049">
                  <c:v>2.2345695274327495</c:v>
                </c:pt>
                <c:pt idx="1050">
                  <c:v>2.1779505965278139</c:v>
                </c:pt>
                <c:pt idx="1051">
                  <c:v>1.8446312692175357</c:v>
                </c:pt>
                <c:pt idx="1052">
                  <c:v>1.8311775962397747</c:v>
                </c:pt>
                <c:pt idx="1053">
                  <c:v>2.3777206660369234</c:v>
                </c:pt>
                <c:pt idx="1054">
                  <c:v>2.3519750547592704</c:v>
                </c:pt>
                <c:pt idx="1055">
                  <c:v>2.4377075658705918</c:v>
                </c:pt>
                <c:pt idx="1056">
                  <c:v>2.3934626076349965</c:v>
                </c:pt>
                <c:pt idx="1057">
                  <c:v>2.3070262559164809</c:v>
                </c:pt>
                <c:pt idx="1058">
                  <c:v>1.8869374176859566</c:v>
                </c:pt>
                <c:pt idx="1059">
                  <c:v>1.8260392391589892</c:v>
                </c:pt>
                <c:pt idx="1060">
                  <c:v>2.3106429440149672</c:v>
                </c:pt>
                <c:pt idx="1061">
                  <c:v>2.287759584843907</c:v>
                </c:pt>
                <c:pt idx="1062">
                  <c:v>2.1930137424185308</c:v>
                </c:pt>
                <c:pt idx="1063">
                  <c:v>1.9783959012854386</c:v>
                </c:pt>
                <c:pt idx="1064">
                  <c:v>1.8209884512210734</c:v>
                </c:pt>
                <c:pt idx="1065">
                  <c:v>1.7627525251692207</c:v>
                </c:pt>
                <c:pt idx="1066">
                  <c:v>1.7845052442455875</c:v>
                </c:pt>
                <c:pt idx="1067">
                  <c:v>2.2479397199585862</c:v>
                </c:pt>
                <c:pt idx="1068">
                  <c:v>2.2060125171057683</c:v>
                </c:pt>
                <c:pt idx="1069">
                  <c:v>2.1610025468403729</c:v>
                </c:pt>
                <c:pt idx="1070">
                  <c:v>2.1479831574164705</c:v>
                </c:pt>
                <c:pt idx="1071">
                  <c:v>2.0774668796796383</c:v>
                </c:pt>
                <c:pt idx="1072">
                  <c:v>1.7980841598354684</c:v>
                </c:pt>
                <c:pt idx="1073">
                  <c:v>1.7896873163425484</c:v>
                </c:pt>
                <c:pt idx="1074">
                  <c:v>2.2938102592665137</c:v>
                </c:pt>
                <c:pt idx="1075">
                  <c:v>2.3080582928956934</c:v>
                </c:pt>
                <c:pt idx="1076">
                  <c:v>2.3445588692915384</c:v>
                </c:pt>
                <c:pt idx="1077">
                  <c:v>2.2739990766428466</c:v>
                </c:pt>
                <c:pt idx="1078">
                  <c:v>2.2594869326787697</c:v>
                </c:pt>
                <c:pt idx="1079">
                  <c:v>1.9983195493585781</c:v>
                </c:pt>
                <c:pt idx="1080">
                  <c:v>2.0839737992146063</c:v>
                </c:pt>
                <c:pt idx="1081">
                  <c:v>2.6013100568443157</c:v>
                </c:pt>
                <c:pt idx="1082">
                  <c:v>2.5554708573597393</c:v>
                </c:pt>
                <c:pt idx="1083">
                  <c:v>2.5554787845131974</c:v>
                </c:pt>
                <c:pt idx="1084">
                  <c:v>2.5356208043438668</c:v>
                </c:pt>
                <c:pt idx="1085">
                  <c:v>2.4505116526520965</c:v>
                </c:pt>
                <c:pt idx="1086">
                  <c:v>2.1809870720204088</c:v>
                </c:pt>
                <c:pt idx="1087">
                  <c:v>2.1121146716528498</c:v>
                </c:pt>
                <c:pt idx="1088">
                  <c:v>2.6386820028138209</c:v>
                </c:pt>
                <c:pt idx="1089">
                  <c:v>2.6024964567821933</c:v>
                </c:pt>
                <c:pt idx="1090">
                  <c:v>2.6106366682650526</c:v>
                </c:pt>
                <c:pt idx="1091">
                  <c:v>2.5512903745914217</c:v>
                </c:pt>
                <c:pt idx="1092">
                  <c:v>2.4166423997471869</c:v>
                </c:pt>
                <c:pt idx="1093">
                  <c:v>2.0826051985928227</c:v>
                </c:pt>
                <c:pt idx="1094">
                  <c:v>2.0010307662558402</c:v>
                </c:pt>
                <c:pt idx="1095">
                  <c:v>2.3686336338922489</c:v>
                </c:pt>
                <c:pt idx="1096">
                  <c:v>2.1713580874311682</c:v>
                </c:pt>
                <c:pt idx="1097">
                  <c:v>2.014265020164717</c:v>
                </c:pt>
                <c:pt idx="1098">
                  <c:v>1.8274639208251062</c:v>
                </c:pt>
                <c:pt idx="1099">
                  <c:v>1.6180416102520532</c:v>
                </c:pt>
                <c:pt idx="1100">
                  <c:v>1.2545923617504053</c:v>
                </c:pt>
                <c:pt idx="1101">
                  <c:v>0.90289521977579601</c:v>
                </c:pt>
                <c:pt idx="1102">
                  <c:v>1.0456542758180838</c:v>
                </c:pt>
                <c:pt idx="1103">
                  <c:v>1.1751869412021403</c:v>
                </c:pt>
                <c:pt idx="1104">
                  <c:v>1.2642823275172861</c:v>
                </c:pt>
                <c:pt idx="1105">
                  <c:v>1.4178509684942942</c:v>
                </c:pt>
                <c:pt idx="1106">
                  <c:v>1.4779536139553628</c:v>
                </c:pt>
                <c:pt idx="1107">
                  <c:v>1.6532311635926873</c:v>
                </c:pt>
                <c:pt idx="1108">
                  <c:v>2.0803009596969186</c:v>
                </c:pt>
                <c:pt idx="1109">
                  <c:v>2.348732981216028</c:v>
                </c:pt>
                <c:pt idx="1110">
                  <c:v>2.4596028189416268</c:v>
                </c:pt>
                <c:pt idx="1111">
                  <c:v>2.4310655135390711</c:v>
                </c:pt>
                <c:pt idx="1112">
                  <c:v>2.4438482669073984</c:v>
                </c:pt>
                <c:pt idx="1113">
                  <c:v>2.3611427830231833</c:v>
                </c:pt>
                <c:pt idx="1114">
                  <c:v>1.9696512647838855</c:v>
                </c:pt>
                <c:pt idx="1115">
                  <c:v>1.9004687103512952</c:v>
                </c:pt>
                <c:pt idx="1116">
                  <c:v>2.3695208495575018</c:v>
                </c:pt>
                <c:pt idx="1117">
                  <c:v>2.4037643529380404</c:v>
                </c:pt>
                <c:pt idx="1118">
                  <c:v>2.4024920818911406</c:v>
                </c:pt>
                <c:pt idx="1119">
                  <c:v>2.3854951184018711</c:v>
                </c:pt>
                <c:pt idx="1120">
                  <c:v>2.3519037558703157</c:v>
                </c:pt>
                <c:pt idx="1121">
                  <c:v>1.9591585943946983</c:v>
                </c:pt>
                <c:pt idx="1122">
                  <c:v>1.9310571842071447</c:v>
                </c:pt>
                <c:pt idx="1123">
                  <c:v>2.4802878132485509</c:v>
                </c:pt>
                <c:pt idx="1124">
                  <c:v>3.4681912892751634</c:v>
                </c:pt>
                <c:pt idx="1125">
                  <c:v>2.5937168476421348</c:v>
                </c:pt>
                <c:pt idx="1126">
                  <c:v>2.5999164315148615</c:v>
                </c:pt>
                <c:pt idx="1127">
                  <c:v>2.4489096500268062</c:v>
                </c:pt>
                <c:pt idx="1128">
                  <c:v>2.0712997968390874</c:v>
                </c:pt>
                <c:pt idx="1129">
                  <c:v>2.0579963431541652</c:v>
                </c:pt>
                <c:pt idx="1130">
                  <c:v>2.6861866576873275</c:v>
                </c:pt>
                <c:pt idx="1131">
                  <c:v>3.4798326933786292</c:v>
                </c:pt>
                <c:pt idx="1132">
                  <c:v>2.4586766901838555</c:v>
                </c:pt>
                <c:pt idx="1133">
                  <c:v>2.3358605805170267</c:v>
                </c:pt>
                <c:pt idx="1134">
                  <c:v>2.2813728515722316</c:v>
                </c:pt>
                <c:pt idx="1135">
                  <c:v>1.9025787245621499</c:v>
                </c:pt>
                <c:pt idx="1136">
                  <c:v>1.8897390046089912</c:v>
                </c:pt>
                <c:pt idx="1137">
                  <c:v>2.5308473656403803</c:v>
                </c:pt>
                <c:pt idx="1138">
                  <c:v>2.3897033950652169</c:v>
                </c:pt>
                <c:pt idx="1139">
                  <c:v>2.2955071417625881</c:v>
                </c:pt>
                <c:pt idx="1140">
                  <c:v>2.2437487261850739</c:v>
                </c:pt>
                <c:pt idx="1141">
                  <c:v>2.2006846547313192</c:v>
                </c:pt>
                <c:pt idx="1142">
                  <c:v>1.8394365288591059</c:v>
                </c:pt>
                <c:pt idx="1143">
                  <c:v>1.6940303536561292</c:v>
                </c:pt>
                <c:pt idx="1144">
                  <c:v>2.0766929469633886</c:v>
                </c:pt>
                <c:pt idx="1145">
                  <c:v>2.3459928842623921</c:v>
                </c:pt>
                <c:pt idx="1146">
                  <c:v>2.3070735793589039</c:v>
                </c:pt>
                <c:pt idx="1147">
                  <c:v>2.2670114711294902</c:v>
                </c:pt>
                <c:pt idx="1148">
                  <c:v>2.1351024895576574</c:v>
                </c:pt>
                <c:pt idx="1149">
                  <c:v>1.7377158212617241</c:v>
                </c:pt>
                <c:pt idx="1150">
                  <c:v>1.7114316020172073</c:v>
                </c:pt>
                <c:pt idx="1151">
                  <c:v>2.2465027800200703</c:v>
                </c:pt>
                <c:pt idx="1152">
                  <c:v>2.2245300514212212</c:v>
                </c:pt>
                <c:pt idx="1153">
                  <c:v>2.0984921362099356</c:v>
                </c:pt>
                <c:pt idx="1154">
                  <c:v>2.1519691169669621</c:v>
                </c:pt>
                <c:pt idx="1155">
                  <c:v>2.0439160558000093</c:v>
                </c:pt>
                <c:pt idx="1156">
                  <c:v>1.7071489732539999</c:v>
                </c:pt>
                <c:pt idx="1157">
                  <c:v>1.6672870752916797</c:v>
                </c:pt>
                <c:pt idx="1158">
                  <c:v>1.6773792490482122</c:v>
                </c:pt>
                <c:pt idx="1159">
                  <c:v>2.217025764459728</c:v>
                </c:pt>
                <c:pt idx="1160">
                  <c:v>2.9174355692500722</c:v>
                </c:pt>
                <c:pt idx="1161">
                  <c:v>2.2310870533320628</c:v>
                </c:pt>
                <c:pt idx="1162">
                  <c:v>2.1656762889245456</c:v>
                </c:pt>
                <c:pt idx="1163">
                  <c:v>1.8011145882584247</c:v>
                </c:pt>
                <c:pt idx="1164">
                  <c:v>1.7606552921802572</c:v>
                </c:pt>
                <c:pt idx="1165">
                  <c:v>3.0596110994284373</c:v>
                </c:pt>
                <c:pt idx="1166">
                  <c:v>2.3060429490678311</c:v>
                </c:pt>
                <c:pt idx="1167">
                  <c:v>2.1918043158258103</c:v>
                </c:pt>
                <c:pt idx="1168">
                  <c:v>2.1801225724824538</c:v>
                </c:pt>
                <c:pt idx="1169">
                  <c:v>2.1162535932560482</c:v>
                </c:pt>
                <c:pt idx="1170">
                  <c:v>1.6826600552754192</c:v>
                </c:pt>
                <c:pt idx="1171">
                  <c:v>1.540153865929474</c:v>
                </c:pt>
                <c:pt idx="1172">
                  <c:v>3.1237857906790945</c:v>
                </c:pt>
                <c:pt idx="1173">
                  <c:v>2.3953548758288692</c:v>
                </c:pt>
                <c:pt idx="1174">
                  <c:v>2.2654715896295841</c:v>
                </c:pt>
                <c:pt idx="1175">
                  <c:v>2.693344537128235</c:v>
                </c:pt>
                <c:pt idx="1176">
                  <c:v>2.1025707742876607</c:v>
                </c:pt>
                <c:pt idx="1177">
                  <c:v>1.8105793802224901</c:v>
                </c:pt>
                <c:pt idx="1178">
                  <c:v>1.7885903509822334</c:v>
                </c:pt>
                <c:pt idx="1179">
                  <c:v>2.9895753664216493</c:v>
                </c:pt>
                <c:pt idx="1180">
                  <c:v>2.3459380798049274</c:v>
                </c:pt>
                <c:pt idx="1181">
                  <c:v>2.818443712511896</c:v>
                </c:pt>
                <c:pt idx="1182">
                  <c:v>2.2425158732430051</c:v>
                </c:pt>
                <c:pt idx="1183">
                  <c:v>2.1097033432540808</c:v>
                </c:pt>
                <c:pt idx="1184">
                  <c:v>1.7507856868159997</c:v>
                </c:pt>
                <c:pt idx="1185">
                  <c:v>1.7498010938798405</c:v>
                </c:pt>
                <c:pt idx="1186">
                  <c:v>1.8054817034771908</c:v>
                </c:pt>
                <c:pt idx="1187">
                  <c:v>2.246364078608897</c:v>
                </c:pt>
                <c:pt idx="1188">
                  <c:v>2.1966746756673485</c:v>
                </c:pt>
                <c:pt idx="1189">
                  <c:v>2.2024700112731566</c:v>
                </c:pt>
                <c:pt idx="1190">
                  <c:v>2.1203681992461321</c:v>
                </c:pt>
                <c:pt idx="1191">
                  <c:v>1.7427846701946672</c:v>
                </c:pt>
                <c:pt idx="1192">
                  <c:v>1.6617140424473213</c:v>
                </c:pt>
                <c:pt idx="1193">
                  <c:v>2.2514985564662</c:v>
                </c:pt>
                <c:pt idx="1194">
                  <c:v>2.1572866995406335</c:v>
                </c:pt>
                <c:pt idx="1195">
                  <c:v>2.0873617519045746</c:v>
                </c:pt>
                <c:pt idx="1196">
                  <c:v>2.0637210694071024</c:v>
                </c:pt>
                <c:pt idx="1197">
                  <c:v>2.1021206739607901</c:v>
                </c:pt>
                <c:pt idx="1198">
                  <c:v>1.6538592099572178</c:v>
                </c:pt>
                <c:pt idx="1199">
                  <c:v>1.6110742943751959</c:v>
                </c:pt>
                <c:pt idx="1200">
                  <c:v>2.1997921007346797</c:v>
                </c:pt>
                <c:pt idx="1201">
                  <c:v>2.2387370654211685</c:v>
                </c:pt>
                <c:pt idx="1202">
                  <c:v>2.2297766318368639</c:v>
                </c:pt>
                <c:pt idx="1203">
                  <c:v>2.0573322904526119</c:v>
                </c:pt>
                <c:pt idx="1204">
                  <c:v>2.003557933070593</c:v>
                </c:pt>
                <c:pt idx="1205">
                  <c:v>1.6910385588193364</c:v>
                </c:pt>
                <c:pt idx="1206">
                  <c:v>1.618468976496523</c:v>
                </c:pt>
                <c:pt idx="1207">
                  <c:v>2.2321097363767501</c:v>
                </c:pt>
                <c:pt idx="1208">
                  <c:v>2.1115761538405415</c:v>
                </c:pt>
                <c:pt idx="1209">
                  <c:v>2.0850586293386986</c:v>
                </c:pt>
                <c:pt idx="1210">
                  <c:v>2.1605913048702803</c:v>
                </c:pt>
                <c:pt idx="1211">
                  <c:v>2.0289444870330158</c:v>
                </c:pt>
                <c:pt idx="1212">
                  <c:v>1.6897141627040786</c:v>
                </c:pt>
                <c:pt idx="1213">
                  <c:v>1.6608400993547419</c:v>
                </c:pt>
                <c:pt idx="1214">
                  <c:v>2.3523875354846062</c:v>
                </c:pt>
                <c:pt idx="1215">
                  <c:v>2.3443830590505907</c:v>
                </c:pt>
                <c:pt idx="1216">
                  <c:v>2.5768071798262202</c:v>
                </c:pt>
                <c:pt idx="1217">
                  <c:v>2.4662818749949631</c:v>
                </c:pt>
                <c:pt idx="1218">
                  <c:v>2.360107425779427</c:v>
                </c:pt>
                <c:pt idx="1219">
                  <c:v>1.9116958625695191</c:v>
                </c:pt>
                <c:pt idx="1220">
                  <c:v>1.8670757932208297</c:v>
                </c:pt>
                <c:pt idx="1221">
                  <c:v>3.1806921507923143</c:v>
                </c:pt>
                <c:pt idx="1222">
                  <c:v>2.4845903939985376</c:v>
                </c:pt>
                <c:pt idx="1223">
                  <c:v>2.1986853644239281</c:v>
                </c:pt>
                <c:pt idx="1224">
                  <c:v>2.1251011075357491</c:v>
                </c:pt>
                <c:pt idx="1225">
                  <c:v>1.8017788031944151</c:v>
                </c:pt>
                <c:pt idx="1226">
                  <c:v>1.8034494729292128</c:v>
                </c:pt>
                <c:pt idx="1227">
                  <c:v>2.4292556054305843</c:v>
                </c:pt>
                <c:pt idx="1228">
                  <c:v>2.5049555718551959</c:v>
                </c:pt>
                <c:pt idx="1229">
                  <c:v>3.141080862416386</c:v>
                </c:pt>
                <c:pt idx="1230">
                  <c:v>2.5636486064487247</c:v>
                </c:pt>
                <c:pt idx="1231">
                  <c:v>2.9213319636637802</c:v>
                </c:pt>
                <c:pt idx="1232">
                  <c:v>3.3949316384839339</c:v>
                </c:pt>
                <c:pt idx="1233">
                  <c:v>3.9247729284260724</c:v>
                </c:pt>
                <c:pt idx="1234">
                  <c:v>2.8949353718755382</c:v>
                </c:pt>
                <c:pt idx="1235">
                  <c:v>2.8856334356913242</c:v>
                </c:pt>
                <c:pt idx="1236">
                  <c:v>2.5259126615750285</c:v>
                </c:pt>
                <c:pt idx="1237">
                  <c:v>2.3683650289772382</c:v>
                </c:pt>
                <c:pt idx="1238">
                  <c:v>2.1820474026209826</c:v>
                </c:pt>
                <c:pt idx="1239">
                  <c:v>1.9905134257965393</c:v>
                </c:pt>
                <c:pt idx="1240">
                  <c:v>1.6594914505009273</c:v>
                </c:pt>
                <c:pt idx="1241">
                  <c:v>1.577188114701809</c:v>
                </c:pt>
                <c:pt idx="1242">
                  <c:v>2.0897750093837852</c:v>
                </c:pt>
                <c:pt idx="1243">
                  <c:v>2.0551284650124311</c:v>
                </c:pt>
                <c:pt idx="1244">
                  <c:v>1.9790808240419921</c:v>
                </c:pt>
                <c:pt idx="1245">
                  <c:v>1.9777813196599667</c:v>
                </c:pt>
                <c:pt idx="1246">
                  <c:v>2.0303354837694294</c:v>
                </c:pt>
                <c:pt idx="1247">
                  <c:v>1.7005171012462135</c:v>
                </c:pt>
                <c:pt idx="1248">
                  <c:v>1.6267902337101137</c:v>
                </c:pt>
                <c:pt idx="1249">
                  <c:v>2.1180553345342732</c:v>
                </c:pt>
                <c:pt idx="1250">
                  <c:v>2.038960183464932</c:v>
                </c:pt>
              </c:numCache>
            </c:numRef>
          </c:val>
          <c:smooth val="0"/>
          <c:extLst xmlns:c16r2="http://schemas.microsoft.com/office/drawing/2015/06/chart">
            <c:ext xmlns:c16="http://schemas.microsoft.com/office/drawing/2014/chart" uri="{C3380CC4-5D6E-409C-BE32-E72D297353CC}">
              <c16:uniqueId val="{00000000-32AF-42C7-AB53-23DFCAD93206}"/>
            </c:ext>
          </c:extLst>
        </c:ser>
        <c:dLbls>
          <c:showLegendKey val="0"/>
          <c:showVal val="0"/>
          <c:showCatName val="0"/>
          <c:showSerName val="0"/>
          <c:showPercent val="0"/>
          <c:showBubbleSize val="0"/>
        </c:dLbls>
        <c:smooth val="0"/>
        <c:axId val="163268488"/>
        <c:axId val="163270056"/>
      </c:lineChart>
      <c:dateAx>
        <c:axId val="163268488"/>
        <c:scaling>
          <c:orientation val="minMax"/>
        </c:scaling>
        <c:delete val="0"/>
        <c:axPos val="b"/>
        <c:numFmt formatCode="yyyy\-mm" sourceLinked="0"/>
        <c:majorTickMark val="out"/>
        <c:minorTickMark val="none"/>
        <c:tickLblPos val="nextTo"/>
        <c:crossAx val="163270056"/>
        <c:crosses val="autoZero"/>
        <c:auto val="1"/>
        <c:lblOffset val="100"/>
        <c:baseTimeUnit val="days"/>
      </c:dateAx>
      <c:valAx>
        <c:axId val="163270056"/>
        <c:scaling>
          <c:orientation val="minMax"/>
        </c:scaling>
        <c:delete val="0"/>
        <c:axPos val="l"/>
        <c:numFmt formatCode="_(* #,##0_);_(* \(#,##0\);_(* &quot;-&quot;_);_(@_)" sourceLinked="0"/>
        <c:majorTickMark val="out"/>
        <c:minorTickMark val="none"/>
        <c:tickLblPos val="nextTo"/>
        <c:crossAx val="163268488"/>
        <c:crosses val="autoZero"/>
        <c:crossBetween val="between"/>
      </c:valAx>
      <c:spPr>
        <a:ln>
          <a:solidFill>
            <a:schemeClr val="tx1">
              <a:lumMod val="50000"/>
              <a:lumOff val="50000"/>
            </a:schemeClr>
          </a:solidFill>
        </a:ln>
      </c:spPr>
    </c:plotArea>
    <c:plotVisOnly val="1"/>
    <c:dispBlanksAs val="gap"/>
    <c:showDLblsOverMax val="0"/>
  </c:chart>
  <c:spPr>
    <a:ln>
      <a:noFill/>
    </a:ln>
  </c:spPr>
  <c:txPr>
    <a:bodyPr/>
    <a:lstStyle/>
    <a:p>
      <a:pPr>
        <a:defRPr sz="700" baseline="0">
          <a:latin typeface="Arial" pitchFamily="34" charset="0"/>
        </a:defRPr>
      </a:pPr>
      <a:endParaRPr lang="en-US"/>
    </a:p>
  </c:txPr>
  <c:printSettings>
    <c:headerFooter/>
    <c:pageMargins b="0.75000000000001288" l="0.70000000000000062" r="0.70000000000000062" t="0.75000000000001288"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9.1311495489310071E-2"/>
          <c:y val="7.9178331875182265E-2"/>
          <c:w val="0.74690609249351536"/>
          <c:h val="0.64725498201613685"/>
        </c:manualLayout>
      </c:layout>
      <c:barChart>
        <c:barDir val="col"/>
        <c:grouping val="clustered"/>
        <c:varyColors val="0"/>
        <c:ser>
          <c:idx val="0"/>
          <c:order val="0"/>
          <c:tx>
            <c:strRef>
              <c:f>'4. Baidu index'!$C$17</c:f>
              <c:strCache>
                <c:ptCount val="1"/>
                <c:pt idx="0">
                  <c:v>Baidu Search Index of jd.com (京东)</c:v>
                </c:pt>
              </c:strCache>
            </c:strRef>
          </c:tx>
          <c:spPr>
            <a:solidFill>
              <a:schemeClr val="accent2">
                <a:tint val="77000"/>
              </a:schemeClr>
            </a:solidFill>
            <a:ln>
              <a:noFill/>
            </a:ln>
            <a:effectLst/>
          </c:spPr>
          <c:invertIfNegative val="0"/>
          <c:cat>
            <c:numRef>
              <c:f>'4. Baidu index'!$B$18:$B$80</c:f>
              <c:numCache>
                <c:formatCode>m/d/yyyy</c:formatCode>
                <c:ptCount val="63"/>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numCache>
            </c:numRef>
          </c:cat>
          <c:val>
            <c:numRef>
              <c:f>'4. Baidu index'!$C$18:$C$80</c:f>
              <c:numCache>
                <c:formatCode>_ * #,##0_ ;_ * \-#,##0_ ;_ * "-"??_ ;_ @_ </c:formatCode>
                <c:ptCount val="63"/>
                <c:pt idx="0">
                  <c:v>102.41282696476486</c:v>
                </c:pt>
                <c:pt idx="1">
                  <c:v>121.49987750228092</c:v>
                </c:pt>
                <c:pt idx="2">
                  <c:v>151.22958534175669</c:v>
                </c:pt>
                <c:pt idx="3">
                  <c:v>150.14336275480733</c:v>
                </c:pt>
                <c:pt idx="4">
                  <c:v>170.5629559799965</c:v>
                </c:pt>
                <c:pt idx="5">
                  <c:v>201.17712812458498</c:v>
                </c:pt>
                <c:pt idx="6">
                  <c:v>152.39997194028723</c:v>
                </c:pt>
                <c:pt idx="7">
                  <c:v>153.4702469484493</c:v>
                </c:pt>
                <c:pt idx="8">
                  <c:v>176.92912454767881</c:v>
                </c:pt>
                <c:pt idx="9">
                  <c:v>211.95660092654217</c:v>
                </c:pt>
                <c:pt idx="10">
                  <c:v>254.73379897293063</c:v>
                </c:pt>
                <c:pt idx="11">
                  <c:v>208.48619232823961</c:v>
                </c:pt>
                <c:pt idx="12">
                  <c:v>188.68516544645178</c:v>
                </c:pt>
                <c:pt idx="13">
                  <c:v>161.25701525222152</c:v>
                </c:pt>
                <c:pt idx="14">
                  <c:v>209.5998198756044</c:v>
                </c:pt>
                <c:pt idx="15">
                  <c:v>184.75784235571635</c:v>
                </c:pt>
                <c:pt idx="16">
                  <c:v>187.81708946021567</c:v>
                </c:pt>
                <c:pt idx="17">
                  <c:v>216.33892454315375</c:v>
                </c:pt>
                <c:pt idx="18">
                  <c:v>205.88287778508933</c:v>
                </c:pt>
                <c:pt idx="19">
                  <c:v>225.27990728483996</c:v>
                </c:pt>
                <c:pt idx="20">
                  <c:v>198.15523713544889</c:v>
                </c:pt>
                <c:pt idx="21">
                  <c:v>187.33839987442053</c:v>
                </c:pt>
                <c:pt idx="22">
                  <c:v>224.42035587093346</c:v>
                </c:pt>
                <c:pt idx="23">
                  <c:v>189.01842689097359</c:v>
                </c:pt>
                <c:pt idx="24">
                  <c:v>205.5494160368244</c:v>
                </c:pt>
                <c:pt idx="25">
                  <c:v>176.23432586542148</c:v>
                </c:pt>
                <c:pt idx="26">
                  <c:v>159.3107286798222</c:v>
                </c:pt>
                <c:pt idx="27">
                  <c:v>135.17926958044211</c:v>
                </c:pt>
                <c:pt idx="28">
                  <c:v>157.34500724820154</c:v>
                </c:pt>
                <c:pt idx="29">
                  <c:v>187.45415373789899</c:v>
                </c:pt>
                <c:pt idx="30">
                  <c:v>166.83356624949556</c:v>
                </c:pt>
                <c:pt idx="31">
                  <c:v>153.56801581469068</c:v>
                </c:pt>
                <c:pt idx="32">
                  <c:v>161.57322703553942</c:v>
                </c:pt>
                <c:pt idx="33">
                  <c:v>150.05709262751742</c:v>
                </c:pt>
                <c:pt idx="34">
                  <c:v>178.22047695707894</c:v>
                </c:pt>
                <c:pt idx="35">
                  <c:v>144.89133150495579</c:v>
                </c:pt>
                <c:pt idx="36">
                  <c:v>174.87469939828404</c:v>
                </c:pt>
                <c:pt idx="37">
                  <c:v>234.03699083174132</c:v>
                </c:pt>
                <c:pt idx="38">
                  <c:v>224.55680111400287</c:v>
                </c:pt>
                <c:pt idx="39">
                  <c:v>202.80356367268837</c:v>
                </c:pt>
                <c:pt idx="40">
                  <c:v>232.32420568879016</c:v>
                </c:pt>
                <c:pt idx="41">
                  <c:v>292.35225204415019</c:v>
                </c:pt>
                <c:pt idx="42">
                  <c:v>233.08287017968451</c:v>
                </c:pt>
                <c:pt idx="43">
                  <c:v>242.62539438081222</c:v>
                </c:pt>
                <c:pt idx="44">
                  <c:v>209.47875945205857</c:v>
                </c:pt>
                <c:pt idx="45">
                  <c:v>212.96356347346929</c:v>
                </c:pt>
                <c:pt idx="46">
                  <c:v>248.35876246685126</c:v>
                </c:pt>
                <c:pt idx="47">
                  <c:v>198.94471572338611</c:v>
                </c:pt>
                <c:pt idx="48">
                  <c:v>196.70990141392289</c:v>
                </c:pt>
                <c:pt idx="49">
                  <c:v>159.88862267298023</c:v>
                </c:pt>
                <c:pt idx="50">
                  <c:v>169.49068629108893</c:v>
                </c:pt>
                <c:pt idx="51">
                  <c:v>148.56813333577219</c:v>
                </c:pt>
                <c:pt idx="52">
                  <c:v>169.78177003152979</c:v>
                </c:pt>
                <c:pt idx="53">
                  <c:v>213.51862771701084</c:v>
                </c:pt>
                <c:pt idx="54">
                  <c:v>171.07525282568579</c:v>
                </c:pt>
                <c:pt idx="55">
                  <c:v>144.1665456572031</c:v>
                </c:pt>
                <c:pt idx="56">
                  <c:v>183.56441786566094</c:v>
                </c:pt>
                <c:pt idx="57">
                  <c:v>175.89864598525375</c:v>
                </c:pt>
                <c:pt idx="58">
                  <c:v>211.08371250775966</c:v>
                </c:pt>
                <c:pt idx="59">
                  <c:v>185.106038401197</c:v>
                </c:pt>
                <c:pt idx="60">
                  <c:v>188.19607870923838</c:v>
                </c:pt>
                <c:pt idx="61">
                  <c:v>166.25879997184813</c:v>
                </c:pt>
                <c:pt idx="62">
                  <c:v>185.8723972578677</c:v>
                </c:pt>
              </c:numCache>
            </c:numRef>
          </c:val>
          <c:extLst xmlns:c16r2="http://schemas.microsoft.com/office/drawing/2015/06/chart">
            <c:ext xmlns:c16="http://schemas.microsoft.com/office/drawing/2014/chart" uri="{C3380CC4-5D6E-409C-BE32-E72D297353CC}">
              <c16:uniqueId val="{00000000-A302-4D0A-BE00-A93B3F3B4F3E}"/>
            </c:ext>
          </c:extLst>
        </c:ser>
        <c:dLbls>
          <c:showLegendKey val="0"/>
          <c:showVal val="0"/>
          <c:showCatName val="0"/>
          <c:showSerName val="0"/>
          <c:showPercent val="0"/>
          <c:showBubbleSize val="0"/>
        </c:dLbls>
        <c:gapWidth val="150"/>
        <c:axId val="163270448"/>
        <c:axId val="163271232"/>
      </c:barChart>
      <c:lineChart>
        <c:grouping val="standard"/>
        <c:varyColors val="0"/>
        <c:ser>
          <c:idx val="1"/>
          <c:order val="1"/>
          <c:tx>
            <c:strRef>
              <c:f>'4. Baidu index'!$D$17</c:f>
              <c:strCache>
                <c:ptCount val="1"/>
                <c:pt idx="0">
                  <c:v>Y/Y</c:v>
                </c:pt>
              </c:strCache>
            </c:strRef>
          </c:tx>
          <c:spPr>
            <a:ln w="28575" cap="rnd" cmpd="sng" algn="ctr">
              <a:solidFill>
                <a:schemeClr val="accent2">
                  <a:shade val="76000"/>
                  <a:shade val="95000"/>
                  <a:satMod val="105000"/>
                </a:schemeClr>
              </a:solidFill>
              <a:prstDash val="solid"/>
              <a:round/>
            </a:ln>
            <a:effectLst/>
          </c:spPr>
          <c:marker>
            <c:symbol val="none"/>
          </c:marker>
          <c:cat>
            <c:numRef>
              <c:f>'4. Baidu index'!$B$18:$B$80</c:f>
              <c:numCache>
                <c:formatCode>m/d/yyyy</c:formatCode>
                <c:ptCount val="63"/>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43466</c:v>
                </c:pt>
                <c:pt idx="61">
                  <c:v>43497</c:v>
                </c:pt>
                <c:pt idx="62">
                  <c:v>43525</c:v>
                </c:pt>
              </c:numCache>
            </c:numRef>
          </c:cat>
          <c:val>
            <c:numRef>
              <c:f>'4. Baidu index'!$D$18:$D$80</c:f>
              <c:numCache>
                <c:formatCode>[$-409]mmm\-yy;@</c:formatCode>
                <c:ptCount val="63"/>
                <c:pt idx="12" formatCode="0%">
                  <c:v>0.84239778393549192</c:v>
                </c:pt>
                <c:pt idx="13" formatCode="0%">
                  <c:v>0.32721957064684482</c:v>
                </c:pt>
                <c:pt idx="14" formatCode="0%">
                  <c:v>0.38597100165248444</c:v>
                </c:pt>
                <c:pt idx="15" formatCode="0%">
                  <c:v>0.23054285561351406</c:v>
                </c:pt>
                <c:pt idx="16" formatCode="0%">
                  <c:v>0.10115991119573886</c:v>
                </c:pt>
                <c:pt idx="17" formatCode="0%">
                  <c:v>7.536540838369743E-2</c:v>
                </c:pt>
                <c:pt idx="18" formatCode="0%">
                  <c:v>0.35093776700797275</c:v>
                </c:pt>
                <c:pt idx="19" formatCode="0%">
                  <c:v>0.46790607146485885</c:v>
                </c:pt>
                <c:pt idx="20" formatCode="0%">
                  <c:v>0.1199695790166535</c:v>
                </c:pt>
                <c:pt idx="21" formatCode="0%">
                  <c:v>-0.11614736669915537</c:v>
                </c:pt>
                <c:pt idx="22" formatCode="0%">
                  <c:v>-0.11900047510074796</c:v>
                </c:pt>
                <c:pt idx="23" formatCode="0%">
                  <c:v>-9.3376761404976305E-2</c:v>
                </c:pt>
                <c:pt idx="24" formatCode="0%">
                  <c:v>8.9377723736096426E-2</c:v>
                </c:pt>
                <c:pt idx="25" formatCode="0%">
                  <c:v>9.2878505718179127E-2</c:v>
                </c:pt>
                <c:pt idx="26" formatCode="0%">
                  <c:v>-0.2399290763972427</c:v>
                </c:pt>
                <c:pt idx="27" formatCode="0%">
                  <c:v>-0.26834353629125007</c:v>
                </c:pt>
                <c:pt idx="28" formatCode="0%">
                  <c:v>-0.16224339488802952</c:v>
                </c:pt>
                <c:pt idx="29" formatCode="0%">
                  <c:v>-0.13351629100612006</c:v>
                </c:pt>
                <c:pt idx="30" formatCode="0%">
                  <c:v>-0.18966760109286684</c:v>
                </c:pt>
                <c:pt idx="31" formatCode="0%">
                  <c:v>-0.31832351288869287</c:v>
                </c:pt>
                <c:pt idx="32" formatCode="0%">
                  <c:v>-0.18461288547677324</c:v>
                </c:pt>
                <c:pt idx="33" formatCode="0%">
                  <c:v>-0.19900515469275959</c:v>
                </c:pt>
                <c:pt idx="34" formatCode="0%">
                  <c:v>-0.20586313899450615</c:v>
                </c:pt>
                <c:pt idx="35" formatCode="0%">
                  <c:v>-0.23345393415780802</c:v>
                </c:pt>
                <c:pt idx="36" formatCode="0%">
                  <c:v>-0.14923280848944354</c:v>
                </c:pt>
                <c:pt idx="37" formatCode="0%">
                  <c:v>0.3279875511338235</c:v>
                </c:pt>
                <c:pt idx="38" formatCode="0%">
                  <c:v>0.40955228172554659</c:v>
                </c:pt>
                <c:pt idx="39" formatCode="0%">
                  <c:v>0.5002563950976564</c:v>
                </c:pt>
                <c:pt idx="40" formatCode="0%">
                  <c:v>0.47652734428562948</c:v>
                </c:pt>
                <c:pt idx="41" formatCode="0%">
                  <c:v>0.55959335237202157</c:v>
                </c:pt>
                <c:pt idx="42" formatCode="0%">
                  <c:v>0.39709817046717522</c:v>
                </c:pt>
                <c:pt idx="43" formatCode="0%">
                  <c:v>0.57992139895579808</c:v>
                </c:pt>
                <c:pt idx="44" formatCode="0%">
                  <c:v>0.29649424781236755</c:v>
                </c:pt>
                <c:pt idx="45" formatCode="0%">
                  <c:v>0.41921691100668501</c:v>
                </c:pt>
                <c:pt idx="46" formatCode="0%">
                  <c:v>0.39354784987285041</c:v>
                </c:pt>
                <c:pt idx="47" formatCode="0%">
                  <c:v>0.37306154658797874</c:v>
                </c:pt>
                <c:pt idx="48" formatCode="0%">
                  <c:v>0.12486198455677289</c:v>
                </c:pt>
                <c:pt idx="49" formatCode="0%">
                  <c:v>-0.31682328462370868</c:v>
                </c:pt>
                <c:pt idx="50" formatCode="0%">
                  <c:v>-0.24522131839132322</c:v>
                </c:pt>
                <c:pt idx="51" formatCode="0%">
                  <c:v>-0.26742838910093614</c:v>
                </c:pt>
                <c:pt idx="52" formatCode="0%">
                  <c:v>-0.26920326907751957</c:v>
                </c:pt>
                <c:pt idx="53" formatCode="0%">
                  <c:v>-0.26965287175292263</c:v>
                </c:pt>
                <c:pt idx="54" formatCode="0%">
                  <c:v>-0.26603249439221677</c:v>
                </c:pt>
                <c:pt idx="55" formatCode="0%">
                  <c:v>-0.40580603269035076</c:v>
                </c:pt>
                <c:pt idx="56" formatCode="0%">
                  <c:v>-0.12370868365930154</c:v>
                </c:pt>
                <c:pt idx="57" formatCode="0%">
                  <c:v>-0.174043469613679</c:v>
                </c:pt>
                <c:pt idx="58" formatCode="0%">
                  <c:v>-0.15008550368367513</c:v>
                </c:pt>
                <c:pt idx="59" formatCode="0%">
                  <c:v>-6.9560416680936044E-2</c:v>
                </c:pt>
                <c:pt idx="60" formatCode="0%">
                  <c:v>-4.3281109102736415E-2</c:v>
                </c:pt>
                <c:pt idx="61" formatCode="0%">
                  <c:v>3.9841342006534219E-2</c:v>
                </c:pt>
                <c:pt idx="62" formatCode="0%">
                  <c:v>9.6652573219535354E-2</c:v>
                </c:pt>
              </c:numCache>
            </c:numRef>
          </c:val>
          <c:smooth val="0"/>
          <c:extLst xmlns:c16r2="http://schemas.microsoft.com/office/drawing/2015/06/chart">
            <c:ext xmlns:c16="http://schemas.microsoft.com/office/drawing/2014/chart" uri="{C3380CC4-5D6E-409C-BE32-E72D297353CC}">
              <c16:uniqueId val="{00000001-A302-4D0A-BE00-A93B3F3B4F3E}"/>
            </c:ext>
          </c:extLst>
        </c:ser>
        <c:dLbls>
          <c:showLegendKey val="0"/>
          <c:showVal val="0"/>
          <c:showCatName val="0"/>
          <c:showSerName val="0"/>
          <c:showPercent val="0"/>
          <c:showBubbleSize val="0"/>
        </c:dLbls>
        <c:marker val="1"/>
        <c:smooth val="0"/>
        <c:axId val="163266528"/>
        <c:axId val="163267312"/>
      </c:lineChart>
      <c:dateAx>
        <c:axId val="163270448"/>
        <c:scaling>
          <c:orientation val="minMax"/>
        </c:scaling>
        <c:delete val="0"/>
        <c:axPos val="b"/>
        <c:numFmt formatCode="m/d/yyyy"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anose="020B0603020202020204" pitchFamily="34" charset="0"/>
                <a:ea typeface="+mn-ea"/>
                <a:cs typeface="+mn-cs"/>
              </a:defRPr>
            </a:pPr>
            <a:endParaRPr lang="en-US"/>
          </a:p>
        </c:txPr>
        <c:crossAx val="163271232"/>
        <c:crosses val="autoZero"/>
        <c:auto val="1"/>
        <c:lblOffset val="100"/>
        <c:baseTimeUnit val="months"/>
      </c:dateAx>
      <c:valAx>
        <c:axId val="163271232"/>
        <c:scaling>
          <c:orientation val="minMax"/>
        </c:scaling>
        <c:delete val="0"/>
        <c:axPos val="l"/>
        <c:numFmt formatCode="_ * #,##0_ ;_ * \-#,##0_ ;_ * &quot;-&quot;??_ ;_ @_ "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anose="020B0603020202020204" pitchFamily="34" charset="0"/>
                <a:ea typeface="+mn-ea"/>
                <a:cs typeface="+mn-cs"/>
              </a:defRPr>
            </a:pPr>
            <a:endParaRPr lang="en-US"/>
          </a:p>
        </c:txPr>
        <c:crossAx val="163270448"/>
        <c:crosses val="autoZero"/>
        <c:crossBetween val="between"/>
      </c:valAx>
      <c:valAx>
        <c:axId val="163267312"/>
        <c:scaling>
          <c:orientation val="minMax"/>
        </c:scaling>
        <c:delete val="0"/>
        <c:axPos val="r"/>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anose="020B0603020202020204" pitchFamily="34" charset="0"/>
                <a:ea typeface="+mn-ea"/>
                <a:cs typeface="+mn-cs"/>
              </a:defRPr>
            </a:pPr>
            <a:endParaRPr lang="en-US"/>
          </a:p>
        </c:txPr>
        <c:crossAx val="163266528"/>
        <c:crosses val="max"/>
        <c:crossBetween val="between"/>
      </c:valAx>
      <c:dateAx>
        <c:axId val="163266528"/>
        <c:scaling>
          <c:orientation val="minMax"/>
        </c:scaling>
        <c:delete val="1"/>
        <c:axPos val="b"/>
        <c:numFmt formatCode="m/d/yyyy" sourceLinked="1"/>
        <c:majorTickMark val="out"/>
        <c:minorTickMark val="none"/>
        <c:tickLblPos val="nextTo"/>
        <c:crossAx val="163267312"/>
        <c:crosses val="autoZero"/>
        <c:auto val="1"/>
        <c:lblOffset val="100"/>
        <c:baseTimeUnit val="months"/>
      </c:date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Trebuchet MS" panose="020B0603020202020204"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a:latin typeface="Trebuchet MS" panose="020B0603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28343048028085E-2"/>
          <c:y val="5.7742782152232296E-2"/>
          <c:w val="0.8419998149582113"/>
          <c:h val="0.72510633021266047"/>
        </c:manualLayout>
      </c:layout>
      <c:barChart>
        <c:barDir val="col"/>
        <c:grouping val="clustered"/>
        <c:varyColors val="0"/>
        <c:ser>
          <c:idx val="0"/>
          <c:order val="0"/>
          <c:tx>
            <c:v>Direct sales GMV (RMB billions, LHS)</c:v>
          </c:tx>
          <c:spPr>
            <a:solidFill>
              <a:schemeClr val="accent2">
                <a:lumMod val="40000"/>
                <a:lumOff val="60000"/>
              </a:schemeClr>
            </a:solidFill>
            <a:ln>
              <a:noFill/>
            </a:ln>
          </c:spPr>
          <c:invertIfNegative val="0"/>
          <c:dPt>
            <c:idx val="13"/>
            <c:invertIfNegative val="0"/>
            <c:bubble3D val="0"/>
            <c:spPr>
              <a:solidFill>
                <a:schemeClr val="accent2">
                  <a:lumMod val="60000"/>
                  <a:lumOff val="40000"/>
                </a:schemeClr>
              </a:solidFill>
              <a:ln>
                <a:noFill/>
              </a:ln>
            </c:spPr>
            <c:extLst xmlns:c16r2="http://schemas.microsoft.com/office/drawing/2015/06/chart">
              <c:ext xmlns:c16="http://schemas.microsoft.com/office/drawing/2014/chart" uri="{C3380CC4-5D6E-409C-BE32-E72D297353CC}">
                <c16:uniqueId val="{00000002-261D-439F-B077-7B102EE371FA}"/>
              </c:ext>
            </c:extLst>
          </c:dPt>
          <c:dLbls>
            <c:dLbl>
              <c:idx val="4"/>
              <c:layout>
                <c:manualLayout>
                  <c:x val="-5.3029748990354448E-4"/>
                  <c:y val="-5.2493438320211413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2A3C-4336-B0E1-A8183D2270A5}"/>
                </c:ext>
                <c:ext xmlns:c15="http://schemas.microsoft.com/office/drawing/2012/chart" uri="{CE6537A1-D6FC-4f65-9D91-7224C49458BB}"/>
              </c:extLst>
            </c:dLbl>
            <c:dLbl>
              <c:idx val="5"/>
              <c:layout>
                <c:manualLayout>
                  <c:x val="0"/>
                  <c:y val="0.12598425196850388"/>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2A3C-4336-B0E1-A8183D2270A5}"/>
                </c:ext>
                <c:ext xmlns:c15="http://schemas.microsoft.com/office/drawing/2012/chart" uri="{CE6537A1-D6FC-4f65-9D91-7224C49458BB}"/>
              </c:extLst>
            </c:dLbl>
            <c:dLbl>
              <c:idx val="6"/>
              <c:layout>
                <c:manualLayout>
                  <c:x val="0"/>
                  <c:y val="2.624671916010505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2A3C-4336-B0E1-A8183D2270A5}"/>
                </c:ext>
                <c:ext xmlns:c15="http://schemas.microsoft.com/office/drawing/2012/chart" uri="{CE6537A1-D6FC-4f65-9D91-7224C49458BB}"/>
              </c:extLst>
            </c:dLbl>
            <c:dLbl>
              <c:idx val="7"/>
              <c:layout>
                <c:manualLayout>
                  <c:x val="0"/>
                  <c:y val="1.049868766404195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2A3C-4336-B0E1-A8183D2270A5}"/>
                </c:ext>
                <c:ext xmlns:c15="http://schemas.microsoft.com/office/drawing/2012/chart" uri="{CE6537A1-D6FC-4f65-9D91-7224C49458BB}"/>
              </c:extLst>
            </c:dLbl>
            <c:numFmt formatCode="#,##0.0"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Projection'!$L$12:$AQ$12</c:f>
              <c:strCache>
                <c:ptCount val="6"/>
                <c:pt idx="0">
                  <c:v>4Q17</c:v>
                </c:pt>
                <c:pt idx="1">
                  <c:v>1Q18</c:v>
                </c:pt>
                <c:pt idx="2">
                  <c:v>2Q18</c:v>
                </c:pt>
                <c:pt idx="3">
                  <c:v>3Q18</c:v>
                </c:pt>
                <c:pt idx="4">
                  <c:v>4Q18</c:v>
                </c:pt>
                <c:pt idx="5">
                  <c:v>1Q19E</c:v>
                </c:pt>
              </c:strCache>
            </c:strRef>
          </c:cat>
          <c:val>
            <c:numRef>
              <c:f>'0、 Summary - Projection'!$L$34:$AQ$34</c:f>
            </c:numRef>
          </c:val>
          <c:extLst xmlns:c16r2="http://schemas.microsoft.com/office/drawing/2015/06/chart">
            <c:ext xmlns:c16="http://schemas.microsoft.com/office/drawing/2014/chart" uri="{C3380CC4-5D6E-409C-BE32-E72D297353CC}">
              <c16:uniqueId val="{00000004-2A3C-4336-B0E1-A8183D2270A5}"/>
            </c:ext>
          </c:extLst>
        </c:ser>
        <c:dLbls>
          <c:showLegendKey val="0"/>
          <c:showVal val="0"/>
          <c:showCatName val="0"/>
          <c:showSerName val="0"/>
          <c:showPercent val="0"/>
          <c:showBubbleSize val="0"/>
        </c:dLbls>
        <c:gapWidth val="150"/>
        <c:axId val="165258312"/>
        <c:axId val="165257920"/>
      </c:barChart>
      <c:lineChart>
        <c:grouping val="standard"/>
        <c:varyColors val="0"/>
        <c:ser>
          <c:idx val="1"/>
          <c:order val="1"/>
          <c:tx>
            <c:v>Y/Y growth (%, RHS)</c:v>
          </c:tx>
          <c:spPr>
            <a:ln w="19050">
              <a:solidFill>
                <a:srgbClr val="C00000"/>
              </a:solidFill>
            </a:ln>
          </c:spPr>
          <c:marker>
            <c:spPr>
              <a:solidFill>
                <a:srgbClr val="C00000"/>
              </a:solidFill>
              <a:ln>
                <a:noFill/>
              </a:ln>
            </c:spPr>
          </c:marker>
          <c:dLbls>
            <c:dLbl>
              <c:idx val="0"/>
              <c:layout>
                <c:manualLayout>
                  <c:x val="-5.1428455344010783E-2"/>
                  <c:y val="-5.578151156302311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2A3C-4336-B0E1-A8183D2270A5}"/>
                </c:ext>
                <c:ext xmlns:c15="http://schemas.microsoft.com/office/drawing/2012/chart" uri="{CE6537A1-D6FC-4f65-9D91-7224C49458BB}"/>
              </c:extLst>
            </c:dLbl>
            <c:dLbl>
              <c:idx val="1"/>
              <c:layout>
                <c:manualLayout>
                  <c:x val="-6.4058489504098814E-2"/>
                  <c:y val="-5.534585735838139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2A3C-4336-B0E1-A8183D2270A5}"/>
                </c:ext>
                <c:ext xmlns:c15="http://schemas.microsoft.com/office/drawing/2012/chart" uri="{CE6537A1-D6FC-4f65-9D91-7224C49458BB}"/>
              </c:extLst>
            </c:dLbl>
            <c:dLbl>
              <c:idx val="2"/>
              <c:layout>
                <c:manualLayout>
                  <c:x val="-3.6459536985121492E-2"/>
                  <c:y val="-6.519106371546076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2A3C-4336-B0E1-A8183D2270A5}"/>
                </c:ext>
                <c:ext xmlns:c15="http://schemas.microsoft.com/office/drawing/2012/chart" uri="{CE6537A1-D6FC-4f65-9D91-7224C49458BB}"/>
              </c:extLst>
            </c:dLbl>
            <c:dLbl>
              <c:idx val="3"/>
              <c:layout>
                <c:manualLayout>
                  <c:x val="-3.9631988676575622E-2"/>
                  <c:y val="-5.774278215223233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2A3C-4336-B0E1-A8183D2270A5}"/>
                </c:ext>
                <c:ext xmlns:c15="http://schemas.microsoft.com/office/drawing/2012/chart" uri="{CE6537A1-D6FC-4f65-9D91-7224C49458BB}"/>
              </c:extLst>
            </c:dLbl>
            <c:dLbl>
              <c:idx val="4"/>
              <c:layout>
                <c:manualLayout>
                  <c:x val="-3.9119759711564714E-2"/>
                  <c:y val="-5.249343832021123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2A3C-4336-B0E1-A8183D2270A5}"/>
                </c:ext>
                <c:ext xmlns:c15="http://schemas.microsoft.com/office/drawing/2012/chart" uri="{CE6537A1-D6FC-4f65-9D91-7224C49458BB}"/>
              </c:extLst>
            </c:dLbl>
            <c:dLbl>
              <c:idx val="5"/>
              <c:layout>
                <c:manualLayout>
                  <c:x val="-4.8124557678697756E-2"/>
                  <c:y val="-6.299212598425198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2A3C-4336-B0E1-A8183D2270A5}"/>
                </c:ext>
                <c:ext xmlns:c15="http://schemas.microsoft.com/office/drawing/2012/chart" uri="{CE6537A1-D6FC-4f65-9D91-7224C49458BB}"/>
              </c:extLst>
            </c:dLbl>
            <c:dLbl>
              <c:idx val="6"/>
              <c:layout>
                <c:manualLayout>
                  <c:x val="-5.0955702418804386E-2"/>
                  <c:y val="5.2493438320210931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2A3C-4336-B0E1-A8183D2270A5}"/>
                </c:ext>
                <c:ext xmlns:c15="http://schemas.microsoft.com/office/drawing/2012/chart" uri="{CE6537A1-D6FC-4f65-9D91-7224C49458BB}"/>
              </c:extLst>
            </c:dLbl>
            <c:dLbl>
              <c:idx val="7"/>
              <c:layout>
                <c:manualLayout>
                  <c:x val="-3.3023735810113655E-2"/>
                  <c:y val="-5.774278215223229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C-2A3C-4336-B0E1-A8183D2270A5}"/>
                </c:ext>
                <c:ext xmlns:c15="http://schemas.microsoft.com/office/drawing/2012/chart" uri="{CE6537A1-D6FC-4f65-9D91-7224C49458BB}"/>
              </c:extLst>
            </c:dLbl>
            <c:dLbl>
              <c:idx val="8"/>
              <c:layout>
                <c:manualLayout>
                  <c:x val="-4.9937129951779513E-2"/>
                  <c:y val="5.774278215223197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D-2A3C-4336-B0E1-A8183D2270A5}"/>
                </c:ext>
                <c:ext xmlns:c15="http://schemas.microsoft.com/office/drawing/2012/chart" uri="{CE6537A1-D6FC-4f65-9D91-7224C49458BB}"/>
              </c:extLst>
            </c:dLbl>
            <c:dLbl>
              <c:idx val="9"/>
              <c:layout>
                <c:manualLayout>
                  <c:x val="-3.5087719298245612E-2"/>
                  <c:y val="-5.774278215223229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E-2A3C-4336-B0E1-A8183D2270A5}"/>
                </c:ext>
                <c:ext xmlns:c15="http://schemas.microsoft.com/office/drawing/2012/chart" uri="{CE6537A1-D6FC-4f65-9D91-7224C49458BB}"/>
              </c:extLst>
            </c:dLbl>
            <c:dLbl>
              <c:idx val="10"/>
              <c:layout>
                <c:manualLayout>
                  <c:x val="-3.9215686274509803E-2"/>
                  <c:y val="-7.87401574803149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F-2A3C-4336-B0E1-A8183D2270A5}"/>
                </c:ext>
                <c:ext xmlns:c15="http://schemas.microsoft.com/office/drawing/2012/chart" uri="{CE6537A1-D6FC-4f65-9D91-7224C49458BB}"/>
              </c:extLst>
            </c:dLbl>
            <c:dLbl>
              <c:idx val="13"/>
              <c:layout>
                <c:manualLayout>
                  <c:x val="-2.197802197802199E-2"/>
                  <c:y val="4.539007092198615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261D-439F-B077-7B102EE371FA}"/>
                </c:ex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Projection'!$L$12:$AK$12</c:f>
              <c:strCache>
                <c:ptCount val="2"/>
                <c:pt idx="0">
                  <c:v>4Q17</c:v>
                </c:pt>
                <c:pt idx="1">
                  <c:v>1Q18</c:v>
                </c:pt>
              </c:strCache>
            </c:strRef>
          </c:cat>
          <c:val>
            <c:numRef>
              <c:f>'0、 Summary - Projection'!$L$35:$AQ$35</c:f>
            </c:numRef>
          </c:val>
          <c:smooth val="0"/>
          <c:extLst xmlns:c16r2="http://schemas.microsoft.com/office/drawing/2015/06/chart">
            <c:ext xmlns:c16="http://schemas.microsoft.com/office/drawing/2014/chart" uri="{C3380CC4-5D6E-409C-BE32-E72D297353CC}">
              <c16:uniqueId val="{00000010-2A3C-4336-B0E1-A8183D2270A5}"/>
            </c:ext>
          </c:extLst>
        </c:ser>
        <c:dLbls>
          <c:showLegendKey val="0"/>
          <c:showVal val="0"/>
          <c:showCatName val="0"/>
          <c:showSerName val="0"/>
          <c:showPercent val="0"/>
          <c:showBubbleSize val="0"/>
        </c:dLbls>
        <c:marker val="1"/>
        <c:smooth val="0"/>
        <c:axId val="165255960"/>
        <c:axId val="165258704"/>
      </c:lineChart>
      <c:catAx>
        <c:axId val="165258312"/>
        <c:scaling>
          <c:orientation val="minMax"/>
        </c:scaling>
        <c:delete val="0"/>
        <c:axPos val="b"/>
        <c:numFmt formatCode="General" sourceLinked="1"/>
        <c:majorTickMark val="out"/>
        <c:minorTickMark val="none"/>
        <c:tickLblPos val="nextTo"/>
        <c:crossAx val="165257920"/>
        <c:crosses val="autoZero"/>
        <c:auto val="1"/>
        <c:lblAlgn val="ctr"/>
        <c:lblOffset val="100"/>
        <c:noMultiLvlLbl val="0"/>
      </c:catAx>
      <c:valAx>
        <c:axId val="165257920"/>
        <c:scaling>
          <c:orientation val="minMax"/>
        </c:scaling>
        <c:delete val="0"/>
        <c:axPos val="l"/>
        <c:numFmt formatCode="#,##0" sourceLinked="0"/>
        <c:majorTickMark val="out"/>
        <c:minorTickMark val="none"/>
        <c:tickLblPos val="nextTo"/>
        <c:crossAx val="165258312"/>
        <c:crosses val="autoZero"/>
        <c:crossBetween val="between"/>
      </c:valAx>
      <c:valAx>
        <c:axId val="165258704"/>
        <c:scaling>
          <c:orientation val="minMax"/>
        </c:scaling>
        <c:delete val="0"/>
        <c:axPos val="r"/>
        <c:numFmt formatCode="0%" sourceLinked="0"/>
        <c:majorTickMark val="out"/>
        <c:minorTickMark val="none"/>
        <c:tickLblPos val="nextTo"/>
        <c:crossAx val="165255960"/>
        <c:crosses val="max"/>
        <c:crossBetween val="between"/>
      </c:valAx>
      <c:catAx>
        <c:axId val="165255960"/>
        <c:scaling>
          <c:orientation val="minMax"/>
        </c:scaling>
        <c:delete val="1"/>
        <c:axPos val="b"/>
        <c:numFmt formatCode="General" sourceLinked="1"/>
        <c:majorTickMark val="out"/>
        <c:minorTickMark val="none"/>
        <c:tickLblPos val="none"/>
        <c:crossAx val="165258704"/>
        <c:crosses val="autoZero"/>
        <c:auto val="1"/>
        <c:lblAlgn val="ctr"/>
        <c:lblOffset val="100"/>
        <c:noMultiLvlLbl val="0"/>
      </c:catAx>
    </c:plotArea>
    <c:legend>
      <c:legendPos val="b"/>
      <c:layout>
        <c:manualLayout>
          <c:xMode val="edge"/>
          <c:yMode val="edge"/>
          <c:x val="1.9137862004537563E-2"/>
          <c:y val="0.8905743278153132"/>
          <c:w val="0.96172402178541261"/>
          <c:h val="7.7929609192551721E-2"/>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960" b="1" i="0" u="none" strike="noStrike" kern="1200" baseline="0">
                <a:solidFill>
                  <a:schemeClr val="tx1"/>
                </a:solidFill>
                <a:latin typeface="Trebuchet MS" pitchFamily="34" charset="0"/>
                <a:ea typeface="+mn-ea"/>
                <a:cs typeface="+mn-cs"/>
              </a:defRPr>
            </a:pPr>
            <a:r>
              <a:rPr lang="en-US"/>
              <a:t>Take rate</a:t>
            </a:r>
          </a:p>
        </c:rich>
      </c:tx>
      <c:overlay val="0"/>
      <c:spPr>
        <a:noFill/>
        <a:ln>
          <a:noFill/>
        </a:ln>
        <a:effectLst/>
      </c:spPr>
      <c:txPr>
        <a:bodyPr rot="0" spcFirstLastPara="1" vertOverflow="ellipsis" vert="horz" wrap="square" anchor="ctr" anchorCtr="1"/>
        <a:lstStyle/>
        <a:p>
          <a:pPr>
            <a:defRPr sz="960" b="1" i="0" u="none" strike="noStrike" kern="1200" baseline="0">
              <a:solidFill>
                <a:schemeClr val="tx1"/>
              </a:solidFill>
              <a:latin typeface="Trebuchet MS" pitchFamily="34" charset="0"/>
              <a:ea typeface="+mn-ea"/>
              <a:cs typeface="+mn-cs"/>
            </a:defRPr>
          </a:pPr>
          <a:endParaRPr lang="en-US"/>
        </a:p>
      </c:txPr>
    </c:title>
    <c:autoTitleDeleted val="0"/>
    <c:plotArea>
      <c:layout/>
      <c:lineChart>
        <c:grouping val="standard"/>
        <c:varyColors val="0"/>
        <c:ser>
          <c:idx val="0"/>
          <c:order val="0"/>
          <c:tx>
            <c:strRef>
              <c:f>'0、 Summary - Projection'!$C$48</c:f>
              <c:strCache>
                <c:ptCount val="1"/>
                <c:pt idx="0">
                  <c:v>Take rate</c:v>
                </c:pt>
              </c:strCache>
            </c:strRef>
          </c:tx>
          <c:spPr>
            <a:ln w="28575" cap="rnd" cmpd="sng" algn="ctr">
              <a:solidFill>
                <a:schemeClr val="accent1">
                  <a:shade val="95000"/>
                  <a:satMod val="105000"/>
                </a:schemeClr>
              </a:solidFill>
              <a:prstDash val="solid"/>
              <a:round/>
            </a:ln>
            <a:effectLst/>
          </c:spPr>
          <c:marker>
            <c:spPr>
              <a:solidFill>
                <a:schemeClr val="accent1"/>
              </a:solidFill>
              <a:ln w="9525" cap="flat" cmpd="sng" algn="ctr">
                <a:solidFill>
                  <a:schemeClr val="accent1">
                    <a:shade val="95000"/>
                    <a:satMod val="105000"/>
                  </a:schemeClr>
                </a:solidFill>
                <a:prstDash val="solid"/>
                <a:round/>
              </a:ln>
              <a:effectLst/>
            </c:spPr>
          </c:marker>
          <c:dLbls>
            <c:dLbl>
              <c:idx val="3"/>
              <c:layout>
                <c:manualLayout>
                  <c:x val="-2.9047161612003269E-2"/>
                  <c:y val="-3.919299463796623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3C7B-4674-B1A4-CF769B401C24}"/>
                </c:ext>
                <c:ext xmlns:c15="http://schemas.microsoft.com/office/drawing/2012/chart" uri="{CE6537A1-D6FC-4f65-9D91-7224C49458BB}"/>
              </c:extLst>
            </c:dLbl>
            <c:dLbl>
              <c:idx val="4"/>
              <c:layout>
                <c:manualLayout>
                  <c:x val="-4.3570742418004647E-2"/>
                  <c:y val="-6.858774061644100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3C7B-4674-B1A4-CF769B401C24}"/>
                </c:ext>
                <c:ext xmlns:c15="http://schemas.microsoft.com/office/drawing/2012/chart" uri="{CE6537A1-D6FC-4f65-9D91-7224C49458BB}"/>
              </c:extLst>
            </c:dLbl>
            <c:dLbl>
              <c:idx val="5"/>
              <c:layout>
                <c:manualLayout>
                  <c:x val="-2.6142445450802746E-2"/>
                  <c:y val="-3.919299463796628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3C7B-4674-B1A4-CF769B401C24}"/>
                </c:ext>
                <c:ext xmlns:c15="http://schemas.microsoft.com/office/drawing/2012/chart" uri="{CE6537A1-D6FC-4f65-9D91-7224C49458BB}"/>
              </c:extLst>
            </c:dLbl>
            <c:dLbl>
              <c:idx val="8"/>
              <c:layout>
                <c:manualLayout>
                  <c:x val="-1.1618864644801304E-2"/>
                  <c:y val="-3.919299463796628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3C7B-4674-B1A4-CF769B401C24}"/>
                </c:ext>
                <c:ext xmlns:c15="http://schemas.microsoft.com/office/drawing/2012/chart" uri="{CE6537A1-D6FC-4f65-9D91-7224C49458BB}"/>
              </c:extLst>
            </c:dLbl>
            <c:dLbl>
              <c:idx val="9"/>
              <c:layout>
                <c:manualLayout>
                  <c:x val="-8.7141484836009333E-3"/>
                  <c:y val="-5.878949195694992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3C7B-4674-B1A4-CF769B401C24}"/>
                </c:ext>
                <c:ext xmlns:c15="http://schemas.microsoft.com/office/drawing/2012/chart" uri="{CE6537A1-D6FC-4f65-9D91-7224C49458BB}"/>
              </c:extLst>
            </c:dLbl>
            <c:dLbl>
              <c:idx val="10"/>
              <c:layout>
                <c:manualLayout>
                  <c:x val="-2.3237729289602382E-2"/>
                  <c:y val="-5.389036762720380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3C7B-4674-B1A4-CF769B401C2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rebuchet MS"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Projection'!$L$4:$AQ$4</c:f>
              <c:strCache>
                <c:ptCount val="6"/>
                <c:pt idx="0">
                  <c:v>4Q17</c:v>
                </c:pt>
                <c:pt idx="1">
                  <c:v>1Q18</c:v>
                </c:pt>
                <c:pt idx="2">
                  <c:v>2Q18</c:v>
                </c:pt>
                <c:pt idx="3">
                  <c:v>3Q18</c:v>
                </c:pt>
                <c:pt idx="4">
                  <c:v>4Q18</c:v>
                </c:pt>
                <c:pt idx="5">
                  <c:v>1Q19E</c:v>
                </c:pt>
              </c:strCache>
            </c:strRef>
          </c:cat>
          <c:val>
            <c:numRef>
              <c:f>'0、 Summary - Projection'!$L$48:$AQ$48</c:f>
            </c:numRef>
          </c:val>
          <c:smooth val="0"/>
          <c:extLst xmlns:c16r2="http://schemas.microsoft.com/office/drawing/2015/06/chart">
            <c:ext xmlns:c16="http://schemas.microsoft.com/office/drawing/2014/chart" uri="{C3380CC4-5D6E-409C-BE32-E72D297353CC}">
              <c16:uniqueId val="{00000000-ECCA-49B5-88F3-A526176BD8DC}"/>
            </c:ext>
          </c:extLst>
        </c:ser>
        <c:dLbls>
          <c:showLegendKey val="0"/>
          <c:showVal val="0"/>
          <c:showCatName val="0"/>
          <c:showSerName val="0"/>
          <c:showPercent val="0"/>
          <c:showBubbleSize val="0"/>
        </c:dLbls>
        <c:marker val="1"/>
        <c:smooth val="0"/>
        <c:axId val="165259096"/>
        <c:axId val="165257136"/>
      </c:lineChart>
      <c:catAx>
        <c:axId val="165259096"/>
        <c:scaling>
          <c:orientation val="minMax"/>
        </c:scaling>
        <c:delete val="0"/>
        <c:axPos val="b"/>
        <c:numFmt formatCode="General"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crossAx val="165257136"/>
        <c:crosses val="autoZero"/>
        <c:auto val="1"/>
        <c:lblAlgn val="ctr"/>
        <c:lblOffset val="100"/>
        <c:noMultiLvlLbl val="0"/>
      </c:catAx>
      <c:valAx>
        <c:axId val="165257136"/>
        <c:scaling>
          <c:orientation val="minMax"/>
          <c:min val="0"/>
        </c:scaling>
        <c:delete val="0"/>
        <c:axPos val="l"/>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crossAx val="165259096"/>
        <c:crosses val="autoZero"/>
        <c:crossBetween val="between"/>
      </c:valAx>
      <c:spPr>
        <a:noFill/>
        <a:ln w="25400">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aseline="0">
          <a:latin typeface="Trebuchet MS" pitchFamily="34" charset="0"/>
        </a:defRPr>
      </a:pPr>
      <a:endParaRPr lang="en-US"/>
    </a:p>
  </c:txPr>
  <c:printSettings>
    <c:headerFooter/>
    <c:pageMargins b="0.75000000000000433" l="0.70000000000000062" r="0.70000000000000062" t="0.750000000000004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28343048028085E-2"/>
          <c:y val="5.7742782152232337E-2"/>
          <c:w val="0.84199981495821175"/>
          <c:h val="0.72510633021266047"/>
        </c:manualLayout>
      </c:layout>
      <c:barChart>
        <c:barDir val="col"/>
        <c:grouping val="clustered"/>
        <c:varyColors val="0"/>
        <c:ser>
          <c:idx val="0"/>
          <c:order val="0"/>
          <c:tx>
            <c:v>Marketplace GMV (RMB billions, LHS)</c:v>
          </c:tx>
          <c:spPr>
            <a:solidFill>
              <a:schemeClr val="accent2">
                <a:lumMod val="40000"/>
                <a:lumOff val="60000"/>
              </a:schemeClr>
            </a:solidFill>
            <a:ln>
              <a:noFill/>
            </a:ln>
          </c:spPr>
          <c:invertIfNegative val="0"/>
          <c:dPt>
            <c:idx val="13"/>
            <c:invertIfNegative val="0"/>
            <c:bubble3D val="0"/>
            <c:spPr>
              <a:solidFill>
                <a:schemeClr val="accent2">
                  <a:lumMod val="60000"/>
                  <a:lumOff val="40000"/>
                </a:schemeClr>
              </a:solidFill>
              <a:ln>
                <a:noFill/>
              </a:ln>
            </c:spPr>
            <c:extLst xmlns:c16r2="http://schemas.microsoft.com/office/drawing/2015/06/chart">
              <c:ext xmlns:c16="http://schemas.microsoft.com/office/drawing/2014/chart" uri="{C3380CC4-5D6E-409C-BE32-E72D297353CC}">
                <c16:uniqueId val="{00000002-7115-4448-A384-304945EA242B}"/>
              </c:ext>
            </c:extLst>
          </c:dPt>
          <c:dLbls>
            <c:dLbl>
              <c:idx val="4"/>
              <c:layout>
                <c:manualLayout>
                  <c:x val="-5.3029748990354448E-4"/>
                  <c:y val="-5.2493438320211448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2A3C-4336-B0E1-A8183D2270A5}"/>
                </c:ext>
                <c:ext xmlns:c15="http://schemas.microsoft.com/office/drawing/2012/chart" uri="{CE6537A1-D6FC-4f65-9D91-7224C49458BB}"/>
              </c:extLst>
            </c:dLbl>
            <c:dLbl>
              <c:idx val="5"/>
              <c:layout>
                <c:manualLayout>
                  <c:x val="0"/>
                  <c:y val="0.11128688809165606"/>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2A3C-4336-B0E1-A8183D2270A5}"/>
                </c:ext>
                <c:ext xmlns:c15="http://schemas.microsoft.com/office/drawing/2012/chart" uri="{CE6537A1-D6FC-4f65-9D91-7224C49458BB}"/>
              </c:extLst>
            </c:dLbl>
            <c:dLbl>
              <c:idx val="6"/>
              <c:layout>
                <c:manualLayout>
                  <c:x val="0"/>
                  <c:y val="2.624671916010505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2A3C-4336-B0E1-A8183D2270A5}"/>
                </c:ext>
                <c:ext xmlns:c15="http://schemas.microsoft.com/office/drawing/2012/chart" uri="{CE6537A1-D6FC-4f65-9D91-7224C49458BB}"/>
              </c:extLst>
            </c:dLbl>
            <c:dLbl>
              <c:idx val="7"/>
              <c:layout>
                <c:manualLayout>
                  <c:x val="0"/>
                  <c:y val="1.049868766404195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2A3C-4336-B0E1-A8183D2270A5}"/>
                </c:ext>
                <c:ext xmlns:c15="http://schemas.microsoft.com/office/drawing/2012/chart" uri="{CE6537A1-D6FC-4f65-9D91-7224C49458BB}"/>
              </c:extLst>
            </c:dLbl>
            <c:numFmt formatCode="#,##0.0" sourceLinked="0"/>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Projection'!$L$12:$AQ$12</c:f>
              <c:strCache>
                <c:ptCount val="6"/>
                <c:pt idx="0">
                  <c:v>4Q17</c:v>
                </c:pt>
                <c:pt idx="1">
                  <c:v>1Q18</c:v>
                </c:pt>
                <c:pt idx="2">
                  <c:v>2Q18</c:v>
                </c:pt>
                <c:pt idx="3">
                  <c:v>3Q18</c:v>
                </c:pt>
                <c:pt idx="4">
                  <c:v>4Q18</c:v>
                </c:pt>
                <c:pt idx="5">
                  <c:v>1Q19E</c:v>
                </c:pt>
              </c:strCache>
            </c:strRef>
          </c:cat>
          <c:val>
            <c:numRef>
              <c:f>'0、 Summary - Projection'!$L$39:$AQ$39</c:f>
            </c:numRef>
          </c:val>
          <c:extLst xmlns:c16r2="http://schemas.microsoft.com/office/drawing/2015/06/chart">
            <c:ext xmlns:c16="http://schemas.microsoft.com/office/drawing/2014/chart" uri="{C3380CC4-5D6E-409C-BE32-E72D297353CC}">
              <c16:uniqueId val="{00000004-2A3C-4336-B0E1-A8183D2270A5}"/>
            </c:ext>
          </c:extLst>
        </c:ser>
        <c:dLbls>
          <c:showLegendKey val="0"/>
          <c:showVal val="0"/>
          <c:showCatName val="0"/>
          <c:showSerName val="0"/>
          <c:showPercent val="0"/>
          <c:showBubbleSize val="0"/>
        </c:dLbls>
        <c:gapWidth val="150"/>
        <c:axId val="165260664"/>
        <c:axId val="165253608"/>
      </c:barChart>
      <c:lineChart>
        <c:grouping val="standard"/>
        <c:varyColors val="0"/>
        <c:ser>
          <c:idx val="1"/>
          <c:order val="1"/>
          <c:tx>
            <c:v>Y/Y growth (%, RHS)</c:v>
          </c:tx>
          <c:spPr>
            <a:ln w="19050">
              <a:solidFill>
                <a:srgbClr val="C00000"/>
              </a:solidFill>
            </a:ln>
          </c:spPr>
          <c:marker>
            <c:spPr>
              <a:solidFill>
                <a:srgbClr val="C00000"/>
              </a:solidFill>
              <a:ln>
                <a:noFill/>
              </a:ln>
            </c:spPr>
          </c:marker>
          <c:dLbls>
            <c:dLbl>
              <c:idx val="0"/>
              <c:layout>
                <c:manualLayout>
                  <c:x val="-5.1428455344010783E-2"/>
                  <c:y val="-5.578151156302311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2A3C-4336-B0E1-A8183D2270A5}"/>
                </c:ext>
                <c:ext xmlns:c15="http://schemas.microsoft.com/office/drawing/2012/chart" uri="{CE6537A1-D6FC-4f65-9D91-7224C49458BB}"/>
              </c:extLst>
            </c:dLbl>
            <c:dLbl>
              <c:idx val="1"/>
              <c:layout>
                <c:manualLayout>
                  <c:x val="-6.4058489504098814E-2"/>
                  <c:y val="-5.534585735838139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2A3C-4336-B0E1-A8183D2270A5}"/>
                </c:ext>
                <c:ext xmlns:c15="http://schemas.microsoft.com/office/drawing/2012/chart" uri="{CE6537A1-D6FC-4f65-9D91-7224C49458BB}"/>
              </c:extLst>
            </c:dLbl>
            <c:dLbl>
              <c:idx val="2"/>
              <c:layout>
                <c:manualLayout>
                  <c:x val="-3.6459536985121492E-2"/>
                  <c:y val="-6.519106371546076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2A3C-4336-B0E1-A8183D2270A5}"/>
                </c:ext>
                <c:ext xmlns:c15="http://schemas.microsoft.com/office/drawing/2012/chart" uri="{CE6537A1-D6FC-4f65-9D91-7224C49458BB}"/>
              </c:extLst>
            </c:dLbl>
            <c:dLbl>
              <c:idx val="3"/>
              <c:layout>
                <c:manualLayout>
                  <c:x val="-3.963198867657565E-2"/>
                  <c:y val="-5.774278215223237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2A3C-4336-B0E1-A8183D2270A5}"/>
                </c:ext>
                <c:ext xmlns:c15="http://schemas.microsoft.com/office/drawing/2012/chart" uri="{CE6537A1-D6FC-4f65-9D91-7224C49458BB}"/>
              </c:extLst>
            </c:dLbl>
            <c:dLbl>
              <c:idx val="4"/>
              <c:layout>
                <c:manualLayout>
                  <c:x val="-3.9119759711564714E-2"/>
                  <c:y val="-5.249343832021128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2A3C-4336-B0E1-A8183D2270A5}"/>
                </c:ext>
                <c:ext xmlns:c15="http://schemas.microsoft.com/office/drawing/2012/chart" uri="{CE6537A1-D6FC-4f65-9D91-7224C49458BB}"/>
              </c:extLst>
            </c:dLbl>
            <c:dLbl>
              <c:idx val="5"/>
              <c:layout>
                <c:manualLayout>
                  <c:x val="-4.8124557678697756E-2"/>
                  <c:y val="-6.299212598425198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2A3C-4336-B0E1-A8183D2270A5}"/>
                </c:ext>
                <c:ext xmlns:c15="http://schemas.microsoft.com/office/drawing/2012/chart" uri="{CE6537A1-D6FC-4f65-9D91-7224C49458BB}"/>
              </c:extLst>
            </c:dLbl>
            <c:dLbl>
              <c:idx val="6"/>
              <c:layout>
                <c:manualLayout>
                  <c:x val="-4.8076094596739484E-2"/>
                  <c:y val="-6.508544535740462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2A3C-4336-B0E1-A8183D2270A5}"/>
                </c:ext>
                <c:ext xmlns:c15="http://schemas.microsoft.com/office/drawing/2012/chart" uri="{CE6537A1-D6FC-4f65-9D91-7224C49458BB}"/>
              </c:extLst>
            </c:dLbl>
            <c:dLbl>
              <c:idx val="7"/>
              <c:layout>
                <c:manualLayout>
                  <c:x val="-5.0301566786839877E-2"/>
                  <c:y val="-6.754117964741730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C-2A3C-4336-B0E1-A8183D2270A5}"/>
                </c:ext>
                <c:ext xmlns:c15="http://schemas.microsoft.com/office/drawing/2012/chart" uri="{CE6537A1-D6FC-4f65-9D91-7224C49458BB}"/>
              </c:extLst>
            </c:dLbl>
            <c:dLbl>
              <c:idx val="8"/>
              <c:layout>
                <c:manualLayout>
                  <c:x val="-4.9937192481237104E-2"/>
                  <c:y val="-7.453342591521089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D-2A3C-4336-B0E1-A8183D2270A5}"/>
                </c:ext>
                <c:ext xmlns:c15="http://schemas.microsoft.com/office/drawing/2012/chart" uri="{CE6537A1-D6FC-4f65-9D91-7224C49458BB}"/>
              </c:extLst>
            </c:dLbl>
            <c:dLbl>
              <c:idx val="9"/>
              <c:layout>
                <c:manualLayout>
                  <c:x val="-3.5087719298245612E-2"/>
                  <c:y val="-5.774278215223233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E-2A3C-4336-B0E1-A8183D2270A5}"/>
                </c:ext>
                <c:ext xmlns:c15="http://schemas.microsoft.com/office/drawing/2012/chart" uri="{CE6537A1-D6FC-4f65-9D91-7224C49458BB}"/>
              </c:extLst>
            </c:dLbl>
            <c:dLbl>
              <c:idx val="10"/>
              <c:layout>
                <c:manualLayout>
                  <c:x val="-3.9215686274509803E-2"/>
                  <c:y val="-7.87401574803149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F-2A3C-4336-B0E1-A8183D2270A5}"/>
                </c:ex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Projection'!$L$12:$AK$12</c:f>
              <c:strCache>
                <c:ptCount val="2"/>
                <c:pt idx="0">
                  <c:v>4Q17</c:v>
                </c:pt>
                <c:pt idx="1">
                  <c:v>1Q18</c:v>
                </c:pt>
              </c:strCache>
            </c:strRef>
          </c:cat>
          <c:val>
            <c:numRef>
              <c:f>'0、 Summary - Projection'!$L$40:$AQ$40</c:f>
            </c:numRef>
          </c:val>
          <c:smooth val="0"/>
          <c:extLst xmlns:c16r2="http://schemas.microsoft.com/office/drawing/2015/06/chart">
            <c:ext xmlns:c16="http://schemas.microsoft.com/office/drawing/2014/chart" uri="{C3380CC4-5D6E-409C-BE32-E72D297353CC}">
              <c16:uniqueId val="{00000010-2A3C-4336-B0E1-A8183D2270A5}"/>
            </c:ext>
          </c:extLst>
        </c:ser>
        <c:dLbls>
          <c:showLegendKey val="0"/>
          <c:showVal val="0"/>
          <c:showCatName val="0"/>
          <c:showSerName val="0"/>
          <c:showPercent val="0"/>
          <c:showBubbleSize val="0"/>
        </c:dLbls>
        <c:marker val="1"/>
        <c:smooth val="0"/>
        <c:axId val="166522768"/>
        <c:axId val="166528648"/>
      </c:lineChart>
      <c:catAx>
        <c:axId val="165260664"/>
        <c:scaling>
          <c:orientation val="minMax"/>
        </c:scaling>
        <c:delete val="0"/>
        <c:axPos val="b"/>
        <c:numFmt formatCode="General" sourceLinked="1"/>
        <c:majorTickMark val="out"/>
        <c:minorTickMark val="none"/>
        <c:tickLblPos val="nextTo"/>
        <c:crossAx val="165253608"/>
        <c:crosses val="autoZero"/>
        <c:auto val="1"/>
        <c:lblAlgn val="ctr"/>
        <c:lblOffset val="100"/>
        <c:noMultiLvlLbl val="0"/>
      </c:catAx>
      <c:valAx>
        <c:axId val="165253608"/>
        <c:scaling>
          <c:orientation val="minMax"/>
        </c:scaling>
        <c:delete val="0"/>
        <c:axPos val="l"/>
        <c:numFmt formatCode="#,##0" sourceLinked="0"/>
        <c:majorTickMark val="out"/>
        <c:minorTickMark val="none"/>
        <c:tickLblPos val="nextTo"/>
        <c:crossAx val="165260664"/>
        <c:crosses val="autoZero"/>
        <c:crossBetween val="between"/>
      </c:valAx>
      <c:valAx>
        <c:axId val="166528648"/>
        <c:scaling>
          <c:orientation val="minMax"/>
        </c:scaling>
        <c:delete val="0"/>
        <c:axPos val="r"/>
        <c:numFmt formatCode="0%" sourceLinked="0"/>
        <c:majorTickMark val="out"/>
        <c:minorTickMark val="none"/>
        <c:tickLblPos val="nextTo"/>
        <c:crossAx val="166522768"/>
        <c:crosses val="max"/>
        <c:crossBetween val="between"/>
      </c:valAx>
      <c:catAx>
        <c:axId val="166522768"/>
        <c:scaling>
          <c:orientation val="minMax"/>
        </c:scaling>
        <c:delete val="1"/>
        <c:axPos val="b"/>
        <c:numFmt formatCode="General" sourceLinked="1"/>
        <c:majorTickMark val="out"/>
        <c:minorTickMark val="none"/>
        <c:tickLblPos val="none"/>
        <c:crossAx val="166528648"/>
        <c:crosses val="autoZero"/>
        <c:auto val="1"/>
        <c:lblAlgn val="ctr"/>
        <c:lblOffset val="100"/>
        <c:noMultiLvlLbl val="0"/>
      </c:catAx>
    </c:plotArea>
    <c:legend>
      <c:legendPos val="b"/>
      <c:layout>
        <c:manualLayout>
          <c:xMode val="edge"/>
          <c:yMode val="edge"/>
          <c:x val="1.9137862004537563E-2"/>
          <c:y val="0.89057432781531298"/>
          <c:w val="0.96172402178541261"/>
          <c:h val="7.7929609192551721E-2"/>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882026150074064E-2"/>
          <c:y val="5.7742782152231706E-2"/>
          <c:w val="0.80537638924164856"/>
          <c:h val="0.67827804988943363"/>
        </c:manualLayout>
      </c:layout>
      <c:barChart>
        <c:barDir val="col"/>
        <c:grouping val="clustered"/>
        <c:varyColors val="0"/>
        <c:ser>
          <c:idx val="0"/>
          <c:order val="0"/>
          <c:tx>
            <c:v>Total GMV-new  (RMB billions, LHS)</c:v>
          </c:tx>
          <c:spPr>
            <a:solidFill>
              <a:schemeClr val="accent2">
                <a:lumMod val="40000"/>
                <a:lumOff val="60000"/>
              </a:schemeClr>
            </a:solidFill>
          </c:spPr>
          <c:invertIfNegative val="0"/>
          <c:dPt>
            <c:idx val="13"/>
            <c:invertIfNegative val="0"/>
            <c:bubble3D val="0"/>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1-74B9-4B37-8A8E-5B5893132015}"/>
              </c:ext>
            </c:extLst>
          </c:dPt>
          <c:dLbls>
            <c:dLbl>
              <c:idx val="4"/>
              <c:layout>
                <c:manualLayout>
                  <c:x val="5.661712668082095E-3"/>
                  <c:y val="8.9238845144358911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74B9-4B37-8A8E-5B5893132015}"/>
                </c:ex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Projection'!$O$12:$AQ$12</c:f>
              <c:strCache>
                <c:ptCount val="6"/>
                <c:pt idx="0">
                  <c:v>4Q17</c:v>
                </c:pt>
                <c:pt idx="1">
                  <c:v>1Q18</c:v>
                </c:pt>
                <c:pt idx="2">
                  <c:v>2Q18</c:v>
                </c:pt>
                <c:pt idx="3">
                  <c:v>3Q18</c:v>
                </c:pt>
                <c:pt idx="4">
                  <c:v>4Q18</c:v>
                </c:pt>
                <c:pt idx="5">
                  <c:v>1Q19E</c:v>
                </c:pt>
              </c:strCache>
            </c:strRef>
          </c:cat>
          <c:val>
            <c:numRef>
              <c:f>'0、 Summary - Projection'!$O$5:$AQ$5</c:f>
              <c:numCache>
                <c:formatCode>_(* #,##0.0_);_(* \(#,##0.0\);_(* "-"??_);_(@_)</c:formatCode>
                <c:ptCount val="6"/>
                <c:pt idx="0">
                  <c:v>403.4</c:v>
                </c:pt>
                <c:pt idx="1">
                  <c:v>330.2</c:v>
                </c:pt>
                <c:pt idx="2">
                  <c:v>437.4</c:v>
                </c:pt>
                <c:pt idx="3">
                  <c:v>394.8</c:v>
                </c:pt>
                <c:pt idx="4">
                  <c:v>514.4</c:v>
                </c:pt>
                <c:pt idx="5">
                  <c:v>402.54924341716145</c:v>
                </c:pt>
              </c:numCache>
            </c:numRef>
          </c:val>
          <c:extLst xmlns:c16r2="http://schemas.microsoft.com/office/drawing/2015/06/chart">
            <c:ext xmlns:c16="http://schemas.microsoft.com/office/drawing/2014/chart" uri="{C3380CC4-5D6E-409C-BE32-E72D297353CC}">
              <c16:uniqueId val="{00000003-74B9-4B37-8A8E-5B5893132015}"/>
            </c:ext>
          </c:extLst>
        </c:ser>
        <c:dLbls>
          <c:showLegendKey val="0"/>
          <c:showVal val="0"/>
          <c:showCatName val="0"/>
          <c:showSerName val="0"/>
          <c:showPercent val="0"/>
          <c:showBubbleSize val="0"/>
        </c:dLbls>
        <c:gapWidth val="150"/>
        <c:axId val="166529040"/>
        <c:axId val="166527864"/>
      </c:barChart>
      <c:lineChart>
        <c:grouping val="standard"/>
        <c:varyColors val="0"/>
        <c:ser>
          <c:idx val="1"/>
          <c:order val="1"/>
          <c:tx>
            <c:v>Y/Y Growth (%, RHS)</c:v>
          </c:tx>
          <c:marker>
            <c:symbol val="square"/>
            <c:size val="5"/>
          </c:marker>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ext>
            </c:extLst>
          </c:dLbls>
          <c:val>
            <c:numRef>
              <c:f>'0、 Summary - Projection'!$O$6:$AQ$6</c:f>
            </c:numRef>
          </c:val>
          <c:smooth val="0"/>
          <c:extLst xmlns:c16r2="http://schemas.microsoft.com/office/drawing/2015/06/chart">
            <c:ext xmlns:c16="http://schemas.microsoft.com/office/drawing/2014/chart" uri="{C3380CC4-5D6E-409C-BE32-E72D297353CC}">
              <c16:uniqueId val="{00000004-74B9-4B37-8A8E-5B5893132015}"/>
            </c:ext>
          </c:extLst>
        </c:ser>
        <c:dLbls>
          <c:showLegendKey val="0"/>
          <c:showVal val="0"/>
          <c:showCatName val="0"/>
          <c:showSerName val="0"/>
          <c:showPercent val="0"/>
          <c:showBubbleSize val="0"/>
        </c:dLbls>
        <c:marker val="1"/>
        <c:smooth val="0"/>
        <c:axId val="166525512"/>
        <c:axId val="166523552"/>
      </c:lineChart>
      <c:catAx>
        <c:axId val="166529040"/>
        <c:scaling>
          <c:orientation val="minMax"/>
        </c:scaling>
        <c:delete val="0"/>
        <c:axPos val="b"/>
        <c:numFmt formatCode="General" sourceLinked="1"/>
        <c:majorTickMark val="out"/>
        <c:minorTickMark val="none"/>
        <c:tickLblPos val="nextTo"/>
        <c:crossAx val="166527864"/>
        <c:crosses val="autoZero"/>
        <c:auto val="1"/>
        <c:lblAlgn val="ctr"/>
        <c:lblOffset val="100"/>
        <c:noMultiLvlLbl val="0"/>
      </c:catAx>
      <c:valAx>
        <c:axId val="166527864"/>
        <c:scaling>
          <c:orientation val="minMax"/>
        </c:scaling>
        <c:delete val="0"/>
        <c:axPos val="l"/>
        <c:numFmt formatCode="#,##0" sourceLinked="0"/>
        <c:majorTickMark val="out"/>
        <c:minorTickMark val="none"/>
        <c:tickLblPos val="nextTo"/>
        <c:crossAx val="166529040"/>
        <c:crosses val="autoZero"/>
        <c:crossBetween val="between"/>
      </c:valAx>
      <c:valAx>
        <c:axId val="166523552"/>
        <c:scaling>
          <c:orientation val="minMax"/>
        </c:scaling>
        <c:delete val="0"/>
        <c:axPos val="r"/>
        <c:numFmt formatCode="0%" sourceLinked="0"/>
        <c:majorTickMark val="out"/>
        <c:minorTickMark val="none"/>
        <c:tickLblPos val="nextTo"/>
        <c:crossAx val="166525512"/>
        <c:crosses val="max"/>
        <c:crossBetween val="between"/>
      </c:valAx>
      <c:catAx>
        <c:axId val="166525512"/>
        <c:scaling>
          <c:orientation val="minMax"/>
        </c:scaling>
        <c:delete val="1"/>
        <c:axPos val="b"/>
        <c:numFmt formatCode="General" sourceLinked="1"/>
        <c:majorTickMark val="out"/>
        <c:minorTickMark val="none"/>
        <c:tickLblPos val="none"/>
        <c:crossAx val="166523552"/>
        <c:crosses val="autoZero"/>
        <c:auto val="1"/>
        <c:lblAlgn val="ctr"/>
        <c:lblOffset val="100"/>
        <c:noMultiLvlLbl val="0"/>
      </c:catAx>
    </c:plotArea>
    <c:legend>
      <c:legendPos val="b"/>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8.528343048028085E-2"/>
          <c:y val="5.7742782152232296E-2"/>
          <c:w val="0.8419998149582113"/>
          <c:h val="0.72510633021266047"/>
        </c:manualLayout>
      </c:layout>
      <c:barChart>
        <c:barDir val="col"/>
        <c:grouping val="clustered"/>
        <c:varyColors val="0"/>
        <c:ser>
          <c:idx val="0"/>
          <c:order val="0"/>
          <c:tx>
            <c:v>Online direct sales (RMB billions, LHS)</c:v>
          </c:tx>
          <c:spPr>
            <a:solidFill>
              <a:schemeClr val="accent1">
                <a:tint val="77000"/>
              </a:schemeClr>
            </a:solidFill>
            <a:ln>
              <a:noFill/>
            </a:ln>
            <a:effectLst/>
          </c:spPr>
          <c:invertIfNegative val="0"/>
          <c:dLbls>
            <c:dLbl>
              <c:idx val="4"/>
              <c:layout>
                <c:manualLayout>
                  <c:x val="-5.3029748990354448E-4"/>
                  <c:y val="-5.2493438320211413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8C54-439E-A37E-5BCFEB5C874A}"/>
                </c:ext>
                <c:ext xmlns:c15="http://schemas.microsoft.com/office/drawing/2012/chart" uri="{CE6537A1-D6FC-4f65-9D91-7224C49458BB}"/>
              </c:extLst>
            </c:dLbl>
            <c:dLbl>
              <c:idx val="5"/>
              <c:layout>
                <c:manualLayout>
                  <c:x val="0"/>
                  <c:y val="0.12598425196850388"/>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8C54-439E-A37E-5BCFEB5C874A}"/>
                </c:ext>
                <c:ext xmlns:c15="http://schemas.microsoft.com/office/drawing/2012/chart" uri="{CE6537A1-D6FC-4f65-9D91-7224C49458BB}"/>
              </c:extLst>
            </c:dLbl>
            <c:dLbl>
              <c:idx val="6"/>
              <c:layout>
                <c:manualLayout>
                  <c:x val="0"/>
                  <c:y val="2.624671916010505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8C54-439E-A37E-5BCFEB5C874A}"/>
                </c:ext>
                <c:ext xmlns:c15="http://schemas.microsoft.com/office/drawing/2012/chart" uri="{CE6537A1-D6FC-4f65-9D91-7224C49458BB}"/>
              </c:extLst>
            </c:dLbl>
            <c:dLbl>
              <c:idx val="7"/>
              <c:layout>
                <c:manualLayout>
                  <c:x val="0"/>
                  <c:y val="1.049868766404195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8C54-439E-A37E-5BCFEB5C874A}"/>
                </c:ext>
                <c:ext xmlns:c15="http://schemas.microsoft.com/office/drawing/2012/chart" uri="{CE6537A1-D6FC-4f65-9D91-7224C49458BB}"/>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rebuchet MS"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Projection'!$L$12:$AQ$12</c:f>
              <c:strCache>
                <c:ptCount val="6"/>
                <c:pt idx="0">
                  <c:v>4Q17</c:v>
                </c:pt>
                <c:pt idx="1">
                  <c:v>1Q18</c:v>
                </c:pt>
                <c:pt idx="2">
                  <c:v>2Q18</c:v>
                </c:pt>
                <c:pt idx="3">
                  <c:v>3Q18</c:v>
                </c:pt>
                <c:pt idx="4">
                  <c:v>4Q18</c:v>
                </c:pt>
                <c:pt idx="5">
                  <c:v>1Q19E</c:v>
                </c:pt>
              </c:strCache>
            </c:strRef>
          </c:cat>
          <c:val>
            <c:numRef>
              <c:f>'0、 Summary - Projection'!$L$13:$AQ$13</c:f>
              <c:numCache>
                <c:formatCode>_(* #,##0.00_);_(* \(#,##0.00\);_(* "-"??_);_(@_)</c:formatCode>
                <c:ptCount val="6"/>
                <c:pt idx="0">
                  <c:v>100.146</c:v>
                </c:pt>
                <c:pt idx="1">
                  <c:v>91.498075999999998</c:v>
                </c:pt>
                <c:pt idx="2">
                  <c:v>110.488781</c:v>
                </c:pt>
                <c:pt idx="3">
                  <c:v>93.89</c:v>
                </c:pt>
                <c:pt idx="4">
                  <c:v>120.23157399999999</c:v>
                </c:pt>
                <c:pt idx="5">
                  <c:v>108.11823036121845</c:v>
                </c:pt>
              </c:numCache>
            </c:numRef>
          </c:val>
          <c:extLst xmlns:c16r2="http://schemas.microsoft.com/office/drawing/2015/06/chart">
            <c:ext xmlns:c16="http://schemas.microsoft.com/office/drawing/2014/chart" uri="{C3380CC4-5D6E-409C-BE32-E72D297353CC}">
              <c16:uniqueId val="{00000006-8C54-439E-A37E-5BCFEB5C874A}"/>
            </c:ext>
          </c:extLst>
        </c:ser>
        <c:dLbls>
          <c:showLegendKey val="0"/>
          <c:showVal val="0"/>
          <c:showCatName val="0"/>
          <c:showSerName val="0"/>
          <c:showPercent val="0"/>
          <c:showBubbleSize val="0"/>
        </c:dLbls>
        <c:gapWidth val="150"/>
        <c:axId val="166526296"/>
        <c:axId val="166528256"/>
      </c:barChart>
      <c:lineChart>
        <c:grouping val="standard"/>
        <c:varyColors val="0"/>
        <c:ser>
          <c:idx val="1"/>
          <c:order val="1"/>
          <c:tx>
            <c:v>Y/Y (%, RHS)</c:v>
          </c:tx>
          <c:spPr>
            <a:ln w="28575" cap="rnd" cmpd="sng" algn="ctr">
              <a:solidFill>
                <a:schemeClr val="accent1">
                  <a:shade val="76000"/>
                  <a:shade val="95000"/>
                  <a:satMod val="105000"/>
                </a:schemeClr>
              </a:solidFill>
              <a:prstDash val="solid"/>
              <a:round/>
            </a:ln>
            <a:effectLst/>
          </c:spPr>
          <c:marker>
            <c:spPr>
              <a:solidFill>
                <a:schemeClr val="accent1">
                  <a:shade val="76000"/>
                </a:schemeClr>
              </a:solidFill>
              <a:ln w="9525" cap="flat" cmpd="sng" algn="ctr">
                <a:solidFill>
                  <a:schemeClr val="accent1">
                    <a:shade val="76000"/>
                    <a:shade val="95000"/>
                    <a:satMod val="105000"/>
                  </a:schemeClr>
                </a:solidFill>
                <a:prstDash val="solid"/>
                <a:round/>
              </a:ln>
              <a:effectLst/>
            </c:spPr>
          </c:marker>
          <c:dLbls>
            <c:dLbl>
              <c:idx val="0"/>
              <c:layout>
                <c:manualLayout>
                  <c:x val="-5.1428455344010783E-2"/>
                  <c:y val="-5.578151156302311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8C54-439E-A37E-5BCFEB5C874A}"/>
                </c:ext>
                <c:ext xmlns:c15="http://schemas.microsoft.com/office/drawing/2012/chart" uri="{CE6537A1-D6FC-4f65-9D91-7224C49458BB}"/>
              </c:extLst>
            </c:dLbl>
            <c:dLbl>
              <c:idx val="1"/>
              <c:layout>
                <c:manualLayout>
                  <c:x val="-6.4058489504098814E-2"/>
                  <c:y val="-5.534585735838139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8C54-439E-A37E-5BCFEB5C874A}"/>
                </c:ext>
                <c:ext xmlns:c15="http://schemas.microsoft.com/office/drawing/2012/chart" uri="{CE6537A1-D6FC-4f65-9D91-7224C49458BB}"/>
              </c:extLst>
            </c:dLbl>
            <c:dLbl>
              <c:idx val="2"/>
              <c:layout>
                <c:manualLayout>
                  <c:x val="-3.6459536985121492E-2"/>
                  <c:y val="-6.519106371546076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8C54-439E-A37E-5BCFEB5C874A}"/>
                </c:ext>
                <c:ext xmlns:c15="http://schemas.microsoft.com/office/drawing/2012/chart" uri="{CE6537A1-D6FC-4f65-9D91-7224C49458BB}"/>
              </c:extLst>
            </c:dLbl>
            <c:dLbl>
              <c:idx val="3"/>
              <c:layout>
                <c:manualLayout>
                  <c:x val="-3.9631988676575622E-2"/>
                  <c:y val="-5.774278215223233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8C54-439E-A37E-5BCFEB5C874A}"/>
                </c:ext>
                <c:ext xmlns:c15="http://schemas.microsoft.com/office/drawing/2012/chart" uri="{CE6537A1-D6FC-4f65-9D91-7224C49458BB}"/>
              </c:extLst>
            </c:dLbl>
            <c:dLbl>
              <c:idx val="4"/>
              <c:layout>
                <c:manualLayout>
                  <c:x val="-3.9119759711564714E-2"/>
                  <c:y val="-5.249343832021123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8C54-439E-A37E-5BCFEB5C874A}"/>
                </c:ext>
                <c:ext xmlns:c15="http://schemas.microsoft.com/office/drawing/2012/chart" uri="{CE6537A1-D6FC-4f65-9D91-7224C49458BB}"/>
              </c:extLst>
            </c:dLbl>
            <c:dLbl>
              <c:idx val="5"/>
              <c:layout>
                <c:manualLayout>
                  <c:x val="-4.8124557678697756E-2"/>
                  <c:y val="-6.299212598425198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C-8C54-439E-A37E-5BCFEB5C874A}"/>
                </c:ext>
                <c:ext xmlns:c15="http://schemas.microsoft.com/office/drawing/2012/chart" uri="{CE6537A1-D6FC-4f65-9D91-7224C49458BB}"/>
              </c:extLst>
            </c:dLbl>
            <c:dLbl>
              <c:idx val="6"/>
              <c:layout>
                <c:manualLayout>
                  <c:x val="-5.0955702418804386E-2"/>
                  <c:y val="5.2493438320210931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D-8C54-439E-A37E-5BCFEB5C874A}"/>
                </c:ext>
                <c:ext xmlns:c15="http://schemas.microsoft.com/office/drawing/2012/chart" uri="{CE6537A1-D6FC-4f65-9D91-7224C49458BB}"/>
              </c:extLst>
            </c:dLbl>
            <c:dLbl>
              <c:idx val="7"/>
              <c:layout>
                <c:manualLayout>
                  <c:x val="-3.3023735810113655E-2"/>
                  <c:y val="-5.774278215223229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E-8C54-439E-A37E-5BCFEB5C874A}"/>
                </c:ext>
                <c:ext xmlns:c15="http://schemas.microsoft.com/office/drawing/2012/chart" uri="{CE6537A1-D6FC-4f65-9D91-7224C49458BB}"/>
              </c:extLst>
            </c:dLbl>
            <c:dLbl>
              <c:idx val="8"/>
              <c:layout>
                <c:manualLayout>
                  <c:x val="-4.9937129951779513E-2"/>
                  <c:y val="5.774278215223197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F-8C54-439E-A37E-5BCFEB5C874A}"/>
                </c:ext>
                <c:ext xmlns:c15="http://schemas.microsoft.com/office/drawing/2012/chart" uri="{CE6537A1-D6FC-4f65-9D91-7224C49458BB}"/>
              </c:extLst>
            </c:dLbl>
            <c:dLbl>
              <c:idx val="9"/>
              <c:layout>
                <c:manualLayout>
                  <c:x val="-3.5087719298245612E-2"/>
                  <c:y val="-5.774278215223229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0-8C54-439E-A37E-5BCFEB5C874A}"/>
                </c:ext>
                <c:ext xmlns:c15="http://schemas.microsoft.com/office/drawing/2012/chart" uri="{CE6537A1-D6FC-4f65-9D91-7224C49458BB}"/>
              </c:extLst>
            </c:dLbl>
            <c:dLbl>
              <c:idx val="10"/>
              <c:layout>
                <c:manualLayout>
                  <c:x val="-3.9215686274509803E-2"/>
                  <c:y val="-7.87401574803149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1-8C54-439E-A37E-5BCFEB5C874A}"/>
                </c:ext>
                <c:ext xmlns:c15="http://schemas.microsoft.com/office/drawing/2012/chart" uri="{CE6537A1-D6FC-4f65-9D91-7224C49458BB}"/>
              </c:extLst>
            </c:dLbl>
            <c:dLbl>
              <c:idx val="13"/>
              <c:layout>
                <c:manualLayout>
                  <c:x val="-2.197802197802199E-2"/>
                  <c:y val="4.539007092198615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2-8C54-439E-A37E-5BCFEB5C874A}"/>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rebuchet MS"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Projection'!$L$12:$AM$12</c:f>
              <c:strCache>
                <c:ptCount val="3"/>
                <c:pt idx="0">
                  <c:v>4Q17</c:v>
                </c:pt>
                <c:pt idx="1">
                  <c:v>1Q18</c:v>
                </c:pt>
                <c:pt idx="2">
                  <c:v>2Q18</c:v>
                </c:pt>
              </c:strCache>
            </c:strRef>
          </c:cat>
          <c:val>
            <c:numRef>
              <c:f>'0、 Summary - Projection'!$L$14:$AQ$14</c:f>
              <c:numCache>
                <c:formatCode>0.0%</c:formatCode>
                <c:ptCount val="6"/>
                <c:pt idx="0">
                  <c:v>0.3730987273149271</c:v>
                </c:pt>
                <c:pt idx="1">
                  <c:v>0.31181750631897143</c:v>
                </c:pt>
                <c:pt idx="2">
                  <c:v>0.29399156979024177</c:v>
                </c:pt>
                <c:pt idx="3">
                  <c:v>0.22786170832508024</c:v>
                </c:pt>
                <c:pt idx="4">
                  <c:v>0.20056291813951632</c:v>
                </c:pt>
                <c:pt idx="5">
                  <c:v>0.18164485077498749</c:v>
                </c:pt>
              </c:numCache>
            </c:numRef>
          </c:val>
          <c:smooth val="0"/>
          <c:extLst xmlns:c16r2="http://schemas.microsoft.com/office/drawing/2015/06/chart">
            <c:ext xmlns:c16="http://schemas.microsoft.com/office/drawing/2014/chart" uri="{C3380CC4-5D6E-409C-BE32-E72D297353CC}">
              <c16:uniqueId val="{00000013-8C54-439E-A37E-5BCFEB5C874A}"/>
            </c:ext>
          </c:extLst>
        </c:ser>
        <c:dLbls>
          <c:showLegendKey val="0"/>
          <c:showVal val="0"/>
          <c:showCatName val="0"/>
          <c:showSerName val="0"/>
          <c:showPercent val="0"/>
          <c:showBubbleSize val="0"/>
        </c:dLbls>
        <c:marker val="1"/>
        <c:smooth val="0"/>
        <c:axId val="166523160"/>
        <c:axId val="166522376"/>
      </c:lineChart>
      <c:catAx>
        <c:axId val="166526296"/>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crossAx val="166528256"/>
        <c:crosses val="autoZero"/>
        <c:auto val="1"/>
        <c:lblAlgn val="ctr"/>
        <c:lblOffset val="100"/>
        <c:noMultiLvlLbl val="0"/>
      </c:catAx>
      <c:valAx>
        <c:axId val="166528256"/>
        <c:scaling>
          <c:orientation val="minMax"/>
        </c:scaling>
        <c:delete val="0"/>
        <c:axPos val="l"/>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crossAx val="166526296"/>
        <c:crosses val="autoZero"/>
        <c:crossBetween val="between"/>
      </c:valAx>
      <c:valAx>
        <c:axId val="166522376"/>
        <c:scaling>
          <c:orientation val="minMax"/>
        </c:scaling>
        <c:delete val="0"/>
        <c:axPos val="r"/>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crossAx val="166523160"/>
        <c:crosses val="max"/>
        <c:crossBetween val="between"/>
      </c:valAx>
      <c:catAx>
        <c:axId val="166523160"/>
        <c:scaling>
          <c:orientation val="minMax"/>
        </c:scaling>
        <c:delete val="1"/>
        <c:axPos val="b"/>
        <c:numFmt formatCode="General" sourceLinked="1"/>
        <c:majorTickMark val="out"/>
        <c:minorTickMark val="none"/>
        <c:tickLblPos val="none"/>
        <c:crossAx val="166522376"/>
        <c:crosses val="autoZero"/>
        <c:auto val="1"/>
        <c:lblAlgn val="ctr"/>
        <c:lblOffset val="100"/>
        <c:noMultiLvlLbl val="0"/>
      </c:catAx>
      <c:spPr>
        <a:solidFill>
          <a:schemeClr val="bg1"/>
        </a:solidFill>
        <a:ln>
          <a:noFill/>
        </a:ln>
        <a:effectLst/>
      </c:spPr>
    </c:plotArea>
    <c:legend>
      <c:legendPos val="b"/>
      <c:layout>
        <c:manualLayout>
          <c:xMode val="edge"/>
          <c:yMode val="edge"/>
          <c:x val="1.9137862004537563E-2"/>
          <c:y val="0.8905743278153132"/>
          <c:w val="0.96172402178541261"/>
          <c:h val="7.7929609192551721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8.528343048028085E-2"/>
          <c:y val="5.7742782152232337E-2"/>
          <c:w val="0.84199981495821175"/>
          <c:h val="0.72510633021266047"/>
        </c:manualLayout>
      </c:layout>
      <c:barChart>
        <c:barDir val="col"/>
        <c:grouping val="clustered"/>
        <c:varyColors val="0"/>
        <c:ser>
          <c:idx val="0"/>
          <c:order val="0"/>
          <c:tx>
            <c:v>Services and others (RMB billions, LHS)</c:v>
          </c:tx>
          <c:spPr>
            <a:solidFill>
              <a:schemeClr val="accent1">
                <a:tint val="77000"/>
              </a:schemeClr>
            </a:solidFill>
            <a:ln>
              <a:noFill/>
            </a:ln>
            <a:effectLst/>
          </c:spPr>
          <c:invertIfNegative val="0"/>
          <c:dLbls>
            <c:dLbl>
              <c:idx val="4"/>
              <c:layout>
                <c:manualLayout>
                  <c:x val="-5.3029748990354448E-4"/>
                  <c:y val="-5.2493438320211448E-3"/>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87B5-48A7-BADD-9B07BA22DC18}"/>
                </c:ext>
                <c:ext xmlns:c15="http://schemas.microsoft.com/office/drawing/2012/chart" uri="{CE6537A1-D6FC-4f65-9D91-7224C49458BB}"/>
              </c:extLst>
            </c:dLbl>
            <c:dLbl>
              <c:idx val="5"/>
              <c:layout>
                <c:manualLayout>
                  <c:x val="0"/>
                  <c:y val="0.11128688809165606"/>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87B5-48A7-BADD-9B07BA22DC18}"/>
                </c:ext>
                <c:ext xmlns:c15="http://schemas.microsoft.com/office/drawing/2012/chart" uri="{CE6537A1-D6FC-4f65-9D91-7224C49458BB}"/>
              </c:extLst>
            </c:dLbl>
            <c:dLbl>
              <c:idx val="6"/>
              <c:layout>
                <c:manualLayout>
                  <c:x val="0"/>
                  <c:y val="2.624671916010505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87B5-48A7-BADD-9B07BA22DC18}"/>
                </c:ext>
                <c:ext xmlns:c15="http://schemas.microsoft.com/office/drawing/2012/chart" uri="{CE6537A1-D6FC-4f65-9D91-7224C49458BB}"/>
              </c:extLst>
            </c:dLbl>
            <c:dLbl>
              <c:idx val="7"/>
              <c:layout>
                <c:manualLayout>
                  <c:x val="0"/>
                  <c:y val="1.049868766404195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87B5-48A7-BADD-9B07BA22DC18}"/>
                </c:ext>
                <c:ext xmlns:c15="http://schemas.microsoft.com/office/drawing/2012/chart" uri="{CE6537A1-D6FC-4f65-9D91-7224C49458BB}"/>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rebuchet MS"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Projection'!$L$12:$AQ$12</c:f>
              <c:strCache>
                <c:ptCount val="6"/>
                <c:pt idx="0">
                  <c:v>4Q17</c:v>
                </c:pt>
                <c:pt idx="1">
                  <c:v>1Q18</c:v>
                </c:pt>
                <c:pt idx="2">
                  <c:v>2Q18</c:v>
                </c:pt>
                <c:pt idx="3">
                  <c:v>3Q18</c:v>
                </c:pt>
                <c:pt idx="4">
                  <c:v>4Q18</c:v>
                </c:pt>
                <c:pt idx="5">
                  <c:v>1Q19E</c:v>
                </c:pt>
              </c:strCache>
            </c:strRef>
          </c:cat>
          <c:val>
            <c:numRef>
              <c:f>'0、 Summary - Projection'!$L$16:$AQ$16</c:f>
              <c:numCache>
                <c:formatCode>_(* #,##0.00_);_(* \(#,##0.00\);_(* "-"??_);_(@_)</c:formatCode>
                <c:ptCount val="6"/>
                <c:pt idx="0">
                  <c:v>10.018000000000001</c:v>
                </c:pt>
                <c:pt idx="1">
                  <c:v>8.6298250000000003</c:v>
                </c:pt>
                <c:pt idx="2">
                  <c:v>11.802249</c:v>
                </c:pt>
                <c:pt idx="3">
                  <c:v>10.8779</c:v>
                </c:pt>
                <c:pt idx="4">
                  <c:v>14.600975</c:v>
                </c:pt>
                <c:pt idx="5">
                  <c:v>12.195656866687841</c:v>
                </c:pt>
              </c:numCache>
            </c:numRef>
          </c:val>
          <c:extLst xmlns:c16r2="http://schemas.microsoft.com/office/drawing/2015/06/chart">
            <c:ext xmlns:c16="http://schemas.microsoft.com/office/drawing/2014/chart" uri="{C3380CC4-5D6E-409C-BE32-E72D297353CC}">
              <c16:uniqueId val="{00000006-87B5-48A7-BADD-9B07BA22DC18}"/>
            </c:ext>
          </c:extLst>
        </c:ser>
        <c:dLbls>
          <c:showLegendKey val="0"/>
          <c:showVal val="0"/>
          <c:showCatName val="0"/>
          <c:showSerName val="0"/>
          <c:showPercent val="0"/>
          <c:showBubbleSize val="0"/>
        </c:dLbls>
        <c:gapWidth val="150"/>
        <c:axId val="166526688"/>
        <c:axId val="166525120"/>
      </c:barChart>
      <c:lineChart>
        <c:grouping val="standard"/>
        <c:varyColors val="0"/>
        <c:ser>
          <c:idx val="1"/>
          <c:order val="1"/>
          <c:tx>
            <c:v>Y/Y growth (%, RHS)</c:v>
          </c:tx>
          <c:spPr>
            <a:ln w="28575" cap="rnd" cmpd="sng" algn="ctr">
              <a:solidFill>
                <a:schemeClr val="accent1">
                  <a:shade val="76000"/>
                  <a:shade val="95000"/>
                  <a:satMod val="105000"/>
                </a:schemeClr>
              </a:solidFill>
              <a:prstDash val="solid"/>
              <a:round/>
            </a:ln>
            <a:effectLst/>
          </c:spPr>
          <c:marker>
            <c:spPr>
              <a:solidFill>
                <a:schemeClr val="accent1">
                  <a:shade val="76000"/>
                </a:schemeClr>
              </a:solidFill>
              <a:ln w="9525" cap="flat" cmpd="sng" algn="ctr">
                <a:solidFill>
                  <a:schemeClr val="accent1">
                    <a:shade val="76000"/>
                    <a:shade val="95000"/>
                    <a:satMod val="105000"/>
                  </a:schemeClr>
                </a:solidFill>
                <a:prstDash val="solid"/>
                <a:round/>
              </a:ln>
              <a:effectLst/>
            </c:spPr>
          </c:marker>
          <c:dLbls>
            <c:dLbl>
              <c:idx val="0"/>
              <c:layout>
                <c:manualLayout>
                  <c:x val="-5.1428455344010783E-2"/>
                  <c:y val="-5.578151156302311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87B5-48A7-BADD-9B07BA22DC18}"/>
                </c:ext>
                <c:ext xmlns:c15="http://schemas.microsoft.com/office/drawing/2012/chart" uri="{CE6537A1-D6FC-4f65-9D91-7224C49458BB}"/>
              </c:extLst>
            </c:dLbl>
            <c:dLbl>
              <c:idx val="1"/>
              <c:layout>
                <c:manualLayout>
                  <c:x val="-6.4058489504098814E-2"/>
                  <c:y val="-5.534585735838139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8-87B5-48A7-BADD-9B07BA22DC18}"/>
                </c:ext>
                <c:ext xmlns:c15="http://schemas.microsoft.com/office/drawing/2012/chart" uri="{CE6537A1-D6FC-4f65-9D91-7224C49458BB}"/>
              </c:extLst>
            </c:dLbl>
            <c:dLbl>
              <c:idx val="2"/>
              <c:layout>
                <c:manualLayout>
                  <c:x val="-3.6459536985121492E-2"/>
                  <c:y val="-6.519106371546076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9-87B5-48A7-BADD-9B07BA22DC18}"/>
                </c:ext>
                <c:ext xmlns:c15="http://schemas.microsoft.com/office/drawing/2012/chart" uri="{CE6537A1-D6FC-4f65-9D91-7224C49458BB}"/>
              </c:extLst>
            </c:dLbl>
            <c:dLbl>
              <c:idx val="3"/>
              <c:layout>
                <c:manualLayout>
                  <c:x val="-3.963198867657565E-2"/>
                  <c:y val="-5.774278215223237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A-87B5-48A7-BADD-9B07BA22DC18}"/>
                </c:ext>
                <c:ext xmlns:c15="http://schemas.microsoft.com/office/drawing/2012/chart" uri="{CE6537A1-D6FC-4f65-9D91-7224C49458BB}"/>
              </c:extLst>
            </c:dLbl>
            <c:dLbl>
              <c:idx val="4"/>
              <c:layout>
                <c:manualLayout>
                  <c:x val="-3.9119759711564714E-2"/>
                  <c:y val="-5.249343832021128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B-87B5-48A7-BADD-9B07BA22DC18}"/>
                </c:ext>
                <c:ext xmlns:c15="http://schemas.microsoft.com/office/drawing/2012/chart" uri="{CE6537A1-D6FC-4f65-9D91-7224C49458BB}"/>
              </c:extLst>
            </c:dLbl>
            <c:dLbl>
              <c:idx val="5"/>
              <c:layout>
                <c:manualLayout>
                  <c:x val="-4.8124557678697756E-2"/>
                  <c:y val="-6.299212598425198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C-87B5-48A7-BADD-9B07BA22DC18}"/>
                </c:ext>
                <c:ext xmlns:c15="http://schemas.microsoft.com/office/drawing/2012/chart" uri="{CE6537A1-D6FC-4f65-9D91-7224C49458BB}"/>
              </c:extLst>
            </c:dLbl>
            <c:dLbl>
              <c:idx val="6"/>
              <c:layout>
                <c:manualLayout>
                  <c:x val="-4.8076094596739484E-2"/>
                  <c:y val="-6.508544535740462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D-87B5-48A7-BADD-9B07BA22DC18}"/>
                </c:ext>
                <c:ext xmlns:c15="http://schemas.microsoft.com/office/drawing/2012/chart" uri="{CE6537A1-D6FC-4f65-9D91-7224C49458BB}"/>
              </c:extLst>
            </c:dLbl>
            <c:dLbl>
              <c:idx val="7"/>
              <c:layout>
                <c:manualLayout>
                  <c:x val="-5.0301566786839877E-2"/>
                  <c:y val="-6.754117964741730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E-87B5-48A7-BADD-9B07BA22DC18}"/>
                </c:ext>
                <c:ext xmlns:c15="http://schemas.microsoft.com/office/drawing/2012/chart" uri="{CE6537A1-D6FC-4f65-9D91-7224C49458BB}"/>
              </c:extLst>
            </c:dLbl>
            <c:dLbl>
              <c:idx val="8"/>
              <c:layout>
                <c:manualLayout>
                  <c:x val="-4.9937192481237104E-2"/>
                  <c:y val="-7.453342591521089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F-87B5-48A7-BADD-9B07BA22DC18}"/>
                </c:ext>
                <c:ext xmlns:c15="http://schemas.microsoft.com/office/drawing/2012/chart" uri="{CE6537A1-D6FC-4f65-9D91-7224C49458BB}"/>
              </c:extLst>
            </c:dLbl>
            <c:dLbl>
              <c:idx val="9"/>
              <c:layout>
                <c:manualLayout>
                  <c:x val="-3.5087719298245612E-2"/>
                  <c:y val="-5.774278215223233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0-87B5-48A7-BADD-9B07BA22DC18}"/>
                </c:ext>
                <c:ext xmlns:c15="http://schemas.microsoft.com/office/drawing/2012/chart" uri="{CE6537A1-D6FC-4f65-9D91-7224C49458BB}"/>
              </c:extLst>
            </c:dLbl>
            <c:dLbl>
              <c:idx val="10"/>
              <c:layout>
                <c:manualLayout>
                  <c:x val="-3.9215686274509803E-2"/>
                  <c:y val="-7.874015748031496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11-87B5-48A7-BADD-9B07BA22DC1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solidFill>
                    <a:latin typeface="Trebuchet MS" pitchFamily="34" charset="0"/>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'0、 Summary - Projection'!$L$12:$AJ$12</c:f>
              <c:strCache>
                <c:ptCount val="2"/>
                <c:pt idx="0">
                  <c:v>4Q17</c:v>
                </c:pt>
                <c:pt idx="1">
                  <c:v>1Q18</c:v>
                </c:pt>
              </c:strCache>
            </c:strRef>
          </c:cat>
          <c:val>
            <c:numRef>
              <c:f>'0、 Summary - Projection'!$L$17:$AQ$17</c:f>
              <c:numCache>
                <c:formatCode>0.0%</c:formatCode>
                <c:ptCount val="6"/>
                <c:pt idx="0">
                  <c:v>0.5467457506950939</c:v>
                </c:pt>
                <c:pt idx="1">
                  <c:v>0.60026780459202755</c:v>
                </c:pt>
                <c:pt idx="2">
                  <c:v>0.51001872834079798</c:v>
                </c:pt>
                <c:pt idx="3">
                  <c:v>0.49421867496557703</c:v>
                </c:pt>
                <c:pt idx="4">
                  <c:v>0.4574740467159113</c:v>
                </c:pt>
                <c:pt idx="5">
                  <c:v>0.41319862994763401</c:v>
                </c:pt>
              </c:numCache>
            </c:numRef>
          </c:val>
          <c:smooth val="0"/>
          <c:extLst xmlns:c16r2="http://schemas.microsoft.com/office/drawing/2015/06/chart">
            <c:ext xmlns:c16="http://schemas.microsoft.com/office/drawing/2014/chart" uri="{C3380CC4-5D6E-409C-BE32-E72D297353CC}">
              <c16:uniqueId val="{00000012-87B5-48A7-BADD-9B07BA22DC18}"/>
            </c:ext>
          </c:extLst>
        </c:ser>
        <c:dLbls>
          <c:showLegendKey val="0"/>
          <c:showVal val="0"/>
          <c:showCatName val="0"/>
          <c:showSerName val="0"/>
          <c:showPercent val="0"/>
          <c:showBubbleSize val="0"/>
        </c:dLbls>
        <c:marker val="1"/>
        <c:smooth val="0"/>
        <c:axId val="166523944"/>
        <c:axId val="166525904"/>
      </c:lineChart>
      <c:catAx>
        <c:axId val="166526688"/>
        <c:scaling>
          <c:orientation val="minMax"/>
        </c:scaling>
        <c:delete val="0"/>
        <c:axPos val="b"/>
        <c:numFmt formatCode="General" sourceLinked="1"/>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crossAx val="166525120"/>
        <c:crosses val="autoZero"/>
        <c:auto val="1"/>
        <c:lblAlgn val="ctr"/>
        <c:lblOffset val="100"/>
        <c:noMultiLvlLbl val="0"/>
      </c:catAx>
      <c:valAx>
        <c:axId val="166525120"/>
        <c:scaling>
          <c:orientation val="minMax"/>
        </c:scaling>
        <c:delete val="0"/>
        <c:axPos val="l"/>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crossAx val="166526688"/>
        <c:crosses val="autoZero"/>
        <c:crossBetween val="between"/>
      </c:valAx>
      <c:valAx>
        <c:axId val="166525904"/>
        <c:scaling>
          <c:orientation val="minMax"/>
        </c:scaling>
        <c:delete val="0"/>
        <c:axPos val="r"/>
        <c:numFmt formatCode="0%" sourceLinked="0"/>
        <c:majorTickMark val="out"/>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crossAx val="166523944"/>
        <c:crosses val="max"/>
        <c:crossBetween val="between"/>
      </c:valAx>
      <c:catAx>
        <c:axId val="166523944"/>
        <c:scaling>
          <c:orientation val="minMax"/>
        </c:scaling>
        <c:delete val="1"/>
        <c:axPos val="b"/>
        <c:numFmt formatCode="General" sourceLinked="1"/>
        <c:majorTickMark val="out"/>
        <c:minorTickMark val="none"/>
        <c:tickLblPos val="none"/>
        <c:crossAx val="166525904"/>
        <c:crosses val="autoZero"/>
        <c:auto val="1"/>
        <c:lblAlgn val="ctr"/>
        <c:lblOffset val="100"/>
        <c:noMultiLvlLbl val="0"/>
      </c:catAx>
      <c:spPr>
        <a:solidFill>
          <a:schemeClr val="bg1"/>
        </a:solidFill>
        <a:ln>
          <a:noFill/>
        </a:ln>
        <a:effectLst/>
      </c:spPr>
    </c:plotArea>
    <c:legend>
      <c:legendPos val="b"/>
      <c:layout>
        <c:manualLayout>
          <c:xMode val="edge"/>
          <c:yMode val="edge"/>
          <c:x val="1.9137862004537563E-2"/>
          <c:y val="0.89057432781531298"/>
          <c:w val="0.96172402178541261"/>
          <c:h val="7.7929609192551721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Trebuchet MS" pitchFamily="34" charset="0"/>
              <a:ea typeface="+mn-ea"/>
              <a:cs typeface="+mn-cs"/>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aseline="0">
          <a:latin typeface="Trebuchet MS" pitchFamily="34" charset="0"/>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2152892653125353"/>
          <c:y val="9.0995521470597168E-2"/>
          <c:w val="0.45257747193366704"/>
          <c:h val="0.87678638683175758"/>
        </c:manualLayout>
      </c:layout>
      <c:barChart>
        <c:barDir val="bar"/>
        <c:grouping val="clustered"/>
        <c:varyColors val="0"/>
        <c:ser>
          <c:idx val="0"/>
          <c:order val="0"/>
          <c:tx>
            <c:strRef>
              <c:f>'1P-Figures'!$J$39</c:f>
              <c:strCache>
                <c:ptCount val="1"/>
                <c:pt idx="0">
                  <c:v>2Q16</c:v>
                </c:pt>
              </c:strCache>
            </c:strRef>
          </c:tx>
          <c:invertIfNegative val="0"/>
          <c:cat>
            <c:strRef>
              <c:f>'1P-Figures'!$B$40:$B$55</c:f>
              <c:strCache>
                <c:ptCount val="16"/>
                <c:pt idx="0">
                  <c:v>Computer and office</c:v>
                </c:pt>
                <c:pt idx="1">
                  <c:v>Mobile Phone</c:v>
                </c:pt>
                <c:pt idx="2">
                  <c:v>Household appliances</c:v>
                </c:pt>
                <c:pt idx="3">
                  <c:v>Digital</c:v>
                </c:pt>
                <c:pt idx="4">
                  <c:v>Baby, children and maternity</c:v>
                </c:pt>
                <c:pt idx="5">
                  <c:v>Cosmetics</c:v>
                </c:pt>
                <c:pt idx="6">
                  <c:v>Wine</c:v>
                </c:pt>
                <c:pt idx="7">
                  <c:v>Food</c:v>
                </c:pt>
                <c:pt idx="8">
                  <c:v>Textile / Household</c:v>
                </c:pt>
                <c:pt idx="9">
                  <c:v>Automotive accessories</c:v>
                </c:pt>
                <c:pt idx="10">
                  <c:v>Watches</c:v>
                </c:pt>
                <c:pt idx="11">
                  <c:v>Case and bags</c:v>
                </c:pt>
                <c:pt idx="12">
                  <c:v>Nutrition / Healthcare</c:v>
                </c:pt>
                <c:pt idx="13">
                  <c:v>Kitchen</c:v>
                </c:pt>
                <c:pt idx="14">
                  <c:v>Sports</c:v>
                </c:pt>
                <c:pt idx="15">
                  <c:v>Others</c:v>
                </c:pt>
              </c:strCache>
            </c:strRef>
          </c:cat>
          <c:val>
            <c:numRef>
              <c:f>'1P-Figures'!$J$40:$J$55</c:f>
              <c:numCache>
                <c:formatCode>_(* #,##0_);_(* \(#,##0\);_(* "-"??_);_(@_)</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xmlns:c16r2="http://schemas.microsoft.com/office/drawing/2015/06/chart">
            <c:ext xmlns:c16="http://schemas.microsoft.com/office/drawing/2014/chart" uri="{C3380CC4-5D6E-409C-BE32-E72D297353CC}">
              <c16:uniqueId val="{00000000-9D99-4796-AD6F-48E185857B51}"/>
            </c:ext>
          </c:extLst>
        </c:ser>
        <c:ser>
          <c:idx val="1"/>
          <c:order val="1"/>
          <c:tx>
            <c:strRef>
              <c:f>'1P-Figures'!$N$39</c:f>
              <c:strCache>
                <c:ptCount val="1"/>
                <c:pt idx="0">
                  <c:v>2Q17E</c:v>
                </c:pt>
              </c:strCache>
            </c:strRef>
          </c:tx>
          <c:invertIfNegative val="0"/>
          <c:cat>
            <c:strRef>
              <c:f>'1P-Figures'!$B$40:$B$55</c:f>
              <c:strCache>
                <c:ptCount val="16"/>
                <c:pt idx="0">
                  <c:v>Computer and office</c:v>
                </c:pt>
                <c:pt idx="1">
                  <c:v>Mobile Phone</c:v>
                </c:pt>
                <c:pt idx="2">
                  <c:v>Household appliances</c:v>
                </c:pt>
                <c:pt idx="3">
                  <c:v>Digital</c:v>
                </c:pt>
                <c:pt idx="4">
                  <c:v>Baby, children and maternity</c:v>
                </c:pt>
                <c:pt idx="5">
                  <c:v>Cosmetics</c:v>
                </c:pt>
                <c:pt idx="6">
                  <c:v>Wine</c:v>
                </c:pt>
                <c:pt idx="7">
                  <c:v>Food</c:v>
                </c:pt>
                <c:pt idx="8">
                  <c:v>Textile / Household</c:v>
                </c:pt>
                <c:pt idx="9">
                  <c:v>Automotive accessories</c:v>
                </c:pt>
                <c:pt idx="10">
                  <c:v>Watches</c:v>
                </c:pt>
                <c:pt idx="11">
                  <c:v>Case and bags</c:v>
                </c:pt>
                <c:pt idx="12">
                  <c:v>Nutrition / Healthcare</c:v>
                </c:pt>
                <c:pt idx="13">
                  <c:v>Kitchen</c:v>
                </c:pt>
                <c:pt idx="14">
                  <c:v>Sports</c:v>
                </c:pt>
                <c:pt idx="15">
                  <c:v>Others</c:v>
                </c:pt>
              </c:strCache>
            </c:strRef>
          </c:cat>
          <c:val>
            <c:numRef>
              <c:f>'1P-Figures'!$N$40:$N$55</c:f>
              <c:numCache>
                <c:formatCode>_(* #,##0_);_(* \(#,##0\);_(* "-"??_);_(@_)</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xmlns:c16r2="http://schemas.microsoft.com/office/drawing/2015/06/chart">
            <c:ext xmlns:c16="http://schemas.microsoft.com/office/drawing/2014/chart" uri="{C3380CC4-5D6E-409C-BE32-E72D297353CC}">
              <c16:uniqueId val="{00000001-9D99-4796-AD6F-48E185857B51}"/>
            </c:ext>
          </c:extLst>
        </c:ser>
        <c:dLbls>
          <c:showLegendKey val="0"/>
          <c:showVal val="0"/>
          <c:showCatName val="0"/>
          <c:showSerName val="0"/>
          <c:showPercent val="0"/>
          <c:showBubbleSize val="0"/>
        </c:dLbls>
        <c:gapWidth val="150"/>
        <c:axId val="166521984"/>
        <c:axId val="166527080"/>
      </c:barChart>
      <c:catAx>
        <c:axId val="166521984"/>
        <c:scaling>
          <c:orientation val="maxMin"/>
        </c:scaling>
        <c:delete val="0"/>
        <c:axPos val="l"/>
        <c:numFmt formatCode="General" sourceLinked="1"/>
        <c:majorTickMark val="out"/>
        <c:minorTickMark val="none"/>
        <c:tickLblPos val="nextTo"/>
        <c:crossAx val="166527080"/>
        <c:crosses val="autoZero"/>
        <c:auto val="1"/>
        <c:lblAlgn val="ctr"/>
        <c:lblOffset val="100"/>
        <c:noMultiLvlLbl val="0"/>
      </c:catAx>
      <c:valAx>
        <c:axId val="166527080"/>
        <c:scaling>
          <c:orientation val="minMax"/>
        </c:scaling>
        <c:delete val="0"/>
        <c:axPos val="t"/>
        <c:majorGridlines/>
        <c:numFmt formatCode="_(* #,##0_);_(* \(#,##0\);_(* &quot;-&quot;??_);_(@_)" sourceLinked="1"/>
        <c:majorTickMark val="out"/>
        <c:minorTickMark val="none"/>
        <c:tickLblPos val="nextTo"/>
        <c:crossAx val="166521984"/>
        <c:crosses val="autoZero"/>
        <c:crossBetween val="between"/>
        <c:dispUnits>
          <c:builtInUnit val="millions"/>
          <c:dispUnitsLbl/>
        </c:dispUnits>
      </c:valAx>
    </c:plotArea>
    <c:legend>
      <c:legendPos val="r"/>
      <c:layout>
        <c:manualLayout>
          <c:xMode val="edge"/>
          <c:yMode val="edge"/>
          <c:x val="0.79498274372144839"/>
          <c:y val="0.44845281058617675"/>
          <c:w val="0.13779044490604389"/>
          <c:h val="0.18284514435695617"/>
        </c:manualLayout>
      </c:layout>
      <c:overlay val="0"/>
    </c:legend>
    <c:plotVisOnly val="1"/>
    <c:dispBlanksAs val="gap"/>
    <c:showDLblsOverMax val="0"/>
  </c:chart>
  <c:spPr>
    <a:ln>
      <a:noFill/>
    </a:ln>
  </c:spPr>
  <c:txPr>
    <a:bodyPr/>
    <a:lstStyle/>
    <a:p>
      <a:pPr>
        <a:defRPr sz="800" baseline="0">
          <a:latin typeface="Trebuchet MS" pitchFamily="34" charset="0"/>
        </a:defRPr>
      </a:pPr>
      <a:endParaRPr lang="en-US"/>
    </a:p>
  </c:txPr>
  <c:printSettings>
    <c:headerFooter/>
    <c:pageMargins b="0.75000000000001366" l="0.70000000000000062" r="0.70000000000000062" t="0.75000000000001366" header="0.30000000000000032" footer="0.30000000000000032"/>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1</xdr:row>
      <xdr:rowOff>19050</xdr:rowOff>
    </xdr:from>
    <xdr:to>
      <xdr:col>5</xdr:col>
      <xdr:colOff>76200</xdr:colOff>
      <xdr:row>1</xdr:row>
      <xdr:rowOff>19050</xdr:rowOff>
    </xdr:to>
    <xdr:pic>
      <xdr:nvPicPr>
        <xdr:cNvPr id="2" name="Picture 7">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362075" y="238125"/>
          <a:ext cx="0" cy="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5</xdr:col>
      <xdr:colOff>1247775</xdr:colOff>
      <xdr:row>5</xdr:row>
      <xdr:rowOff>53340</xdr:rowOff>
    </xdr:to>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352675" cy="11963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485775</xdr:colOff>
      <xdr:row>15</xdr:row>
      <xdr:rowOff>0</xdr:rowOff>
    </xdr:to>
    <xdr:graphicFrame macro="">
      <xdr:nvGraphicFramePr>
        <xdr:cNvPr id="2" name="Chart 1">
          <a:extLst>
            <a:ext uri="{FF2B5EF4-FFF2-40B4-BE49-F238E27FC236}">
              <a16:creationId xmlns:a16="http://schemas.microsoft.com/office/drawing/2014/main" xmlns=""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0</xdr:colOff>
      <xdr:row>0</xdr:row>
      <xdr:rowOff>19050</xdr:rowOff>
    </xdr:from>
    <xdr:to>
      <xdr:col>6</xdr:col>
      <xdr:colOff>0</xdr:colOff>
      <xdr:row>1</xdr:row>
      <xdr:rowOff>19050</xdr:rowOff>
    </xdr:to>
    <xdr:pic>
      <xdr:nvPicPr>
        <xdr:cNvPr id="2" name="Picture 7">
          <a:extLst>
            <a:ext uri="{FF2B5EF4-FFF2-40B4-BE49-F238E27FC236}">
              <a16:creationId xmlns:a16="http://schemas.microsoft.com/office/drawing/2014/main" xmlns="" id="{00000000-0008-0000-0E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190875" y="19050"/>
          <a:ext cx="0" cy="171450"/>
        </a:xfrm>
        <a:prstGeom prst="rect">
          <a:avLst/>
        </a:prstGeom>
        <a:noFill/>
        <a:ln w="9525">
          <a:noFill/>
          <a:miter lim="800000"/>
          <a:headEnd/>
          <a:tailEnd/>
        </a:ln>
      </xdr:spPr>
    </xdr:pic>
    <xdr:clientData/>
  </xdr:twoCellAnchor>
  <xdr:twoCellAnchor editAs="oneCell">
    <xdr:from>
      <xdr:col>0</xdr:col>
      <xdr:colOff>133350</xdr:colOff>
      <xdr:row>1</xdr:row>
      <xdr:rowOff>0</xdr:rowOff>
    </xdr:from>
    <xdr:to>
      <xdr:col>0</xdr:col>
      <xdr:colOff>133350</xdr:colOff>
      <xdr:row>2</xdr:row>
      <xdr:rowOff>0</xdr:rowOff>
    </xdr:to>
    <xdr:pic>
      <xdr:nvPicPr>
        <xdr:cNvPr id="3" name="图片 2" descr="logo.jpg">
          <a:extLst>
            <a:ext uri="{FF2B5EF4-FFF2-40B4-BE49-F238E27FC236}">
              <a16:creationId xmlns:a16="http://schemas.microsoft.com/office/drawing/2014/main" xmlns="" id="{00000000-0008-0000-0E00-000003000000}"/>
            </a:ext>
          </a:extLst>
        </xdr:cNvPr>
        <xdr:cNvPicPr>
          <a:picLocks noChangeAspect="1"/>
        </xdr:cNvPicPr>
      </xdr:nvPicPr>
      <xdr:blipFill>
        <a:blip xmlns:r="http://schemas.openxmlformats.org/officeDocument/2006/relationships" r:embed="rId2"/>
        <a:srcRect/>
        <a:stretch>
          <a:fillRect/>
        </a:stretch>
      </xdr:blipFill>
      <xdr:spPr bwMode="auto">
        <a:xfrm>
          <a:off x="133350" y="190500"/>
          <a:ext cx="0" cy="171450"/>
        </a:xfrm>
        <a:prstGeom prst="rect">
          <a:avLst/>
        </a:prstGeom>
        <a:noFill/>
        <a:ln w="9525">
          <a:noFill/>
          <a:miter lim="800000"/>
          <a:headEnd/>
          <a:tailEnd/>
        </a:ln>
      </xdr:spPr>
    </xdr:pic>
    <xdr:clientData/>
  </xdr:twoCellAnchor>
  <xdr:twoCellAnchor editAs="oneCell">
    <xdr:from>
      <xdr:col>6</xdr:col>
      <xdr:colOff>428625</xdr:colOff>
      <xdr:row>1</xdr:row>
      <xdr:rowOff>19050</xdr:rowOff>
    </xdr:from>
    <xdr:to>
      <xdr:col>6</xdr:col>
      <xdr:colOff>428625</xdr:colOff>
      <xdr:row>2</xdr:row>
      <xdr:rowOff>0</xdr:rowOff>
    </xdr:to>
    <xdr:pic>
      <xdr:nvPicPr>
        <xdr:cNvPr id="4" name="Picture 7">
          <a:extLst>
            <a:ext uri="{FF2B5EF4-FFF2-40B4-BE49-F238E27FC236}">
              <a16:creationId xmlns:a16="http://schemas.microsoft.com/office/drawing/2014/main" xmlns="" id="{00000000-0008-0000-0E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619500" y="209550"/>
          <a:ext cx="0" cy="152400"/>
        </a:xfrm>
        <a:prstGeom prst="rect">
          <a:avLst/>
        </a:prstGeom>
        <a:noFill/>
        <a:ln w="9525">
          <a:noFill/>
          <a:miter lim="800000"/>
          <a:headEnd/>
          <a:tailEnd/>
        </a:ln>
      </xdr:spPr>
    </xdr:pic>
    <xdr:clientData/>
  </xdr:twoCellAnchor>
  <xdr:twoCellAnchor editAs="oneCell">
    <xdr:from>
      <xdr:col>0</xdr:col>
      <xdr:colOff>123825</xdr:colOff>
      <xdr:row>1</xdr:row>
      <xdr:rowOff>0</xdr:rowOff>
    </xdr:from>
    <xdr:to>
      <xdr:col>0</xdr:col>
      <xdr:colOff>123825</xdr:colOff>
      <xdr:row>2</xdr:row>
      <xdr:rowOff>9525</xdr:rowOff>
    </xdr:to>
    <xdr:pic>
      <xdr:nvPicPr>
        <xdr:cNvPr id="5" name="图片 4" descr="logo.jpg">
          <a:extLst>
            <a:ext uri="{FF2B5EF4-FFF2-40B4-BE49-F238E27FC236}">
              <a16:creationId xmlns:a16="http://schemas.microsoft.com/office/drawing/2014/main" xmlns="" id="{00000000-0008-0000-0E00-000005000000}"/>
            </a:ext>
          </a:extLst>
        </xdr:cNvPr>
        <xdr:cNvPicPr>
          <a:picLocks noChangeAspect="1"/>
        </xdr:cNvPicPr>
      </xdr:nvPicPr>
      <xdr:blipFill>
        <a:blip xmlns:r="http://schemas.openxmlformats.org/officeDocument/2006/relationships" r:embed="rId2"/>
        <a:srcRect/>
        <a:stretch>
          <a:fillRect/>
        </a:stretch>
      </xdr:blipFill>
      <xdr:spPr bwMode="auto">
        <a:xfrm>
          <a:off x="123825" y="190500"/>
          <a:ext cx="0" cy="180975"/>
        </a:xfrm>
        <a:prstGeom prst="rect">
          <a:avLst/>
        </a:prstGeom>
        <a:noFill/>
        <a:ln w="9525">
          <a:noFill/>
          <a:miter lim="800000"/>
          <a:headEnd/>
          <a:tailEnd/>
        </a:ln>
      </xdr:spPr>
    </xdr:pic>
    <xdr:clientData/>
  </xdr:twoCellAnchor>
  <xdr:twoCellAnchor editAs="oneCell">
    <xdr:from>
      <xdr:col>0</xdr:col>
      <xdr:colOff>133350</xdr:colOff>
      <xdr:row>1</xdr:row>
      <xdr:rowOff>0</xdr:rowOff>
    </xdr:from>
    <xdr:to>
      <xdr:col>0</xdr:col>
      <xdr:colOff>133350</xdr:colOff>
      <xdr:row>2</xdr:row>
      <xdr:rowOff>0</xdr:rowOff>
    </xdr:to>
    <xdr:pic>
      <xdr:nvPicPr>
        <xdr:cNvPr id="6" name="图片 6" descr="logo.jpg">
          <a:extLst>
            <a:ext uri="{FF2B5EF4-FFF2-40B4-BE49-F238E27FC236}">
              <a16:creationId xmlns:a16="http://schemas.microsoft.com/office/drawing/2014/main" xmlns="" id="{00000000-0008-0000-0E00-000006000000}"/>
            </a:ext>
          </a:extLst>
        </xdr:cNvPr>
        <xdr:cNvPicPr>
          <a:picLocks noChangeAspect="1"/>
        </xdr:cNvPicPr>
      </xdr:nvPicPr>
      <xdr:blipFill>
        <a:blip xmlns:r="http://schemas.openxmlformats.org/officeDocument/2006/relationships" r:embed="rId2"/>
        <a:srcRect/>
        <a:stretch>
          <a:fillRect/>
        </a:stretch>
      </xdr:blipFill>
      <xdr:spPr bwMode="auto">
        <a:xfrm>
          <a:off x="133350" y="190500"/>
          <a:ext cx="0" cy="171450"/>
        </a:xfrm>
        <a:prstGeom prst="rect">
          <a:avLst/>
        </a:prstGeom>
        <a:noFill/>
        <a:ln w="9525">
          <a:noFill/>
          <a:miter lim="800000"/>
          <a:headEnd/>
          <a:tailEnd/>
        </a:ln>
      </xdr:spPr>
    </xdr:pic>
    <xdr:clientData/>
  </xdr:twoCellAnchor>
  <xdr:twoCellAnchor editAs="oneCell">
    <xdr:from>
      <xdr:col>6</xdr:col>
      <xdr:colOff>428625</xdr:colOff>
      <xdr:row>1</xdr:row>
      <xdr:rowOff>19050</xdr:rowOff>
    </xdr:from>
    <xdr:to>
      <xdr:col>6</xdr:col>
      <xdr:colOff>428625</xdr:colOff>
      <xdr:row>2</xdr:row>
      <xdr:rowOff>0</xdr:rowOff>
    </xdr:to>
    <xdr:pic>
      <xdr:nvPicPr>
        <xdr:cNvPr id="7" name="Picture 7">
          <a:extLst>
            <a:ext uri="{FF2B5EF4-FFF2-40B4-BE49-F238E27FC236}">
              <a16:creationId xmlns:a16="http://schemas.microsoft.com/office/drawing/2014/main" xmlns="" id="{00000000-0008-0000-0E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619500" y="209550"/>
          <a:ext cx="0" cy="1524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0</xdr:rowOff>
    </xdr:from>
    <xdr:to>
      <xdr:col>3</xdr:col>
      <xdr:colOff>76200</xdr:colOff>
      <xdr:row>1</xdr:row>
      <xdr:rowOff>0</xdr:rowOff>
    </xdr:to>
    <xdr:pic>
      <xdr:nvPicPr>
        <xdr:cNvPr id="2" name="Picture 7">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76350" y="238125"/>
          <a:ext cx="0" cy="0"/>
        </a:xfrm>
        <a:prstGeom prst="rect">
          <a:avLst/>
        </a:prstGeom>
        <a:noFill/>
        <a:ln w="9525">
          <a:noFill/>
          <a:miter lim="800000"/>
          <a:headEnd/>
          <a:tailEnd/>
        </a:ln>
      </xdr:spPr>
    </xdr:pic>
    <xdr:clientData/>
  </xdr:twoCellAnchor>
  <xdr:twoCellAnchor editAs="oneCell">
    <xdr:from>
      <xdr:col>3</xdr:col>
      <xdr:colOff>76200</xdr:colOff>
      <xdr:row>1</xdr:row>
      <xdr:rowOff>0</xdr:rowOff>
    </xdr:from>
    <xdr:to>
      <xdr:col>3</xdr:col>
      <xdr:colOff>76200</xdr:colOff>
      <xdr:row>1</xdr:row>
      <xdr:rowOff>0</xdr:rowOff>
    </xdr:to>
    <xdr:pic>
      <xdr:nvPicPr>
        <xdr:cNvPr id="3" name="Picture 7">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76350" y="200025"/>
          <a:ext cx="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504824</xdr:colOff>
      <xdr:row>1</xdr:row>
      <xdr:rowOff>123825</xdr:rowOff>
    </xdr:from>
    <xdr:to>
      <xdr:col>8</xdr:col>
      <xdr:colOff>28576</xdr:colOff>
      <xdr:row>15</xdr:row>
      <xdr:rowOff>49125</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17</xdr:row>
      <xdr:rowOff>28575</xdr:rowOff>
    </xdr:from>
    <xdr:to>
      <xdr:col>7</xdr:col>
      <xdr:colOff>686025</xdr:colOff>
      <xdr:row>30</xdr:row>
      <xdr:rowOff>125325</xdr:rowOff>
    </xdr:to>
    <xdr:graphicFrame macro="">
      <xdr:nvGraphicFramePr>
        <xdr:cNvPr id="6" name="Chart 5">
          <a:extLst>
            <a:ext uri="{FF2B5EF4-FFF2-40B4-BE49-F238E27FC236}">
              <a16:creationId xmlns:a16="http://schemas.microsoft.com/office/drawing/2014/main" xmlns=""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542924</xdr:colOff>
      <xdr:row>32</xdr:row>
      <xdr:rowOff>114298</xdr:rowOff>
    </xdr:from>
    <xdr:to>
      <xdr:col>8</xdr:col>
      <xdr:colOff>38324</xdr:colOff>
      <xdr:row>46</xdr:row>
      <xdr:rowOff>39598</xdr:rowOff>
    </xdr:to>
    <xdr:graphicFrame macro="">
      <xdr:nvGraphicFramePr>
        <xdr:cNvPr id="8" name="Chart 7">
          <a:extLst>
            <a:ext uri="{FF2B5EF4-FFF2-40B4-BE49-F238E27FC236}">
              <a16:creationId xmlns:a16="http://schemas.microsoft.com/office/drawing/2014/main" xmlns=""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409575</xdr:colOff>
      <xdr:row>17</xdr:row>
      <xdr:rowOff>38099</xdr:rowOff>
    </xdr:from>
    <xdr:to>
      <xdr:col>15</xdr:col>
      <xdr:colOff>600300</xdr:colOff>
      <xdr:row>30</xdr:row>
      <xdr:rowOff>134849</xdr:rowOff>
    </xdr:to>
    <xdr:graphicFrame macro="">
      <xdr:nvGraphicFramePr>
        <xdr:cNvPr id="12" name="Chart 11">
          <a:extLst>
            <a:ext uri="{FF2B5EF4-FFF2-40B4-BE49-F238E27FC236}">
              <a16:creationId xmlns:a16="http://schemas.microsoft.com/office/drawing/2014/main" xmlns=""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466725</xdr:colOff>
      <xdr:row>32</xdr:row>
      <xdr:rowOff>142874</xdr:rowOff>
    </xdr:from>
    <xdr:to>
      <xdr:col>15</xdr:col>
      <xdr:colOff>657450</xdr:colOff>
      <xdr:row>46</xdr:row>
      <xdr:rowOff>68174</xdr:rowOff>
    </xdr:to>
    <xdr:graphicFrame macro="">
      <xdr:nvGraphicFramePr>
        <xdr:cNvPr id="13" name="Chart 12">
          <a:extLst>
            <a:ext uri="{FF2B5EF4-FFF2-40B4-BE49-F238E27FC236}">
              <a16:creationId xmlns:a16="http://schemas.microsoft.com/office/drawing/2014/main" xmlns=""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381000</xdr:colOff>
      <xdr:row>1</xdr:row>
      <xdr:rowOff>76200</xdr:rowOff>
    </xdr:from>
    <xdr:to>
      <xdr:col>15</xdr:col>
      <xdr:colOff>600077</xdr:colOff>
      <xdr:row>15</xdr:row>
      <xdr:rowOff>1500</xdr:rowOff>
    </xdr:to>
    <xdr:graphicFrame macro="">
      <xdr:nvGraphicFramePr>
        <xdr:cNvPr id="7" name="Chart 1">
          <a:extLst>
            <a:ext uri="{FF2B5EF4-FFF2-40B4-BE49-F238E27FC236}">
              <a16:creationId xmlns:a16="http://schemas.microsoft.com/office/drawing/2014/main" xmlns="" id="{04819CD9-EA07-4B0D-9F41-9C8176CA1A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523875</xdr:colOff>
      <xdr:row>48</xdr:row>
      <xdr:rowOff>76200</xdr:rowOff>
    </xdr:from>
    <xdr:to>
      <xdr:col>8</xdr:col>
      <xdr:colOff>19275</xdr:colOff>
      <xdr:row>62</xdr:row>
      <xdr:rowOff>1500</xdr:rowOff>
    </xdr:to>
    <xdr:graphicFrame macro="">
      <xdr:nvGraphicFramePr>
        <xdr:cNvPr id="9" name="Chart 7">
          <a:extLst>
            <a:ext uri="{FF2B5EF4-FFF2-40B4-BE49-F238E27FC236}">
              <a16:creationId xmlns:a16="http://schemas.microsoft.com/office/drawing/2014/main" xmlns="" id="{176D4B80-B53A-4283-8DCE-1D938FF36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495300</xdr:colOff>
      <xdr:row>48</xdr:row>
      <xdr:rowOff>85725</xdr:rowOff>
    </xdr:from>
    <xdr:to>
      <xdr:col>15</xdr:col>
      <xdr:colOff>686025</xdr:colOff>
      <xdr:row>62</xdr:row>
      <xdr:rowOff>11025</xdr:rowOff>
    </xdr:to>
    <xdr:graphicFrame macro="">
      <xdr:nvGraphicFramePr>
        <xdr:cNvPr id="10" name="Chart 12">
          <a:extLst>
            <a:ext uri="{FF2B5EF4-FFF2-40B4-BE49-F238E27FC236}">
              <a16:creationId xmlns:a16="http://schemas.microsoft.com/office/drawing/2014/main" xmlns="" id="{5A1367F6-4687-4728-85BF-76C2F93E6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304800</xdr:colOff>
      <xdr:row>0</xdr:row>
      <xdr:rowOff>171449</xdr:rowOff>
    </xdr:from>
    <xdr:to>
      <xdr:col>5</xdr:col>
      <xdr:colOff>676275</xdr:colOff>
      <xdr:row>30</xdr:row>
      <xdr:rowOff>123824</xdr:rowOff>
    </xdr:to>
    <xdr:graphicFrame macro="">
      <xdr:nvGraphicFramePr>
        <xdr:cNvPr id="2" name="Chart 1">
          <a:extLst>
            <a:ext uri="{FF2B5EF4-FFF2-40B4-BE49-F238E27FC236}">
              <a16:creationId xmlns:a16="http://schemas.microsoft.com/office/drawing/2014/main" xmlns=""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542926</xdr:colOff>
      <xdr:row>2</xdr:row>
      <xdr:rowOff>85726</xdr:rowOff>
    </xdr:from>
    <xdr:to>
      <xdr:col>21</xdr:col>
      <xdr:colOff>228601</xdr:colOff>
      <xdr:row>18</xdr:row>
      <xdr:rowOff>28576</xdr:rowOff>
    </xdr:to>
    <xdr:graphicFrame macro="">
      <xdr:nvGraphicFramePr>
        <xdr:cNvPr id="8" name="Chart 7">
          <a:extLst>
            <a:ext uri="{FF2B5EF4-FFF2-40B4-BE49-F238E27FC236}">
              <a16:creationId xmlns:a16="http://schemas.microsoft.com/office/drawing/2014/main" xmlns=""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619124</xdr:colOff>
      <xdr:row>1</xdr:row>
      <xdr:rowOff>85726</xdr:rowOff>
    </xdr:from>
    <xdr:to>
      <xdr:col>11</xdr:col>
      <xdr:colOff>581025</xdr:colOff>
      <xdr:row>15</xdr:row>
      <xdr:rowOff>19050</xdr:rowOff>
    </xdr:to>
    <xdr:graphicFrame macro="">
      <xdr:nvGraphicFramePr>
        <xdr:cNvPr id="11" name="Chart 10">
          <a:extLst>
            <a:ext uri="{FF2B5EF4-FFF2-40B4-BE49-F238E27FC236}">
              <a16:creationId xmlns:a16="http://schemas.microsoft.com/office/drawing/2014/main" xmlns=""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733427</xdr:colOff>
      <xdr:row>16</xdr:row>
      <xdr:rowOff>123825</xdr:rowOff>
    </xdr:from>
    <xdr:to>
      <xdr:col>11</xdr:col>
      <xdr:colOff>419100</xdr:colOff>
      <xdr:row>30</xdr:row>
      <xdr:rowOff>66675</xdr:rowOff>
    </xdr:to>
    <xdr:graphicFrame macro="">
      <xdr:nvGraphicFramePr>
        <xdr:cNvPr id="15" name="Chart 14">
          <a:extLst>
            <a:ext uri="{FF2B5EF4-FFF2-40B4-BE49-F238E27FC236}">
              <a16:creationId xmlns:a16="http://schemas.microsoft.com/office/drawing/2014/main" xmlns=""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58</xdr:col>
      <xdr:colOff>819149</xdr:colOff>
      <xdr:row>1</xdr:row>
      <xdr:rowOff>38100</xdr:rowOff>
    </xdr:from>
    <xdr:to>
      <xdr:col>106</xdr:col>
      <xdr:colOff>381000</xdr:colOff>
      <xdr:row>38</xdr:row>
      <xdr:rowOff>171449</xdr:rowOff>
    </xdr:to>
    <xdr:graphicFrame macro="">
      <xdr:nvGraphicFramePr>
        <xdr:cNvPr id="4" name="图表 3">
          <a:extLst>
            <a:ext uri="{FF2B5EF4-FFF2-40B4-BE49-F238E27FC236}">
              <a16:creationId xmlns:a16="http://schemas.microsoft.com/office/drawing/2014/main" xmlns="" id="{7DBB2B5C-9009-4D03-9730-A156D06D9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50</xdr:col>
      <xdr:colOff>952500</xdr:colOff>
      <xdr:row>0</xdr:row>
      <xdr:rowOff>152399</xdr:rowOff>
    </xdr:from>
    <xdr:to>
      <xdr:col>67</xdr:col>
      <xdr:colOff>1019175</xdr:colOff>
      <xdr:row>38</xdr:row>
      <xdr:rowOff>66674</xdr:rowOff>
    </xdr:to>
    <xdr:graphicFrame macro="">
      <xdr:nvGraphicFramePr>
        <xdr:cNvPr id="4" name="图表 3">
          <a:extLst>
            <a:ext uri="{FF2B5EF4-FFF2-40B4-BE49-F238E27FC236}">
              <a16:creationId xmlns:a16="http://schemas.microsoft.com/office/drawing/2014/main" xmlns="" id="{F4DB4025-0800-4F4B-9C6A-DAA586344C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857250</xdr:colOff>
      <xdr:row>1</xdr:row>
      <xdr:rowOff>95250</xdr:rowOff>
    </xdr:from>
    <xdr:to>
      <xdr:col>5</xdr:col>
      <xdr:colOff>1285875</xdr:colOff>
      <xdr:row>17</xdr:row>
      <xdr:rowOff>95250</xdr:rowOff>
    </xdr:to>
    <xdr:graphicFrame macro="">
      <xdr:nvGraphicFramePr>
        <xdr:cNvPr id="3" name="图表 2">
          <a:extLst>
            <a:ext uri="{FF2B5EF4-FFF2-40B4-BE49-F238E27FC236}">
              <a16:creationId xmlns:a16="http://schemas.microsoft.com/office/drawing/2014/main" xmlns="" id="{651D4988-CCA4-4D13-84C7-B0B45FA67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24</xdr:col>
      <xdr:colOff>76200</xdr:colOff>
      <xdr:row>1</xdr:row>
      <xdr:rowOff>19050</xdr:rowOff>
    </xdr:from>
    <xdr:to>
      <xdr:col>38</xdr:col>
      <xdr:colOff>380324</xdr:colOff>
      <xdr:row>11</xdr:row>
      <xdr:rowOff>123825</xdr:rowOff>
    </xdr:to>
    <xdr:graphicFrame macro="">
      <xdr:nvGraphicFramePr>
        <xdr:cNvPr id="10" name="Chart 9">
          <a:extLst>
            <a:ext uri="{FF2B5EF4-FFF2-40B4-BE49-F238E27FC236}">
              <a16:creationId xmlns:a16="http://schemas.microsoft.com/office/drawing/2014/main" xmlns=""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0</xdr:row>
      <xdr:rowOff>161925</xdr:rowOff>
    </xdr:from>
    <xdr:to>
      <xdr:col>22</xdr:col>
      <xdr:colOff>1466849</xdr:colOff>
      <xdr:row>12</xdr:row>
      <xdr:rowOff>9525</xdr:rowOff>
    </xdr:to>
    <xdr:graphicFrame macro="">
      <xdr:nvGraphicFramePr>
        <xdr:cNvPr id="2" name="Chart 1">
          <a:extLst>
            <a:ext uri="{FF2B5EF4-FFF2-40B4-BE49-F238E27FC236}">
              <a16:creationId xmlns:a16="http://schemas.microsoft.com/office/drawing/2014/main" xmlns=""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12</xdr:row>
      <xdr:rowOff>114300</xdr:rowOff>
    </xdr:from>
    <xdr:to>
      <xdr:col>22</xdr:col>
      <xdr:colOff>1209675</xdr:colOff>
      <xdr:row>23</xdr:row>
      <xdr:rowOff>161925</xdr:rowOff>
    </xdr:to>
    <xdr:graphicFrame macro="">
      <xdr:nvGraphicFramePr>
        <xdr:cNvPr id="3" name="Chart 2">
          <a:extLst>
            <a:ext uri="{FF2B5EF4-FFF2-40B4-BE49-F238E27FC236}">
              <a16:creationId xmlns:a16="http://schemas.microsoft.com/office/drawing/2014/main" xmlns=""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514350</xdr:colOff>
      <xdr:row>3</xdr:row>
      <xdr:rowOff>123825</xdr:rowOff>
    </xdr:from>
    <xdr:to>
      <xdr:col>30</xdr:col>
      <xdr:colOff>209549</xdr:colOff>
      <xdr:row>14</xdr:row>
      <xdr:rowOff>95250</xdr:rowOff>
    </xdr:to>
    <xdr:graphicFrame macro="">
      <xdr:nvGraphicFramePr>
        <xdr:cNvPr id="9" name="Chart 8">
          <a:extLst>
            <a:ext uri="{FF2B5EF4-FFF2-40B4-BE49-F238E27FC236}">
              <a16:creationId xmlns:a16="http://schemas.microsoft.com/office/drawing/2014/main" xmlns=""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123825</xdr:colOff>
      <xdr:row>11</xdr:row>
      <xdr:rowOff>66674</xdr:rowOff>
    </xdr:from>
    <xdr:to>
      <xdr:col>38</xdr:col>
      <xdr:colOff>171449</xdr:colOff>
      <xdr:row>22</xdr:row>
      <xdr:rowOff>95249</xdr:rowOff>
    </xdr:to>
    <xdr:graphicFrame macro="">
      <xdr:nvGraphicFramePr>
        <xdr:cNvPr id="11" name="Chart 10">
          <a:extLst>
            <a:ext uri="{FF2B5EF4-FFF2-40B4-BE49-F238E27FC236}">
              <a16:creationId xmlns:a16="http://schemas.microsoft.com/office/drawing/2014/main" xmlns="" id="{00000000-0008-0000-09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571500</xdr:colOff>
      <xdr:row>1</xdr:row>
      <xdr:rowOff>47625</xdr:rowOff>
    </xdr:from>
    <xdr:to>
      <xdr:col>38</xdr:col>
      <xdr:colOff>333374</xdr:colOff>
      <xdr:row>12</xdr:row>
      <xdr:rowOff>19050</xdr:rowOff>
    </xdr:to>
    <xdr:graphicFrame macro="">
      <xdr:nvGraphicFramePr>
        <xdr:cNvPr id="12" name="Chart 11">
          <a:extLst>
            <a:ext uri="{FF2B5EF4-FFF2-40B4-BE49-F238E27FC236}">
              <a16:creationId xmlns:a16="http://schemas.microsoft.com/office/drawing/2014/main" xmlns=""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209549</xdr:colOff>
      <xdr:row>1</xdr:row>
      <xdr:rowOff>19050</xdr:rowOff>
    </xdr:from>
    <xdr:to>
      <xdr:col>46</xdr:col>
      <xdr:colOff>46949</xdr:colOff>
      <xdr:row>9</xdr:row>
      <xdr:rowOff>9526</xdr:rowOff>
    </xdr:to>
    <xdr:graphicFrame macro="">
      <xdr:nvGraphicFramePr>
        <xdr:cNvPr id="14" name="Chart 13">
          <a:extLst>
            <a:ext uri="{FF2B5EF4-FFF2-40B4-BE49-F238E27FC236}">
              <a16:creationId xmlns:a16="http://schemas.microsoft.com/office/drawing/2014/main" xmlns="" id="{00000000-0008-0000-09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38</xdr:col>
      <xdr:colOff>171449</xdr:colOff>
      <xdr:row>12</xdr:row>
      <xdr:rowOff>57150</xdr:rowOff>
    </xdr:from>
    <xdr:to>
      <xdr:col>46</xdr:col>
      <xdr:colOff>8849</xdr:colOff>
      <xdr:row>22</xdr:row>
      <xdr:rowOff>47625</xdr:rowOff>
    </xdr:to>
    <xdr:graphicFrame macro="">
      <xdr:nvGraphicFramePr>
        <xdr:cNvPr id="15" name="Chart 14">
          <a:extLst>
            <a:ext uri="{FF2B5EF4-FFF2-40B4-BE49-F238E27FC236}">
              <a16:creationId xmlns:a16="http://schemas.microsoft.com/office/drawing/2014/main" xmlns="" id="{00000000-0008-0000-09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552450</xdr:colOff>
      <xdr:row>3</xdr:row>
      <xdr:rowOff>114300</xdr:rowOff>
    </xdr:from>
    <xdr:to>
      <xdr:col>30</xdr:col>
      <xdr:colOff>95249</xdr:colOff>
      <xdr:row>14</xdr:row>
      <xdr:rowOff>19050</xdr:rowOff>
    </xdr:to>
    <xdr:graphicFrame macro="">
      <xdr:nvGraphicFramePr>
        <xdr:cNvPr id="16" name="Chart 15">
          <a:extLst>
            <a:ext uri="{FF2B5EF4-FFF2-40B4-BE49-F238E27FC236}">
              <a16:creationId xmlns:a16="http://schemas.microsoft.com/office/drawing/2014/main" xmlns="" id="{00000000-0008-0000-09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219075</xdr:colOff>
      <xdr:row>13</xdr:row>
      <xdr:rowOff>47625</xdr:rowOff>
    </xdr:from>
    <xdr:to>
      <xdr:col>28</xdr:col>
      <xdr:colOff>228600</xdr:colOff>
      <xdr:row>23</xdr:row>
      <xdr:rowOff>180974</xdr:rowOff>
    </xdr:to>
    <xdr:graphicFrame macro="">
      <xdr:nvGraphicFramePr>
        <xdr:cNvPr id="17" name="Chart 16">
          <a:extLst>
            <a:ext uri="{FF2B5EF4-FFF2-40B4-BE49-F238E27FC236}">
              <a16:creationId xmlns:a16="http://schemas.microsoft.com/office/drawing/2014/main" xmlns=""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38099</xdr:colOff>
      <xdr:row>0</xdr:row>
      <xdr:rowOff>142875</xdr:rowOff>
    </xdr:from>
    <xdr:to>
      <xdr:col>11</xdr:col>
      <xdr:colOff>361950</xdr:colOff>
      <xdr:row>14</xdr:row>
      <xdr:rowOff>47625</xdr:rowOff>
    </xdr:to>
    <xdr:graphicFrame macro="">
      <xdr:nvGraphicFramePr>
        <xdr:cNvPr id="2" name="Chart 1">
          <a:extLst>
            <a:ext uri="{FF2B5EF4-FFF2-40B4-BE49-F238E27FC236}">
              <a16:creationId xmlns:a16="http://schemas.microsoft.com/office/drawing/2014/main" xmlns=""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SHARE\Users\Tian%20Hou\AppData\Local\Microsoft\Windows\Temporary%20Internet%20Files\Content.Outlook\RU6USPV2\&#20809;&#22823;&#35777;&#21048;-&#38646;&#21806;&#25968;&#25454;&#24211;&#21608;&#25253;-1212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00002&#20010;&#25968;&#25454;&#24211;\&#25968;&#25454;&#24211;FINAL\&#25968;&#25454;&#24211;1\&#25968;&#25454;&#24211;,&#26368;&#2603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248\company_JD\Workspace\JD%20Data%20_201903%20WP%20with%20link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1.248\company_JD\Workspace\jd%20GMV%20&#26410;&#35843;&#25972;-&#27839;&#29992;&#24050;&#21457;&#24067;-201903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GDP及居民收支情况"/>
      <sheetName val="社会消费品零售情况"/>
      <sheetName val="CPI与RPI数据"/>
      <sheetName val="重点零售企业销售情况"/>
      <sheetName val="美国零售情况"/>
      <sheetName val="日本零售情况"/>
      <sheetName val="全球主要零售公司基本情况"/>
      <sheetName val="中国网络零售市场概况"/>
      <sheetName val="中国电商市场份额情况"/>
      <sheetName val="中国电商详细经营数据"/>
      <sheetName val="中韩网购普及率"/>
      <sheetName val="海外网购规模比较"/>
      <sheetName val="免责声明"/>
    </sheetNames>
    <sheetDataSet>
      <sheetData sheetId="0"/>
      <sheetData sheetId="1">
        <row r="2">
          <cell r="Q2" t="str">
            <v xml:space="preserve">国内生产总值:累计:北京 </v>
          </cell>
          <cell r="AY2" t="str">
            <v xml:space="preserve">国内生产总值:人均:北京 </v>
          </cell>
          <cell r="CF2" t="str">
            <v xml:space="preserve">人均收入:累计:城镇 </v>
          </cell>
          <cell r="CG2" t="str">
            <v xml:space="preserve">人均可支配收入:累计:城镇 </v>
          </cell>
          <cell r="CH2" t="str">
            <v xml:space="preserve">人均消费支出:累计:城镇 </v>
          </cell>
          <cell r="CI2" t="str">
            <v xml:space="preserve">人均消费支出:累计:城镇:食品 </v>
          </cell>
          <cell r="CS2" t="str">
            <v xml:space="preserve">人均现金收入:累计:农村 </v>
          </cell>
          <cell r="CT2" t="str">
            <v xml:space="preserve">人均现金消费支出:累计:农村 </v>
          </cell>
          <cell r="CU2" t="str">
            <v xml:space="preserve">人均现金消费支出:累计:农村:食品 </v>
          </cell>
        </row>
        <row r="3">
          <cell r="O3" t="str">
            <v>单位</v>
          </cell>
          <cell r="P3" t="str">
            <v>十亿人民币</v>
          </cell>
          <cell r="Q3" t="str">
            <v>十亿人民币</v>
          </cell>
          <cell r="AW3" t="str">
            <v>单位</v>
          </cell>
          <cell r="AX3" t="str">
            <v>人民币</v>
          </cell>
          <cell r="AY3" t="str">
            <v>人民币</v>
          </cell>
          <cell r="CE3" t="str">
            <v>单位</v>
          </cell>
          <cell r="CR3" t="str">
            <v>单位</v>
          </cell>
          <cell r="CU3" t="str">
            <v>人民币</v>
          </cell>
        </row>
        <row r="4">
          <cell r="O4">
            <v>41153</v>
          </cell>
          <cell r="AW4">
            <v>40878</v>
          </cell>
          <cell r="CE4">
            <v>41153</v>
          </cell>
          <cell r="CR4">
            <v>41153</v>
          </cell>
          <cell r="CU4">
            <v>1355.07</v>
          </cell>
        </row>
        <row r="5">
          <cell r="O5">
            <v>41061</v>
          </cell>
          <cell r="AW5">
            <v>40513</v>
          </cell>
          <cell r="CE5">
            <v>41061</v>
          </cell>
          <cell r="CR5">
            <v>41061</v>
          </cell>
          <cell r="CU5">
            <v>959.56</v>
          </cell>
        </row>
        <row r="6">
          <cell r="O6">
            <v>40969</v>
          </cell>
          <cell r="AW6">
            <v>40148</v>
          </cell>
          <cell r="CE6">
            <v>40969</v>
          </cell>
          <cell r="CR6">
            <v>40969</v>
          </cell>
          <cell r="CU6">
            <v>570.25</v>
          </cell>
        </row>
        <row r="7">
          <cell r="O7">
            <v>40878</v>
          </cell>
          <cell r="AW7">
            <v>39783</v>
          </cell>
          <cell r="CE7">
            <v>40878</v>
          </cell>
          <cell r="CR7">
            <v>40878</v>
          </cell>
          <cell r="CU7">
            <v>1651.29</v>
          </cell>
        </row>
        <row r="8">
          <cell r="O8">
            <v>40787</v>
          </cell>
          <cell r="AW8">
            <v>39417</v>
          </cell>
          <cell r="CE8">
            <v>40787</v>
          </cell>
          <cell r="CR8">
            <v>40787</v>
          </cell>
          <cell r="CU8">
            <v>1187.3</v>
          </cell>
        </row>
        <row r="9">
          <cell r="O9">
            <v>40695</v>
          </cell>
          <cell r="AW9">
            <v>39052</v>
          </cell>
          <cell r="CE9">
            <v>40695</v>
          </cell>
          <cell r="CR9">
            <v>40695</v>
          </cell>
          <cell r="CU9">
            <v>833.6</v>
          </cell>
        </row>
        <row r="10">
          <cell r="O10">
            <v>40603</v>
          </cell>
          <cell r="AW10">
            <v>38687</v>
          </cell>
          <cell r="CE10">
            <v>40603</v>
          </cell>
          <cell r="CR10">
            <v>40603</v>
          </cell>
          <cell r="CU10">
            <v>493.2</v>
          </cell>
        </row>
        <row r="11">
          <cell r="O11">
            <v>40513</v>
          </cell>
          <cell r="AW11">
            <v>38322</v>
          </cell>
          <cell r="CE11">
            <v>40513</v>
          </cell>
          <cell r="CR11">
            <v>40513</v>
          </cell>
          <cell r="CU11">
            <v>1313.1751505</v>
          </cell>
        </row>
        <row r="12">
          <cell r="O12">
            <v>40422</v>
          </cell>
          <cell r="AW12">
            <v>37956</v>
          </cell>
          <cell r="CE12">
            <v>40422</v>
          </cell>
          <cell r="CR12">
            <v>40422</v>
          </cell>
          <cell r="CU12">
            <v>928.95</v>
          </cell>
        </row>
        <row r="13">
          <cell r="O13">
            <v>40330</v>
          </cell>
          <cell r="AW13">
            <v>37591</v>
          </cell>
          <cell r="CE13">
            <v>40330</v>
          </cell>
          <cell r="CR13">
            <v>40330</v>
          </cell>
          <cell r="CU13">
            <v>654.54999999999995</v>
          </cell>
        </row>
        <row r="14">
          <cell r="O14">
            <v>40238</v>
          </cell>
          <cell r="AW14">
            <v>37226</v>
          </cell>
          <cell r="CE14">
            <v>40238</v>
          </cell>
          <cell r="CR14">
            <v>40238</v>
          </cell>
          <cell r="CU14">
            <v>392.42</v>
          </cell>
        </row>
        <row r="15">
          <cell r="O15">
            <v>40148</v>
          </cell>
          <cell r="AW15">
            <v>36861</v>
          </cell>
          <cell r="CE15">
            <v>40148</v>
          </cell>
          <cell r="CR15">
            <v>40148</v>
          </cell>
          <cell r="CU15">
            <v>1180.69</v>
          </cell>
        </row>
        <row r="16">
          <cell r="O16">
            <v>40057</v>
          </cell>
          <cell r="AW16">
            <v>36495</v>
          </cell>
          <cell r="CE16">
            <v>40057</v>
          </cell>
          <cell r="CR16">
            <v>40057</v>
          </cell>
          <cell r="CU16">
            <v>847.13</v>
          </cell>
        </row>
        <row r="17">
          <cell r="O17">
            <v>39965</v>
          </cell>
          <cell r="AW17">
            <v>36130</v>
          </cell>
          <cell r="CE17">
            <v>39965</v>
          </cell>
          <cell r="CR17">
            <v>39965</v>
          </cell>
          <cell r="CU17">
            <v>601.67999999999995</v>
          </cell>
        </row>
        <row r="18">
          <cell r="O18">
            <v>39873</v>
          </cell>
          <cell r="AW18">
            <v>35765</v>
          </cell>
          <cell r="CE18">
            <v>39873</v>
          </cell>
          <cell r="CR18">
            <v>39873</v>
          </cell>
          <cell r="CU18">
            <v>358.09</v>
          </cell>
        </row>
        <row r="19">
          <cell r="O19">
            <v>39783</v>
          </cell>
          <cell r="AW19">
            <v>35400</v>
          </cell>
          <cell r="CE19">
            <v>39783</v>
          </cell>
          <cell r="CR19">
            <v>39783</v>
          </cell>
          <cell r="CU19">
            <v>1135.174522</v>
          </cell>
        </row>
        <row r="20">
          <cell r="O20">
            <v>39692</v>
          </cell>
          <cell r="AW20">
            <v>35034</v>
          </cell>
          <cell r="CE20">
            <v>39692</v>
          </cell>
          <cell r="CR20">
            <v>39692</v>
          </cell>
          <cell r="CU20">
            <v>826.64</v>
          </cell>
        </row>
        <row r="21">
          <cell r="O21">
            <v>39600</v>
          </cell>
          <cell r="AW21">
            <v>34669</v>
          </cell>
          <cell r="CE21">
            <v>39600</v>
          </cell>
          <cell r="CR21">
            <v>39600</v>
          </cell>
          <cell r="CU21">
            <v>583.42999999999995</v>
          </cell>
        </row>
        <row r="22">
          <cell r="O22">
            <v>39508</v>
          </cell>
          <cell r="AW22">
            <v>34304</v>
          </cell>
          <cell r="CE22">
            <v>39508</v>
          </cell>
          <cell r="CR22">
            <v>39508</v>
          </cell>
          <cell r="CU22">
            <v>350.52</v>
          </cell>
        </row>
        <row r="23">
          <cell r="O23">
            <v>39417</v>
          </cell>
          <cell r="AW23">
            <v>33939</v>
          </cell>
          <cell r="CE23">
            <v>39417</v>
          </cell>
          <cell r="CR23">
            <v>39417</v>
          </cell>
          <cell r="CU23">
            <v>967.59101297999996</v>
          </cell>
        </row>
        <row r="24">
          <cell r="O24">
            <v>39326</v>
          </cell>
          <cell r="AW24">
            <v>33573</v>
          </cell>
          <cell r="CE24">
            <v>39326</v>
          </cell>
          <cell r="CR24">
            <v>39326</v>
          </cell>
          <cell r="CU24">
            <v>678.49</v>
          </cell>
        </row>
        <row r="25">
          <cell r="B25">
            <v>1</v>
          </cell>
          <cell r="J25">
            <v>1</v>
          </cell>
          <cell r="O25">
            <v>39234</v>
          </cell>
          <cell r="AW25">
            <v>33208</v>
          </cell>
          <cell r="CE25">
            <v>39234</v>
          </cell>
          <cell r="CR25">
            <v>39234</v>
          </cell>
          <cell r="CU25">
            <v>472.31</v>
          </cell>
        </row>
        <row r="26">
          <cell r="O26">
            <v>39142</v>
          </cell>
          <cell r="AW26">
            <v>32843</v>
          </cell>
          <cell r="CE26">
            <v>39142</v>
          </cell>
          <cell r="CR26">
            <v>39142</v>
          </cell>
          <cell r="CU26">
            <v>282.3</v>
          </cell>
        </row>
        <row r="27">
          <cell r="O27">
            <v>39052</v>
          </cell>
          <cell r="AW27">
            <v>32478</v>
          </cell>
          <cell r="CE27">
            <v>39052</v>
          </cell>
          <cell r="CR27">
            <v>39052</v>
          </cell>
          <cell r="CU27">
            <v>835.48</v>
          </cell>
        </row>
        <row r="28">
          <cell r="O28">
            <v>38961</v>
          </cell>
          <cell r="AW28">
            <v>32112</v>
          </cell>
          <cell r="CE28">
            <v>38961</v>
          </cell>
          <cell r="CR28">
            <v>38961</v>
          </cell>
          <cell r="CU28">
            <v>589.1</v>
          </cell>
        </row>
        <row r="29">
          <cell r="O29">
            <v>38869</v>
          </cell>
          <cell r="AW29">
            <v>31747</v>
          </cell>
          <cell r="CE29">
            <v>38869</v>
          </cell>
          <cell r="CR29">
            <v>38869</v>
          </cell>
          <cell r="CU29">
            <v>416.4</v>
          </cell>
        </row>
        <row r="30">
          <cell r="O30">
            <v>38777</v>
          </cell>
          <cell r="AW30">
            <v>31382</v>
          </cell>
          <cell r="CE30">
            <v>38777</v>
          </cell>
          <cell r="CR30">
            <v>38777</v>
          </cell>
          <cell r="CU30">
            <v>248.5</v>
          </cell>
        </row>
        <row r="31">
          <cell r="O31">
            <v>38687</v>
          </cell>
          <cell r="AW31">
            <v>31017</v>
          </cell>
          <cell r="CE31">
            <v>38687</v>
          </cell>
          <cell r="CR31">
            <v>38687</v>
          </cell>
          <cell r="CU31">
            <v>770.69</v>
          </cell>
        </row>
        <row r="32">
          <cell r="O32">
            <v>38596</v>
          </cell>
          <cell r="AW32">
            <v>30651</v>
          </cell>
          <cell r="CE32">
            <v>38596</v>
          </cell>
          <cell r="CR32">
            <v>38596</v>
          </cell>
          <cell r="CU32">
            <v>537.29999999999995</v>
          </cell>
        </row>
        <row r="33">
          <cell r="O33">
            <v>38504</v>
          </cell>
          <cell r="AW33">
            <v>30286</v>
          </cell>
          <cell r="CE33">
            <v>38504</v>
          </cell>
          <cell r="CR33">
            <v>38504</v>
          </cell>
          <cell r="CU33">
            <v>377</v>
          </cell>
        </row>
        <row r="34">
          <cell r="O34">
            <v>38412</v>
          </cell>
          <cell r="AW34">
            <v>29921</v>
          </cell>
          <cell r="CE34">
            <v>38412</v>
          </cell>
          <cell r="CR34">
            <v>38412</v>
          </cell>
          <cell r="CU34">
            <v>224.2</v>
          </cell>
        </row>
        <row r="35">
          <cell r="O35">
            <v>38322</v>
          </cell>
          <cell r="AW35">
            <v>29556</v>
          </cell>
          <cell r="CE35">
            <v>38322</v>
          </cell>
          <cell r="CR35">
            <v>38322</v>
          </cell>
          <cell r="CU35">
            <v>629.9</v>
          </cell>
        </row>
        <row r="36">
          <cell r="O36">
            <v>38231</v>
          </cell>
          <cell r="CE36">
            <v>38231</v>
          </cell>
          <cell r="CR36">
            <v>38231</v>
          </cell>
          <cell r="CU36">
            <v>454</v>
          </cell>
        </row>
        <row r="37">
          <cell r="O37">
            <v>38139</v>
          </cell>
          <cell r="CE37">
            <v>38139</v>
          </cell>
          <cell r="CR37">
            <v>38139</v>
          </cell>
          <cell r="CU37">
            <v>317.39999999999998</v>
          </cell>
        </row>
        <row r="38">
          <cell r="O38">
            <v>38047</v>
          </cell>
          <cell r="CE38">
            <v>38047</v>
          </cell>
          <cell r="CR38">
            <v>38047</v>
          </cell>
          <cell r="CU38">
            <v>186.6</v>
          </cell>
        </row>
        <row r="39">
          <cell r="O39">
            <v>37956</v>
          </cell>
          <cell r="CE39">
            <v>37956</v>
          </cell>
          <cell r="CR39">
            <v>37956</v>
          </cell>
          <cell r="CU39">
            <v>551.20000000000005</v>
          </cell>
        </row>
        <row r="40">
          <cell r="O40">
            <v>37865</v>
          </cell>
          <cell r="CE40">
            <v>37865</v>
          </cell>
          <cell r="CR40">
            <v>37865</v>
          </cell>
          <cell r="CU40">
            <v>390.4</v>
          </cell>
        </row>
        <row r="41">
          <cell r="O41">
            <v>37773</v>
          </cell>
          <cell r="CE41">
            <v>37773</v>
          </cell>
          <cell r="CR41">
            <v>37773</v>
          </cell>
          <cell r="CU41">
            <v>275.2</v>
          </cell>
        </row>
        <row r="42">
          <cell r="O42">
            <v>37681</v>
          </cell>
          <cell r="CE42">
            <v>37681</v>
          </cell>
          <cell r="CR42">
            <v>37681</v>
          </cell>
          <cell r="CU42">
            <v>164.6</v>
          </cell>
        </row>
        <row r="43">
          <cell r="O43">
            <v>37591</v>
          </cell>
          <cell r="CE43">
            <v>37591</v>
          </cell>
          <cell r="CR43">
            <v>37591</v>
          </cell>
          <cell r="CU43">
            <v>511</v>
          </cell>
        </row>
        <row r="44">
          <cell r="O44">
            <v>37500</v>
          </cell>
          <cell r="CE44">
            <v>37500</v>
          </cell>
          <cell r="CR44">
            <v>37500</v>
          </cell>
          <cell r="CU44">
            <v>362.4</v>
          </cell>
        </row>
        <row r="45">
          <cell r="O45">
            <v>37408</v>
          </cell>
          <cell r="CE45">
            <v>37408</v>
          </cell>
          <cell r="CR45">
            <v>37408</v>
          </cell>
          <cell r="CU45">
            <v>256.7</v>
          </cell>
        </row>
        <row r="46">
          <cell r="O46">
            <v>37316</v>
          </cell>
          <cell r="CE46">
            <v>37316</v>
          </cell>
          <cell r="CR46">
            <v>37316</v>
          </cell>
          <cell r="CU46">
            <v>156.6</v>
          </cell>
        </row>
        <row r="47">
          <cell r="O47">
            <v>37226</v>
          </cell>
          <cell r="CR47">
            <v>37226</v>
          </cell>
          <cell r="CU47">
            <v>484.47</v>
          </cell>
        </row>
        <row r="48">
          <cell r="O48">
            <v>37135</v>
          </cell>
          <cell r="CR48">
            <v>37135</v>
          </cell>
          <cell r="CU48">
            <v>347.51</v>
          </cell>
        </row>
        <row r="49">
          <cell r="O49">
            <v>37043</v>
          </cell>
          <cell r="CR49">
            <v>37043</v>
          </cell>
          <cell r="CU49">
            <v>247.99</v>
          </cell>
        </row>
        <row r="50">
          <cell r="O50">
            <v>36951</v>
          </cell>
          <cell r="CR50">
            <v>36951</v>
          </cell>
          <cell r="CU50">
            <v>148.6</v>
          </cell>
        </row>
        <row r="51">
          <cell r="O51">
            <v>36861</v>
          </cell>
        </row>
        <row r="52">
          <cell r="O52">
            <v>36770</v>
          </cell>
        </row>
        <row r="53">
          <cell r="O53">
            <v>36678</v>
          </cell>
        </row>
        <row r="54">
          <cell r="O54">
            <v>36586</v>
          </cell>
        </row>
        <row r="61">
          <cell r="B61">
            <v>1</v>
          </cell>
          <cell r="C61">
            <v>1</v>
          </cell>
          <cell r="J61">
            <v>2</v>
          </cell>
          <cell r="K61">
            <v>1</v>
          </cell>
        </row>
      </sheetData>
      <sheetData sheetId="2">
        <row r="2">
          <cell r="P2" t="str">
            <v xml:space="preserve">消费品零售:累计 </v>
          </cell>
          <cell r="R2" t="str">
            <v xml:space="preserve">消费品零售:累计同比 </v>
          </cell>
          <cell r="W2" t="str">
            <v xml:space="preserve">(DC)消费品零售:市 </v>
          </cell>
          <cell r="AB2" t="str">
            <v xml:space="preserve">消费品零售:北京 </v>
          </cell>
          <cell r="BJ2" t="str">
            <v xml:space="preserve">消费品零售:同比:北京 </v>
          </cell>
          <cell r="CQ2" t="str">
            <v xml:space="preserve">商品零售:限额以上企业:总计 </v>
          </cell>
          <cell r="DL2" t="str">
            <v xml:space="preserve">商品零售:同比:限额以上企业:总计 </v>
          </cell>
        </row>
        <row r="3">
          <cell r="O3" t="str">
            <v>单位</v>
          </cell>
          <cell r="V3" t="str">
            <v>单位</v>
          </cell>
          <cell r="AA3" t="str">
            <v>单位</v>
          </cell>
          <cell r="BI3" t="str">
            <v>单位</v>
          </cell>
          <cell r="CP3" t="str">
            <v>单位</v>
          </cell>
          <cell r="DK3" t="str">
            <v>单位</v>
          </cell>
        </row>
        <row r="4">
          <cell r="O4">
            <v>41214</v>
          </cell>
          <cell r="V4">
            <v>40148</v>
          </cell>
          <cell r="AA4">
            <v>41214</v>
          </cell>
          <cell r="BI4">
            <v>41183</v>
          </cell>
          <cell r="CP4">
            <v>41214</v>
          </cell>
          <cell r="DK4">
            <v>41214</v>
          </cell>
        </row>
        <row r="5">
          <cell r="O5">
            <v>41183</v>
          </cell>
          <cell r="V5">
            <v>40118</v>
          </cell>
          <cell r="AA5">
            <v>41183</v>
          </cell>
          <cell r="BI5">
            <v>41153</v>
          </cell>
          <cell r="CP5">
            <v>41183</v>
          </cell>
          <cell r="DK5">
            <v>41183</v>
          </cell>
        </row>
        <row r="6">
          <cell r="O6">
            <v>41153</v>
          </cell>
          <cell r="V6">
            <v>40087</v>
          </cell>
          <cell r="AA6">
            <v>41153</v>
          </cell>
          <cell r="BI6">
            <v>41122</v>
          </cell>
          <cell r="CP6">
            <v>41153</v>
          </cell>
          <cell r="DK6">
            <v>41153</v>
          </cell>
        </row>
        <row r="7">
          <cell r="O7">
            <v>41122</v>
          </cell>
          <cell r="V7">
            <v>40057</v>
          </cell>
          <cell r="AA7">
            <v>41122</v>
          </cell>
          <cell r="BI7">
            <v>41091</v>
          </cell>
          <cell r="CP7">
            <v>41122</v>
          </cell>
          <cell r="DK7">
            <v>41122</v>
          </cell>
        </row>
        <row r="8">
          <cell r="O8">
            <v>41091</v>
          </cell>
          <cell r="V8">
            <v>40026</v>
          </cell>
          <cell r="AA8">
            <v>41091</v>
          </cell>
          <cell r="BI8">
            <v>41061</v>
          </cell>
          <cell r="CP8">
            <v>41091</v>
          </cell>
          <cell r="DK8">
            <v>41091</v>
          </cell>
        </row>
        <row r="9">
          <cell r="J9">
            <v>3</v>
          </cell>
          <cell r="K9">
            <v>1</v>
          </cell>
          <cell r="O9">
            <v>41061</v>
          </cell>
          <cell r="V9">
            <v>39995</v>
          </cell>
          <cell r="AA9">
            <v>41061</v>
          </cell>
          <cell r="BI9">
            <v>41030</v>
          </cell>
          <cell r="CP9">
            <v>41061</v>
          </cell>
          <cell r="DK9">
            <v>41061</v>
          </cell>
        </row>
        <row r="10">
          <cell r="O10">
            <v>41030</v>
          </cell>
          <cell r="V10">
            <v>39965</v>
          </cell>
          <cell r="AA10">
            <v>41030</v>
          </cell>
          <cell r="BI10">
            <v>41000</v>
          </cell>
          <cell r="CP10">
            <v>41030</v>
          </cell>
          <cell r="DK10">
            <v>41030</v>
          </cell>
        </row>
        <row r="11">
          <cell r="B11">
            <v>2</v>
          </cell>
          <cell r="C11">
            <v>5</v>
          </cell>
          <cell r="O11">
            <v>41000</v>
          </cell>
          <cell r="V11">
            <v>39934</v>
          </cell>
          <cell r="AA11">
            <v>41000</v>
          </cell>
          <cell r="BI11">
            <v>40969</v>
          </cell>
          <cell r="CP11">
            <v>41000</v>
          </cell>
          <cell r="DK11">
            <v>41000</v>
          </cell>
        </row>
        <row r="12">
          <cell r="O12">
            <v>40969</v>
          </cell>
          <cell r="V12">
            <v>39904</v>
          </cell>
          <cell r="AA12">
            <v>40969</v>
          </cell>
          <cell r="BI12">
            <v>40940</v>
          </cell>
          <cell r="CP12">
            <v>40969</v>
          </cell>
          <cell r="DK12">
            <v>40969</v>
          </cell>
        </row>
        <row r="13">
          <cell r="O13">
            <v>40940</v>
          </cell>
          <cell r="V13">
            <v>39873</v>
          </cell>
          <cell r="AA13">
            <v>40940</v>
          </cell>
          <cell r="BI13">
            <v>40909</v>
          </cell>
          <cell r="CP13">
            <v>40878</v>
          </cell>
          <cell r="DK13">
            <v>40878</v>
          </cell>
        </row>
        <row r="14">
          <cell r="O14">
            <v>40878</v>
          </cell>
          <cell r="V14">
            <v>39845</v>
          </cell>
          <cell r="AA14">
            <v>40909</v>
          </cell>
          <cell r="BI14">
            <v>40878</v>
          </cell>
          <cell r="CP14">
            <v>40848</v>
          </cell>
          <cell r="DK14">
            <v>40848</v>
          </cell>
        </row>
        <row r="15">
          <cell r="O15">
            <v>40848</v>
          </cell>
          <cell r="V15">
            <v>39814</v>
          </cell>
          <cell r="AA15">
            <v>40878</v>
          </cell>
          <cell r="BI15">
            <v>40848</v>
          </cell>
          <cell r="CP15">
            <v>40817</v>
          </cell>
          <cell r="DK15">
            <v>40817</v>
          </cell>
        </row>
        <row r="16">
          <cell r="O16">
            <v>40817</v>
          </cell>
          <cell r="V16">
            <v>39783</v>
          </cell>
          <cell r="AA16">
            <v>40848</v>
          </cell>
          <cell r="BI16">
            <v>40817</v>
          </cell>
          <cell r="CP16">
            <v>40787</v>
          </cell>
          <cell r="DK16">
            <v>40787</v>
          </cell>
        </row>
        <row r="17">
          <cell r="O17">
            <v>40787</v>
          </cell>
          <cell r="V17">
            <v>39753</v>
          </cell>
          <cell r="AA17">
            <v>40817</v>
          </cell>
          <cell r="BI17">
            <v>40787</v>
          </cell>
          <cell r="CP17">
            <v>40756</v>
          </cell>
          <cell r="DK17">
            <v>40756</v>
          </cell>
        </row>
        <row r="18">
          <cell r="O18">
            <v>40756</v>
          </cell>
          <cell r="V18">
            <v>39722</v>
          </cell>
          <cell r="AA18">
            <v>40787</v>
          </cell>
          <cell r="BI18">
            <v>40756</v>
          </cell>
          <cell r="CP18">
            <v>40725</v>
          </cell>
          <cell r="DK18">
            <v>40725</v>
          </cell>
        </row>
        <row r="19">
          <cell r="O19">
            <v>40725</v>
          </cell>
          <cell r="V19">
            <v>39692</v>
          </cell>
          <cell r="AA19">
            <v>40756</v>
          </cell>
          <cell r="BI19">
            <v>40725</v>
          </cell>
          <cell r="CP19">
            <v>40695</v>
          </cell>
          <cell r="DK19">
            <v>40695</v>
          </cell>
        </row>
        <row r="20">
          <cell r="O20">
            <v>40695</v>
          </cell>
          <cell r="V20">
            <v>39661</v>
          </cell>
          <cell r="AA20">
            <v>40725</v>
          </cell>
          <cell r="BI20">
            <v>40695</v>
          </cell>
          <cell r="CP20">
            <v>40664</v>
          </cell>
          <cell r="DK20">
            <v>40664</v>
          </cell>
        </row>
        <row r="21">
          <cell r="O21">
            <v>40664</v>
          </cell>
          <cell r="V21">
            <v>39630</v>
          </cell>
          <cell r="AA21">
            <v>40695</v>
          </cell>
          <cell r="BI21">
            <v>40664</v>
          </cell>
          <cell r="CP21">
            <v>40634</v>
          </cell>
          <cell r="DK21">
            <v>40634</v>
          </cell>
        </row>
        <row r="22">
          <cell r="O22">
            <v>40634</v>
          </cell>
          <cell r="V22">
            <v>39600</v>
          </cell>
          <cell r="AA22">
            <v>40664</v>
          </cell>
          <cell r="BI22">
            <v>40634</v>
          </cell>
          <cell r="CP22">
            <v>40603</v>
          </cell>
          <cell r="DK22">
            <v>40603</v>
          </cell>
        </row>
        <row r="23">
          <cell r="O23">
            <v>40603</v>
          </cell>
          <cell r="V23">
            <v>39569</v>
          </cell>
          <cell r="AA23">
            <v>40634</v>
          </cell>
          <cell r="BI23">
            <v>40603</v>
          </cell>
          <cell r="CP23">
            <v>40575</v>
          </cell>
          <cell r="DK23">
            <v>40575</v>
          </cell>
        </row>
        <row r="24">
          <cell r="O24">
            <v>40575</v>
          </cell>
          <cell r="V24">
            <v>39539</v>
          </cell>
          <cell r="AA24">
            <v>40603</v>
          </cell>
          <cell r="BI24">
            <v>40575</v>
          </cell>
          <cell r="CP24">
            <v>40544</v>
          </cell>
          <cell r="DK24">
            <v>40544</v>
          </cell>
        </row>
        <row r="25">
          <cell r="O25">
            <v>40544</v>
          </cell>
          <cell r="V25">
            <v>39508</v>
          </cell>
          <cell r="AA25">
            <v>40575</v>
          </cell>
          <cell r="BI25">
            <v>40544</v>
          </cell>
          <cell r="CP25">
            <v>40513</v>
          </cell>
          <cell r="DK25">
            <v>40513</v>
          </cell>
        </row>
        <row r="26">
          <cell r="O26">
            <v>40513</v>
          </cell>
          <cell r="V26">
            <v>39479</v>
          </cell>
          <cell r="AA26">
            <v>40544</v>
          </cell>
          <cell r="BI26">
            <v>40513</v>
          </cell>
          <cell r="CP26">
            <v>40483</v>
          </cell>
          <cell r="DK26">
            <v>40483</v>
          </cell>
        </row>
        <row r="27">
          <cell r="O27">
            <v>40483</v>
          </cell>
          <cell r="V27">
            <v>39448</v>
          </cell>
          <cell r="AA27">
            <v>40513</v>
          </cell>
          <cell r="BI27">
            <v>40483</v>
          </cell>
          <cell r="CP27">
            <v>40452</v>
          </cell>
          <cell r="DK27">
            <v>40452</v>
          </cell>
        </row>
        <row r="28">
          <cell r="B28">
            <v>1</v>
          </cell>
          <cell r="C28">
            <v>1</v>
          </cell>
          <cell r="J28">
            <v>8</v>
          </cell>
          <cell r="K28">
            <v>1</v>
          </cell>
          <cell r="O28">
            <v>40452</v>
          </cell>
          <cell r="V28">
            <v>39417</v>
          </cell>
          <cell r="AA28">
            <v>40483</v>
          </cell>
          <cell r="BI28">
            <v>40452</v>
          </cell>
          <cell r="CP28">
            <v>40422</v>
          </cell>
          <cell r="DK28">
            <v>40422</v>
          </cell>
        </row>
        <row r="29">
          <cell r="O29">
            <v>40422</v>
          </cell>
          <cell r="V29">
            <v>39387</v>
          </cell>
          <cell r="AA29">
            <v>40452</v>
          </cell>
          <cell r="BI29">
            <v>40422</v>
          </cell>
          <cell r="CP29">
            <v>40391</v>
          </cell>
          <cell r="DK29">
            <v>40391</v>
          </cell>
        </row>
        <row r="30">
          <cell r="O30">
            <v>40391</v>
          </cell>
          <cell r="V30">
            <v>39356</v>
          </cell>
          <cell r="AA30">
            <v>40422</v>
          </cell>
          <cell r="BI30">
            <v>40391</v>
          </cell>
          <cell r="CP30">
            <v>40360</v>
          </cell>
          <cell r="DK30">
            <v>40360</v>
          </cell>
        </row>
        <row r="31">
          <cell r="O31">
            <v>40360</v>
          </cell>
          <cell r="V31">
            <v>39326</v>
          </cell>
          <cell r="AA31">
            <v>40391</v>
          </cell>
          <cell r="BI31">
            <v>40360</v>
          </cell>
          <cell r="CP31">
            <v>40330</v>
          </cell>
          <cell r="DK31">
            <v>40330</v>
          </cell>
        </row>
        <row r="32">
          <cell r="O32">
            <v>40330</v>
          </cell>
          <cell r="V32">
            <v>39295</v>
          </cell>
          <cell r="AA32">
            <v>40360</v>
          </cell>
          <cell r="BI32">
            <v>40330</v>
          </cell>
          <cell r="CP32">
            <v>40299</v>
          </cell>
          <cell r="DK32">
            <v>40299</v>
          </cell>
        </row>
        <row r="33">
          <cell r="O33">
            <v>40299</v>
          </cell>
          <cell r="V33">
            <v>39264</v>
          </cell>
          <cell r="AA33">
            <v>40330</v>
          </cell>
          <cell r="BI33">
            <v>40299</v>
          </cell>
          <cell r="CP33">
            <v>40269</v>
          </cell>
          <cell r="DK33">
            <v>40269</v>
          </cell>
        </row>
        <row r="34">
          <cell r="O34">
            <v>40269</v>
          </cell>
          <cell r="V34">
            <v>39234</v>
          </cell>
          <cell r="AA34">
            <v>40299</v>
          </cell>
          <cell r="BI34">
            <v>40269</v>
          </cell>
          <cell r="CP34">
            <v>40238</v>
          </cell>
          <cell r="DK34">
            <v>40238</v>
          </cell>
        </row>
        <row r="35">
          <cell r="O35">
            <v>40238</v>
          </cell>
          <cell r="V35">
            <v>39203</v>
          </cell>
          <cell r="AA35">
            <v>40269</v>
          </cell>
          <cell r="BI35">
            <v>40238</v>
          </cell>
          <cell r="CP35">
            <v>40210</v>
          </cell>
          <cell r="DK35">
            <v>40210</v>
          </cell>
        </row>
        <row r="36">
          <cell r="O36">
            <v>40210</v>
          </cell>
          <cell r="V36">
            <v>39173</v>
          </cell>
          <cell r="AA36">
            <v>40238</v>
          </cell>
          <cell r="BI36">
            <v>40210</v>
          </cell>
          <cell r="CP36">
            <v>40179</v>
          </cell>
          <cell r="DK36">
            <v>40179</v>
          </cell>
        </row>
        <row r="37">
          <cell r="O37">
            <v>40179</v>
          </cell>
          <cell r="V37">
            <v>39142</v>
          </cell>
          <cell r="AA37">
            <v>40210</v>
          </cell>
          <cell r="BI37">
            <v>40148</v>
          </cell>
          <cell r="CP37">
            <v>40148</v>
          </cell>
          <cell r="DK37">
            <v>40148</v>
          </cell>
        </row>
        <row r="38">
          <cell r="O38">
            <v>40148</v>
          </cell>
          <cell r="V38">
            <v>39114</v>
          </cell>
          <cell r="AA38">
            <v>40179</v>
          </cell>
          <cell r="BI38">
            <v>40118</v>
          </cell>
          <cell r="CP38">
            <v>40118</v>
          </cell>
          <cell r="DK38">
            <v>40118</v>
          </cell>
        </row>
        <row r="39">
          <cell r="O39">
            <v>40118</v>
          </cell>
          <cell r="V39">
            <v>39083</v>
          </cell>
          <cell r="AA39">
            <v>40148</v>
          </cell>
          <cell r="BI39">
            <v>40087</v>
          </cell>
          <cell r="CP39">
            <v>40087</v>
          </cell>
          <cell r="DK39">
            <v>40087</v>
          </cell>
        </row>
        <row r="40">
          <cell r="O40">
            <v>40087</v>
          </cell>
          <cell r="V40">
            <v>39052</v>
          </cell>
          <cell r="AA40">
            <v>40118</v>
          </cell>
          <cell r="BI40">
            <v>40057</v>
          </cell>
          <cell r="CP40">
            <v>40057</v>
          </cell>
          <cell r="DK40">
            <v>40057</v>
          </cell>
        </row>
        <row r="41">
          <cell r="O41">
            <v>40057</v>
          </cell>
          <cell r="V41">
            <v>39022</v>
          </cell>
          <cell r="AA41">
            <v>40087</v>
          </cell>
          <cell r="BI41">
            <v>40026</v>
          </cell>
          <cell r="CP41">
            <v>40026</v>
          </cell>
          <cell r="DK41">
            <v>40026</v>
          </cell>
        </row>
        <row r="42">
          <cell r="O42">
            <v>40026</v>
          </cell>
          <cell r="V42">
            <v>38991</v>
          </cell>
          <cell r="AA42">
            <v>40057</v>
          </cell>
          <cell r="BI42">
            <v>39995</v>
          </cell>
          <cell r="CP42">
            <v>39995</v>
          </cell>
          <cell r="DK42">
            <v>39995</v>
          </cell>
        </row>
        <row r="43">
          <cell r="O43">
            <v>39995</v>
          </cell>
          <cell r="V43">
            <v>38961</v>
          </cell>
          <cell r="AA43">
            <v>40026</v>
          </cell>
          <cell r="BI43">
            <v>39965</v>
          </cell>
          <cell r="CP43">
            <v>39965</v>
          </cell>
          <cell r="DK43">
            <v>39965</v>
          </cell>
        </row>
        <row r="44">
          <cell r="O44">
            <v>39965</v>
          </cell>
          <cell r="V44">
            <v>38930</v>
          </cell>
          <cell r="AA44">
            <v>39995</v>
          </cell>
          <cell r="BI44">
            <v>39934</v>
          </cell>
          <cell r="CP44">
            <v>39934</v>
          </cell>
          <cell r="DK44">
            <v>39934</v>
          </cell>
        </row>
        <row r="45">
          <cell r="O45">
            <v>39934</v>
          </cell>
          <cell r="V45">
            <v>38899</v>
          </cell>
          <cell r="AA45">
            <v>39965</v>
          </cell>
          <cell r="BI45">
            <v>39904</v>
          </cell>
          <cell r="CP45">
            <v>39904</v>
          </cell>
          <cell r="DK45">
            <v>39904</v>
          </cell>
        </row>
        <row r="46">
          <cell r="O46">
            <v>39904</v>
          </cell>
          <cell r="V46">
            <v>38869</v>
          </cell>
          <cell r="AA46">
            <v>39934</v>
          </cell>
          <cell r="BI46">
            <v>39873</v>
          </cell>
          <cell r="CP46">
            <v>39873</v>
          </cell>
          <cell r="DK46">
            <v>39873</v>
          </cell>
        </row>
        <row r="47">
          <cell r="B47">
            <v>1</v>
          </cell>
          <cell r="C47">
            <v>1</v>
          </cell>
          <cell r="J47">
            <v>1</v>
          </cell>
          <cell r="K47">
            <v>1</v>
          </cell>
          <cell r="O47">
            <v>39873</v>
          </cell>
          <cell r="V47">
            <v>38838</v>
          </cell>
          <cell r="AA47">
            <v>39904</v>
          </cell>
          <cell r="BI47">
            <v>39845</v>
          </cell>
          <cell r="CP47">
            <v>39845</v>
          </cell>
          <cell r="DK47">
            <v>39845</v>
          </cell>
        </row>
        <row r="48">
          <cell r="O48">
            <v>39845</v>
          </cell>
          <cell r="V48">
            <v>38808</v>
          </cell>
          <cell r="AA48">
            <v>39873</v>
          </cell>
          <cell r="BI48">
            <v>39814</v>
          </cell>
          <cell r="CP48">
            <v>39814</v>
          </cell>
          <cell r="DK48">
            <v>39814</v>
          </cell>
        </row>
        <row r="49">
          <cell r="O49">
            <v>39814</v>
          </cell>
          <cell r="V49">
            <v>38777</v>
          </cell>
          <cell r="AA49">
            <v>39845</v>
          </cell>
          <cell r="CP49">
            <v>39783</v>
          </cell>
          <cell r="DK49">
            <v>39783</v>
          </cell>
        </row>
        <row r="50">
          <cell r="O50">
            <v>39783</v>
          </cell>
          <cell r="V50">
            <v>38749</v>
          </cell>
          <cell r="AA50">
            <v>39814</v>
          </cell>
          <cell r="CP50">
            <v>39753</v>
          </cell>
          <cell r="DK50">
            <v>39753</v>
          </cell>
        </row>
        <row r="51">
          <cell r="O51">
            <v>39753</v>
          </cell>
          <cell r="V51">
            <v>38718</v>
          </cell>
          <cell r="AA51">
            <v>39783</v>
          </cell>
          <cell r="CP51">
            <v>39722</v>
          </cell>
          <cell r="DK51">
            <v>39722</v>
          </cell>
        </row>
        <row r="52">
          <cell r="O52">
            <v>39722</v>
          </cell>
          <cell r="V52">
            <v>38687</v>
          </cell>
          <cell r="AA52">
            <v>39753</v>
          </cell>
          <cell r="CP52">
            <v>39692</v>
          </cell>
          <cell r="DK52">
            <v>39692</v>
          </cell>
        </row>
        <row r="53">
          <cell r="O53">
            <v>39692</v>
          </cell>
          <cell r="V53">
            <v>38657</v>
          </cell>
          <cell r="AA53">
            <v>39722</v>
          </cell>
          <cell r="CP53">
            <v>39661</v>
          </cell>
          <cell r="DK53">
            <v>39661</v>
          </cell>
        </row>
        <row r="54">
          <cell r="O54">
            <v>39661</v>
          </cell>
          <cell r="V54">
            <v>38626</v>
          </cell>
          <cell r="AA54">
            <v>39692</v>
          </cell>
          <cell r="CP54">
            <v>39630</v>
          </cell>
          <cell r="DK54">
            <v>39630</v>
          </cell>
        </row>
        <row r="55">
          <cell r="O55">
            <v>39630</v>
          </cell>
          <cell r="V55">
            <v>38596</v>
          </cell>
          <cell r="AA55">
            <v>39661</v>
          </cell>
          <cell r="CP55">
            <v>39600</v>
          </cell>
          <cell r="DK55">
            <v>39600</v>
          </cell>
        </row>
        <row r="56">
          <cell r="O56">
            <v>39600</v>
          </cell>
          <cell r="V56">
            <v>38565</v>
          </cell>
          <cell r="AA56">
            <v>39630</v>
          </cell>
          <cell r="CP56">
            <v>39569</v>
          </cell>
          <cell r="DK56">
            <v>39569</v>
          </cell>
        </row>
        <row r="57">
          <cell r="O57">
            <v>39569</v>
          </cell>
          <cell r="V57">
            <v>38534</v>
          </cell>
          <cell r="AA57">
            <v>39600</v>
          </cell>
          <cell r="CP57">
            <v>39539</v>
          </cell>
          <cell r="DK57">
            <v>39539</v>
          </cell>
        </row>
        <row r="58">
          <cell r="O58">
            <v>39539</v>
          </cell>
          <cell r="V58">
            <v>38504</v>
          </cell>
          <cell r="AA58">
            <v>39569</v>
          </cell>
          <cell r="CP58">
            <v>39508</v>
          </cell>
          <cell r="DK58">
            <v>39508</v>
          </cell>
        </row>
        <row r="59">
          <cell r="O59">
            <v>39508</v>
          </cell>
          <cell r="V59">
            <v>38473</v>
          </cell>
          <cell r="AA59">
            <v>39539</v>
          </cell>
          <cell r="CP59">
            <v>39479</v>
          </cell>
          <cell r="DK59">
            <v>39479</v>
          </cell>
        </row>
        <row r="60">
          <cell r="O60">
            <v>39479</v>
          </cell>
          <cell r="V60">
            <v>38443</v>
          </cell>
          <cell r="AA60">
            <v>39508</v>
          </cell>
          <cell r="CP60">
            <v>39448</v>
          </cell>
          <cell r="DK60">
            <v>39448</v>
          </cell>
        </row>
        <row r="61">
          <cell r="O61">
            <v>39448</v>
          </cell>
          <cell r="V61">
            <v>38412</v>
          </cell>
          <cell r="AA61">
            <v>39479</v>
          </cell>
          <cell r="CP61">
            <v>39417</v>
          </cell>
          <cell r="DK61">
            <v>39417</v>
          </cell>
        </row>
        <row r="62">
          <cell r="O62">
            <v>39417</v>
          </cell>
          <cell r="V62">
            <v>38384</v>
          </cell>
          <cell r="AA62">
            <v>39448</v>
          </cell>
          <cell r="CP62">
            <v>39387</v>
          </cell>
          <cell r="DK62">
            <v>39387</v>
          </cell>
        </row>
        <row r="63">
          <cell r="O63">
            <v>39387</v>
          </cell>
          <cell r="V63">
            <v>38353</v>
          </cell>
          <cell r="AA63">
            <v>39417</v>
          </cell>
          <cell r="CP63">
            <v>39356</v>
          </cell>
          <cell r="DK63">
            <v>39356</v>
          </cell>
        </row>
        <row r="64">
          <cell r="O64">
            <v>39356</v>
          </cell>
          <cell r="V64">
            <v>38322</v>
          </cell>
          <cell r="AA64">
            <v>39387</v>
          </cell>
          <cell r="CP64">
            <v>39326</v>
          </cell>
          <cell r="DK64">
            <v>39326</v>
          </cell>
        </row>
        <row r="65">
          <cell r="O65">
            <v>39326</v>
          </cell>
          <cell r="V65">
            <v>38292</v>
          </cell>
          <cell r="AA65">
            <v>39356</v>
          </cell>
          <cell r="CP65">
            <v>39295</v>
          </cell>
          <cell r="DK65">
            <v>39295</v>
          </cell>
        </row>
        <row r="66">
          <cell r="O66">
            <v>39295</v>
          </cell>
          <cell r="V66">
            <v>38261</v>
          </cell>
          <cell r="AA66">
            <v>39326</v>
          </cell>
          <cell r="CP66">
            <v>39264</v>
          </cell>
          <cell r="DK66">
            <v>39264</v>
          </cell>
        </row>
        <row r="67">
          <cell r="O67">
            <v>39264</v>
          </cell>
          <cell r="V67">
            <v>38231</v>
          </cell>
          <cell r="AA67">
            <v>39295</v>
          </cell>
          <cell r="CP67">
            <v>39234</v>
          </cell>
          <cell r="DK67">
            <v>39234</v>
          </cell>
        </row>
        <row r="68">
          <cell r="O68">
            <v>39234</v>
          </cell>
          <cell r="V68">
            <v>38200</v>
          </cell>
          <cell r="AA68">
            <v>39264</v>
          </cell>
          <cell r="CP68">
            <v>39203</v>
          </cell>
          <cell r="DK68">
            <v>39203</v>
          </cell>
        </row>
        <row r="69">
          <cell r="O69">
            <v>39203</v>
          </cell>
          <cell r="V69">
            <v>38169</v>
          </cell>
          <cell r="AA69">
            <v>39234</v>
          </cell>
          <cell r="CP69">
            <v>39173</v>
          </cell>
          <cell r="DK69">
            <v>39173</v>
          </cell>
        </row>
        <row r="70">
          <cell r="O70">
            <v>39173</v>
          </cell>
          <cell r="V70">
            <v>38139</v>
          </cell>
          <cell r="AA70">
            <v>39203</v>
          </cell>
          <cell r="CP70">
            <v>39142</v>
          </cell>
          <cell r="DK70">
            <v>39142</v>
          </cell>
        </row>
        <row r="71">
          <cell r="O71">
            <v>39142</v>
          </cell>
          <cell r="V71">
            <v>38108</v>
          </cell>
          <cell r="AA71">
            <v>39173</v>
          </cell>
          <cell r="CP71">
            <v>39114</v>
          </cell>
          <cell r="DK71">
            <v>39114</v>
          </cell>
        </row>
        <row r="72">
          <cell r="O72">
            <v>39114</v>
          </cell>
          <cell r="V72">
            <v>38078</v>
          </cell>
          <cell r="AA72">
            <v>39142</v>
          </cell>
          <cell r="CP72">
            <v>39083</v>
          </cell>
          <cell r="DK72">
            <v>39083</v>
          </cell>
        </row>
        <row r="73">
          <cell r="O73">
            <v>39083</v>
          </cell>
          <cell r="V73">
            <v>38047</v>
          </cell>
          <cell r="AA73">
            <v>39114</v>
          </cell>
          <cell r="CP73">
            <v>39052</v>
          </cell>
          <cell r="DK73">
            <v>39052</v>
          </cell>
        </row>
        <row r="74">
          <cell r="O74">
            <v>39052</v>
          </cell>
          <cell r="V74">
            <v>38018</v>
          </cell>
          <cell r="AA74">
            <v>39083</v>
          </cell>
          <cell r="CP74">
            <v>39022</v>
          </cell>
          <cell r="DK74">
            <v>39022</v>
          </cell>
        </row>
        <row r="75">
          <cell r="O75">
            <v>39022</v>
          </cell>
          <cell r="V75">
            <v>37987</v>
          </cell>
          <cell r="AA75">
            <v>39052</v>
          </cell>
          <cell r="CP75">
            <v>38991</v>
          </cell>
          <cell r="DK75">
            <v>38991</v>
          </cell>
        </row>
        <row r="76">
          <cell r="O76">
            <v>38991</v>
          </cell>
          <cell r="V76">
            <v>37956</v>
          </cell>
          <cell r="AA76">
            <v>39022</v>
          </cell>
          <cell r="CP76">
            <v>38961</v>
          </cell>
          <cell r="DK76">
            <v>38961</v>
          </cell>
        </row>
        <row r="77">
          <cell r="O77">
            <v>38961</v>
          </cell>
          <cell r="V77">
            <v>37926</v>
          </cell>
          <cell r="AA77">
            <v>38991</v>
          </cell>
          <cell r="CP77">
            <v>38930</v>
          </cell>
          <cell r="DK77">
            <v>38930</v>
          </cell>
        </row>
        <row r="78">
          <cell r="O78">
            <v>38930</v>
          </cell>
          <cell r="V78">
            <v>37895</v>
          </cell>
          <cell r="AA78">
            <v>38961</v>
          </cell>
          <cell r="CP78">
            <v>38899</v>
          </cell>
          <cell r="DK78">
            <v>38899</v>
          </cell>
        </row>
        <row r="79">
          <cell r="O79">
            <v>38899</v>
          </cell>
          <cell r="V79">
            <v>37865</v>
          </cell>
          <cell r="AA79">
            <v>38930</v>
          </cell>
          <cell r="CP79">
            <v>38869</v>
          </cell>
          <cell r="DK79">
            <v>38869</v>
          </cell>
        </row>
        <row r="80">
          <cell r="O80">
            <v>38869</v>
          </cell>
          <cell r="V80">
            <v>37834</v>
          </cell>
          <cell r="AA80">
            <v>38899</v>
          </cell>
          <cell r="CP80">
            <v>38838</v>
          </cell>
          <cell r="DK80">
            <v>38838</v>
          </cell>
        </row>
        <row r="81">
          <cell r="O81">
            <v>38838</v>
          </cell>
          <cell r="V81">
            <v>37803</v>
          </cell>
          <cell r="AA81">
            <v>38869</v>
          </cell>
          <cell r="CP81">
            <v>38808</v>
          </cell>
          <cell r="DK81">
            <v>38808</v>
          </cell>
        </row>
        <row r="82">
          <cell r="O82">
            <v>38808</v>
          </cell>
          <cell r="V82">
            <v>37773</v>
          </cell>
          <cell r="AA82">
            <v>38838</v>
          </cell>
          <cell r="CP82">
            <v>38777</v>
          </cell>
          <cell r="DK82">
            <v>38777</v>
          </cell>
        </row>
        <row r="83">
          <cell r="O83">
            <v>38777</v>
          </cell>
          <cell r="V83">
            <v>37742</v>
          </cell>
          <cell r="AA83">
            <v>38808</v>
          </cell>
          <cell r="CP83">
            <v>38749</v>
          </cell>
          <cell r="DK83">
            <v>38749</v>
          </cell>
        </row>
        <row r="84">
          <cell r="O84">
            <v>38749</v>
          </cell>
          <cell r="V84">
            <v>37712</v>
          </cell>
          <cell r="AA84">
            <v>38777</v>
          </cell>
          <cell r="CP84">
            <v>38718</v>
          </cell>
          <cell r="DK84">
            <v>38718</v>
          </cell>
        </row>
        <row r="85">
          <cell r="O85">
            <v>38718</v>
          </cell>
          <cell r="V85">
            <v>37681</v>
          </cell>
          <cell r="AA85">
            <v>38749</v>
          </cell>
          <cell r="CP85">
            <v>38687</v>
          </cell>
          <cell r="DK85">
            <v>38687</v>
          </cell>
        </row>
        <row r="86">
          <cell r="O86">
            <v>38687</v>
          </cell>
          <cell r="V86">
            <v>37653</v>
          </cell>
          <cell r="AA86">
            <v>38718</v>
          </cell>
          <cell r="CP86">
            <v>38657</v>
          </cell>
          <cell r="DK86">
            <v>38657</v>
          </cell>
        </row>
        <row r="87">
          <cell r="O87">
            <v>38657</v>
          </cell>
          <cell r="V87">
            <v>37622</v>
          </cell>
          <cell r="AA87">
            <v>38687</v>
          </cell>
          <cell r="CP87">
            <v>38626</v>
          </cell>
          <cell r="DK87">
            <v>38626</v>
          </cell>
        </row>
        <row r="88">
          <cell r="O88">
            <v>38626</v>
          </cell>
          <cell r="V88">
            <v>37591</v>
          </cell>
          <cell r="AA88">
            <v>38657</v>
          </cell>
          <cell r="CP88">
            <v>38596</v>
          </cell>
          <cell r="DK88">
            <v>38596</v>
          </cell>
        </row>
        <row r="89">
          <cell r="O89">
            <v>38596</v>
          </cell>
          <cell r="V89">
            <v>37561</v>
          </cell>
          <cell r="AA89">
            <v>38626</v>
          </cell>
          <cell r="CP89">
            <v>38565</v>
          </cell>
          <cell r="DK89">
            <v>38565</v>
          </cell>
        </row>
        <row r="90">
          <cell r="O90">
            <v>38565</v>
          </cell>
          <cell r="V90">
            <v>37530</v>
          </cell>
          <cell r="AA90">
            <v>38596</v>
          </cell>
          <cell r="CP90">
            <v>38534</v>
          </cell>
          <cell r="DK90">
            <v>38534</v>
          </cell>
        </row>
        <row r="91">
          <cell r="O91">
            <v>38534</v>
          </cell>
          <cell r="V91">
            <v>37500</v>
          </cell>
          <cell r="AA91">
            <v>38565</v>
          </cell>
          <cell r="CP91">
            <v>38504</v>
          </cell>
          <cell r="DK91">
            <v>38504</v>
          </cell>
        </row>
        <row r="92">
          <cell r="O92">
            <v>38504</v>
          </cell>
          <cell r="V92">
            <v>37469</v>
          </cell>
          <cell r="AA92">
            <v>38534</v>
          </cell>
          <cell r="CP92">
            <v>38473</v>
          </cell>
          <cell r="DK92">
            <v>38473</v>
          </cell>
        </row>
        <row r="93">
          <cell r="O93">
            <v>38473</v>
          </cell>
          <cell r="V93">
            <v>37438</v>
          </cell>
          <cell r="AA93">
            <v>38504</v>
          </cell>
          <cell r="CP93">
            <v>38443</v>
          </cell>
          <cell r="DK93">
            <v>38443</v>
          </cell>
        </row>
        <row r="94">
          <cell r="O94">
            <v>38443</v>
          </cell>
          <cell r="V94">
            <v>37408</v>
          </cell>
          <cell r="AA94">
            <v>38473</v>
          </cell>
          <cell r="CP94">
            <v>38412</v>
          </cell>
          <cell r="DK94">
            <v>38412</v>
          </cell>
        </row>
        <row r="95">
          <cell r="O95">
            <v>38412</v>
          </cell>
          <cell r="V95">
            <v>37377</v>
          </cell>
          <cell r="AA95">
            <v>38443</v>
          </cell>
          <cell r="CP95">
            <v>38384</v>
          </cell>
          <cell r="DK95">
            <v>38384</v>
          </cell>
        </row>
        <row r="96">
          <cell r="O96">
            <v>38384</v>
          </cell>
          <cell r="V96">
            <v>37347</v>
          </cell>
          <cell r="AA96">
            <v>38412</v>
          </cell>
          <cell r="CP96">
            <v>38353</v>
          </cell>
          <cell r="DK96">
            <v>38353</v>
          </cell>
        </row>
        <row r="97">
          <cell r="O97">
            <v>38353</v>
          </cell>
          <cell r="V97">
            <v>37316</v>
          </cell>
          <cell r="AA97">
            <v>38384</v>
          </cell>
          <cell r="CP97">
            <v>38322</v>
          </cell>
          <cell r="DK97">
            <v>38322</v>
          </cell>
        </row>
        <row r="98">
          <cell r="O98">
            <v>38322</v>
          </cell>
          <cell r="V98">
            <v>37288</v>
          </cell>
          <cell r="AA98">
            <v>38353</v>
          </cell>
          <cell r="CP98">
            <v>38292</v>
          </cell>
          <cell r="DK98">
            <v>38292</v>
          </cell>
        </row>
        <row r="99">
          <cell r="O99">
            <v>38292</v>
          </cell>
          <cell r="V99">
            <v>37257</v>
          </cell>
          <cell r="AA99">
            <v>38322</v>
          </cell>
          <cell r="CP99">
            <v>38261</v>
          </cell>
          <cell r="DK99">
            <v>38261</v>
          </cell>
        </row>
        <row r="100">
          <cell r="O100">
            <v>38261</v>
          </cell>
          <cell r="V100">
            <v>37226</v>
          </cell>
          <cell r="AA100">
            <v>38292</v>
          </cell>
          <cell r="CP100">
            <v>38231</v>
          </cell>
          <cell r="DK100">
            <v>38231</v>
          </cell>
        </row>
        <row r="101">
          <cell r="O101">
            <v>38231</v>
          </cell>
          <cell r="V101">
            <v>37196</v>
          </cell>
          <cell r="AA101">
            <v>38261</v>
          </cell>
          <cell r="CP101">
            <v>38200</v>
          </cell>
          <cell r="DK101">
            <v>38200</v>
          </cell>
        </row>
        <row r="102">
          <cell r="O102">
            <v>38200</v>
          </cell>
          <cell r="V102">
            <v>37165</v>
          </cell>
          <cell r="AA102">
            <v>38231</v>
          </cell>
          <cell r="CP102">
            <v>38169</v>
          </cell>
          <cell r="DK102">
            <v>38169</v>
          </cell>
        </row>
        <row r="103">
          <cell r="O103">
            <v>38169</v>
          </cell>
          <cell r="V103">
            <v>37135</v>
          </cell>
          <cell r="AA103">
            <v>38200</v>
          </cell>
          <cell r="CP103">
            <v>38139</v>
          </cell>
          <cell r="DK103">
            <v>38139</v>
          </cell>
        </row>
        <row r="104">
          <cell r="O104">
            <v>38139</v>
          </cell>
          <cell r="V104">
            <v>37104</v>
          </cell>
          <cell r="AA104">
            <v>38169</v>
          </cell>
          <cell r="CP104">
            <v>38108</v>
          </cell>
          <cell r="DK104">
            <v>38108</v>
          </cell>
        </row>
        <row r="105">
          <cell r="O105">
            <v>38108</v>
          </cell>
          <cell r="V105">
            <v>37073</v>
          </cell>
          <cell r="AA105">
            <v>38139</v>
          </cell>
          <cell r="CP105">
            <v>38078</v>
          </cell>
          <cell r="DK105">
            <v>38078</v>
          </cell>
        </row>
        <row r="106">
          <cell r="O106">
            <v>38078</v>
          </cell>
          <cell r="V106">
            <v>37043</v>
          </cell>
          <cell r="AA106">
            <v>38108</v>
          </cell>
          <cell r="CP106">
            <v>38047</v>
          </cell>
          <cell r="DK106">
            <v>38047</v>
          </cell>
        </row>
        <row r="107">
          <cell r="O107">
            <v>38047</v>
          </cell>
          <cell r="V107">
            <v>37012</v>
          </cell>
          <cell r="AA107">
            <v>38078</v>
          </cell>
          <cell r="CP107">
            <v>38018</v>
          </cell>
          <cell r="DK107">
            <v>38018</v>
          </cell>
        </row>
        <row r="108">
          <cell r="O108">
            <v>38018</v>
          </cell>
          <cell r="V108">
            <v>36982</v>
          </cell>
          <cell r="AA108">
            <v>38047</v>
          </cell>
          <cell r="CP108">
            <v>37987</v>
          </cell>
          <cell r="DK108">
            <v>37987</v>
          </cell>
        </row>
        <row r="109">
          <cell r="O109">
            <v>37987</v>
          </cell>
          <cell r="V109">
            <v>36951</v>
          </cell>
          <cell r="AA109">
            <v>38018</v>
          </cell>
          <cell r="CP109">
            <v>37956</v>
          </cell>
          <cell r="DK109">
            <v>37956</v>
          </cell>
        </row>
        <row r="110">
          <cell r="O110">
            <v>37956</v>
          </cell>
          <cell r="V110">
            <v>36923</v>
          </cell>
          <cell r="AA110">
            <v>37987</v>
          </cell>
          <cell r="CP110">
            <v>37926</v>
          </cell>
          <cell r="DK110">
            <v>37926</v>
          </cell>
        </row>
        <row r="111">
          <cell r="O111">
            <v>37926</v>
          </cell>
          <cell r="V111">
            <v>36892</v>
          </cell>
          <cell r="AA111">
            <v>37956</v>
          </cell>
          <cell r="CP111">
            <v>37895</v>
          </cell>
          <cell r="DK111">
            <v>37895</v>
          </cell>
        </row>
        <row r="112">
          <cell r="O112">
            <v>37895</v>
          </cell>
          <cell r="V112">
            <v>36861</v>
          </cell>
          <cell r="AA112">
            <v>37926</v>
          </cell>
          <cell r="CP112">
            <v>37865</v>
          </cell>
          <cell r="DK112">
            <v>37865</v>
          </cell>
        </row>
        <row r="113">
          <cell r="O113">
            <v>37865</v>
          </cell>
          <cell r="V113">
            <v>36831</v>
          </cell>
          <cell r="AA113">
            <v>37895</v>
          </cell>
          <cell r="CP113">
            <v>37834</v>
          </cell>
          <cell r="DK113">
            <v>37834</v>
          </cell>
        </row>
        <row r="114">
          <cell r="O114">
            <v>37834</v>
          </cell>
          <cell r="V114">
            <v>36800</v>
          </cell>
          <cell r="AA114">
            <v>37865</v>
          </cell>
          <cell r="CP114">
            <v>37803</v>
          </cell>
          <cell r="DK114">
            <v>37803</v>
          </cell>
        </row>
        <row r="115">
          <cell r="O115">
            <v>37803</v>
          </cell>
          <cell r="V115">
            <v>36770</v>
          </cell>
          <cell r="AA115">
            <v>37834</v>
          </cell>
          <cell r="CP115">
            <v>37773</v>
          </cell>
          <cell r="DK115">
            <v>37773</v>
          </cell>
        </row>
        <row r="116">
          <cell r="O116">
            <v>37773</v>
          </cell>
          <cell r="V116">
            <v>36739</v>
          </cell>
          <cell r="AA116">
            <v>37803</v>
          </cell>
          <cell r="CP116">
            <v>37742</v>
          </cell>
          <cell r="DK116">
            <v>37742</v>
          </cell>
        </row>
        <row r="117">
          <cell r="O117">
            <v>37742</v>
          </cell>
          <cell r="V117">
            <v>36708</v>
          </cell>
          <cell r="AA117">
            <v>37773</v>
          </cell>
          <cell r="CP117">
            <v>37712</v>
          </cell>
          <cell r="DK117">
            <v>37712</v>
          </cell>
        </row>
        <row r="118">
          <cell r="O118">
            <v>37712</v>
          </cell>
          <cell r="V118">
            <v>36678</v>
          </cell>
          <cell r="AA118">
            <v>37742</v>
          </cell>
          <cell r="CP118">
            <v>37681</v>
          </cell>
          <cell r="DK118">
            <v>37681</v>
          </cell>
        </row>
        <row r="119">
          <cell r="O119">
            <v>37681</v>
          </cell>
          <cell r="V119">
            <v>36647</v>
          </cell>
          <cell r="AA119">
            <v>37712</v>
          </cell>
          <cell r="CP119">
            <v>37653</v>
          </cell>
          <cell r="DK119">
            <v>37653</v>
          </cell>
        </row>
        <row r="120">
          <cell r="O120">
            <v>37653</v>
          </cell>
          <cell r="V120">
            <v>36617</v>
          </cell>
          <cell r="AA120">
            <v>37681</v>
          </cell>
          <cell r="CP120">
            <v>37622</v>
          </cell>
          <cell r="DK120">
            <v>37622</v>
          </cell>
        </row>
        <row r="121">
          <cell r="O121">
            <v>37622</v>
          </cell>
          <cell r="V121">
            <v>36586</v>
          </cell>
          <cell r="AA121">
            <v>37653</v>
          </cell>
          <cell r="CP121">
            <v>37591</v>
          </cell>
          <cell r="DK121">
            <v>37591</v>
          </cell>
        </row>
        <row r="122">
          <cell r="O122">
            <v>37591</v>
          </cell>
          <cell r="V122">
            <v>36557</v>
          </cell>
          <cell r="AA122">
            <v>37622</v>
          </cell>
          <cell r="CP122">
            <v>37561</v>
          </cell>
          <cell r="DK122">
            <v>37561</v>
          </cell>
        </row>
        <row r="123">
          <cell r="O123">
            <v>37561</v>
          </cell>
          <cell r="V123">
            <v>36526</v>
          </cell>
          <cell r="CP123">
            <v>37530</v>
          </cell>
          <cell r="DK123">
            <v>37530</v>
          </cell>
        </row>
        <row r="124">
          <cell r="O124">
            <v>37530</v>
          </cell>
          <cell r="V124">
            <v>36495</v>
          </cell>
          <cell r="CP124">
            <v>37500</v>
          </cell>
          <cell r="DK124">
            <v>37500</v>
          </cell>
        </row>
        <row r="125">
          <cell r="O125">
            <v>37500</v>
          </cell>
          <cell r="V125">
            <v>36465</v>
          </cell>
          <cell r="CP125">
            <v>37469</v>
          </cell>
          <cell r="DK125">
            <v>37469</v>
          </cell>
        </row>
        <row r="126">
          <cell r="O126">
            <v>37469</v>
          </cell>
          <cell r="V126">
            <v>36434</v>
          </cell>
          <cell r="CP126">
            <v>37438</v>
          </cell>
          <cell r="DK126">
            <v>37438</v>
          </cell>
        </row>
        <row r="127">
          <cell r="O127">
            <v>37438</v>
          </cell>
          <cell r="V127">
            <v>36404</v>
          </cell>
          <cell r="CP127">
            <v>37408</v>
          </cell>
          <cell r="DK127">
            <v>37408</v>
          </cell>
        </row>
        <row r="128">
          <cell r="O128">
            <v>37408</v>
          </cell>
          <cell r="V128">
            <v>36373</v>
          </cell>
          <cell r="CP128">
            <v>37377</v>
          </cell>
          <cell r="DK128">
            <v>37377</v>
          </cell>
        </row>
        <row r="129">
          <cell r="O129">
            <v>37377</v>
          </cell>
          <cell r="V129">
            <v>36342</v>
          </cell>
          <cell r="CP129">
            <v>37347</v>
          </cell>
          <cell r="DK129">
            <v>37347</v>
          </cell>
        </row>
        <row r="130">
          <cell r="O130">
            <v>37347</v>
          </cell>
          <cell r="V130">
            <v>36312</v>
          </cell>
          <cell r="CP130">
            <v>37316</v>
          </cell>
          <cell r="DK130">
            <v>37316</v>
          </cell>
        </row>
        <row r="131">
          <cell r="O131">
            <v>37316</v>
          </cell>
          <cell r="V131">
            <v>36281</v>
          </cell>
          <cell r="CP131">
            <v>37288</v>
          </cell>
          <cell r="DK131">
            <v>37288</v>
          </cell>
        </row>
        <row r="132">
          <cell r="O132">
            <v>37288</v>
          </cell>
          <cell r="V132">
            <v>36251</v>
          </cell>
          <cell r="CP132">
            <v>37257</v>
          </cell>
          <cell r="DK132">
            <v>37257</v>
          </cell>
        </row>
        <row r="133">
          <cell r="O133">
            <v>37257</v>
          </cell>
          <cell r="V133">
            <v>36220</v>
          </cell>
          <cell r="CP133">
            <v>37226</v>
          </cell>
          <cell r="DK133">
            <v>37226</v>
          </cell>
        </row>
        <row r="134">
          <cell r="O134">
            <v>37226</v>
          </cell>
          <cell r="V134">
            <v>36192</v>
          </cell>
          <cell r="CP134">
            <v>37196</v>
          </cell>
          <cell r="DK134">
            <v>37196</v>
          </cell>
        </row>
        <row r="135">
          <cell r="O135">
            <v>37196</v>
          </cell>
          <cell r="V135">
            <v>36161</v>
          </cell>
          <cell r="CP135">
            <v>37165</v>
          </cell>
          <cell r="DK135">
            <v>37165</v>
          </cell>
        </row>
        <row r="136">
          <cell r="O136">
            <v>37165</v>
          </cell>
          <cell r="V136">
            <v>36130</v>
          </cell>
          <cell r="CP136">
            <v>37135</v>
          </cell>
          <cell r="DK136">
            <v>37135</v>
          </cell>
        </row>
        <row r="137">
          <cell r="O137">
            <v>37135</v>
          </cell>
          <cell r="V137">
            <v>36100</v>
          </cell>
          <cell r="CP137">
            <v>37104</v>
          </cell>
          <cell r="DK137">
            <v>37104</v>
          </cell>
        </row>
        <row r="138">
          <cell r="O138">
            <v>37104</v>
          </cell>
          <cell r="V138">
            <v>36069</v>
          </cell>
          <cell r="CP138">
            <v>37073</v>
          </cell>
          <cell r="DK138">
            <v>37073</v>
          </cell>
        </row>
        <row r="139">
          <cell r="O139">
            <v>37073</v>
          </cell>
          <cell r="V139">
            <v>36039</v>
          </cell>
          <cell r="CP139">
            <v>37043</v>
          </cell>
          <cell r="DK139">
            <v>37043</v>
          </cell>
        </row>
        <row r="140">
          <cell r="O140">
            <v>37043</v>
          </cell>
          <cell r="V140">
            <v>36008</v>
          </cell>
          <cell r="CP140">
            <v>37012</v>
          </cell>
          <cell r="DK140">
            <v>37012</v>
          </cell>
        </row>
        <row r="141">
          <cell r="O141">
            <v>37012</v>
          </cell>
          <cell r="V141">
            <v>35977</v>
          </cell>
          <cell r="CP141">
            <v>36982</v>
          </cell>
          <cell r="DK141">
            <v>36982</v>
          </cell>
        </row>
        <row r="142">
          <cell r="O142">
            <v>36982</v>
          </cell>
          <cell r="V142">
            <v>35947</v>
          </cell>
          <cell r="CP142">
            <v>36951</v>
          </cell>
          <cell r="DK142">
            <v>36951</v>
          </cell>
        </row>
        <row r="143">
          <cell r="O143">
            <v>36951</v>
          </cell>
          <cell r="V143">
            <v>35916</v>
          </cell>
          <cell r="CP143">
            <v>36923</v>
          </cell>
          <cell r="DK143">
            <v>36923</v>
          </cell>
        </row>
        <row r="144">
          <cell r="O144">
            <v>36923</v>
          </cell>
          <cell r="V144">
            <v>35886</v>
          </cell>
          <cell r="CP144">
            <v>36892</v>
          </cell>
          <cell r="DK144">
            <v>36892</v>
          </cell>
        </row>
        <row r="145">
          <cell r="O145">
            <v>36892</v>
          </cell>
          <cell r="V145">
            <v>35855</v>
          </cell>
          <cell r="CP145">
            <v>36861</v>
          </cell>
        </row>
        <row r="146">
          <cell r="O146">
            <v>36861</v>
          </cell>
          <cell r="V146">
            <v>35827</v>
          </cell>
          <cell r="CP146">
            <v>36831</v>
          </cell>
        </row>
        <row r="147">
          <cell r="O147">
            <v>36831</v>
          </cell>
          <cell r="V147">
            <v>35796</v>
          </cell>
          <cell r="CP147">
            <v>36800</v>
          </cell>
        </row>
        <row r="148">
          <cell r="O148">
            <v>36800</v>
          </cell>
          <cell r="V148">
            <v>35765</v>
          </cell>
          <cell r="CP148">
            <v>36770</v>
          </cell>
        </row>
        <row r="149">
          <cell r="O149">
            <v>36770</v>
          </cell>
          <cell r="V149">
            <v>35735</v>
          </cell>
          <cell r="CP149">
            <v>36739</v>
          </cell>
        </row>
        <row r="150">
          <cell r="O150">
            <v>36739</v>
          </cell>
          <cell r="V150">
            <v>35704</v>
          </cell>
          <cell r="CP150">
            <v>36708</v>
          </cell>
        </row>
        <row r="151">
          <cell r="O151">
            <v>36708</v>
          </cell>
          <cell r="V151">
            <v>35674</v>
          </cell>
          <cell r="CP151">
            <v>36678</v>
          </cell>
        </row>
        <row r="152">
          <cell r="O152">
            <v>36678</v>
          </cell>
          <cell r="V152">
            <v>35643</v>
          </cell>
          <cell r="CP152">
            <v>36647</v>
          </cell>
        </row>
        <row r="153">
          <cell r="O153">
            <v>36647</v>
          </cell>
          <cell r="V153">
            <v>35612</v>
          </cell>
          <cell r="CP153">
            <v>36617</v>
          </cell>
        </row>
        <row r="154">
          <cell r="O154">
            <v>36617</v>
          </cell>
          <cell r="V154">
            <v>35582</v>
          </cell>
          <cell r="CP154">
            <v>36586</v>
          </cell>
        </row>
        <row r="155">
          <cell r="O155">
            <v>36586</v>
          </cell>
          <cell r="V155">
            <v>35551</v>
          </cell>
          <cell r="CP155">
            <v>36557</v>
          </cell>
        </row>
        <row r="156">
          <cell r="O156">
            <v>36557</v>
          </cell>
          <cell r="V156">
            <v>35521</v>
          </cell>
          <cell r="CP156">
            <v>36526</v>
          </cell>
        </row>
        <row r="157">
          <cell r="O157">
            <v>36526</v>
          </cell>
          <cell r="V157">
            <v>35490</v>
          </cell>
          <cell r="CP157">
            <v>36495</v>
          </cell>
        </row>
        <row r="158">
          <cell r="O158">
            <v>36495</v>
          </cell>
          <cell r="V158">
            <v>35462</v>
          </cell>
          <cell r="CP158">
            <v>36465</v>
          </cell>
        </row>
        <row r="159">
          <cell r="O159">
            <v>36465</v>
          </cell>
          <cell r="V159">
            <v>35431</v>
          </cell>
          <cell r="CP159">
            <v>36434</v>
          </cell>
        </row>
        <row r="160">
          <cell r="O160">
            <v>36434</v>
          </cell>
          <cell r="V160">
            <v>35400</v>
          </cell>
          <cell r="CP160">
            <v>36404</v>
          </cell>
        </row>
        <row r="161">
          <cell r="O161">
            <v>36404</v>
          </cell>
          <cell r="V161">
            <v>35370</v>
          </cell>
          <cell r="CP161">
            <v>36373</v>
          </cell>
        </row>
        <row r="162">
          <cell r="O162">
            <v>36373</v>
          </cell>
          <cell r="V162">
            <v>35339</v>
          </cell>
          <cell r="CP162">
            <v>36342</v>
          </cell>
        </row>
        <row r="163">
          <cell r="O163">
            <v>36342</v>
          </cell>
          <cell r="V163">
            <v>35309</v>
          </cell>
          <cell r="CP163">
            <v>36312</v>
          </cell>
        </row>
        <row r="164">
          <cell r="O164">
            <v>36312</v>
          </cell>
          <cell r="V164">
            <v>35278</v>
          </cell>
          <cell r="CP164">
            <v>36281</v>
          </cell>
        </row>
        <row r="165">
          <cell r="O165">
            <v>36281</v>
          </cell>
          <cell r="V165">
            <v>35247</v>
          </cell>
          <cell r="CP165">
            <v>36251</v>
          </cell>
        </row>
        <row r="166">
          <cell r="O166">
            <v>36251</v>
          </cell>
          <cell r="V166">
            <v>35217</v>
          </cell>
          <cell r="CP166">
            <v>36220</v>
          </cell>
        </row>
        <row r="167">
          <cell r="O167">
            <v>36220</v>
          </cell>
          <cell r="V167">
            <v>35186</v>
          </cell>
          <cell r="CP167">
            <v>36192</v>
          </cell>
        </row>
        <row r="168">
          <cell r="O168">
            <v>36192</v>
          </cell>
          <cell r="V168">
            <v>35156</v>
          </cell>
          <cell r="CP168">
            <v>36161</v>
          </cell>
        </row>
        <row r="169">
          <cell r="O169">
            <v>36161</v>
          </cell>
          <cell r="V169">
            <v>35125</v>
          </cell>
          <cell r="CP169">
            <v>36130</v>
          </cell>
        </row>
        <row r="170">
          <cell r="O170">
            <v>36130</v>
          </cell>
          <cell r="V170">
            <v>35096</v>
          </cell>
          <cell r="CP170">
            <v>36100</v>
          </cell>
        </row>
        <row r="171">
          <cell r="O171">
            <v>36100</v>
          </cell>
          <cell r="V171">
            <v>35065</v>
          </cell>
          <cell r="CP171">
            <v>36069</v>
          </cell>
        </row>
        <row r="172">
          <cell r="O172">
            <v>36069</v>
          </cell>
          <cell r="V172">
            <v>35034</v>
          </cell>
          <cell r="CP172">
            <v>36039</v>
          </cell>
        </row>
        <row r="173">
          <cell r="O173">
            <v>36039</v>
          </cell>
          <cell r="V173">
            <v>35004</v>
          </cell>
          <cell r="CP173">
            <v>36008</v>
          </cell>
        </row>
        <row r="174">
          <cell r="O174">
            <v>36008</v>
          </cell>
          <cell r="V174">
            <v>34973</v>
          </cell>
          <cell r="CP174">
            <v>35977</v>
          </cell>
        </row>
        <row r="175">
          <cell r="O175">
            <v>35977</v>
          </cell>
          <cell r="V175">
            <v>34943</v>
          </cell>
          <cell r="CP175">
            <v>35947</v>
          </cell>
        </row>
        <row r="176">
          <cell r="O176">
            <v>35947</v>
          </cell>
          <cell r="V176">
            <v>34912</v>
          </cell>
          <cell r="CP176">
            <v>35916</v>
          </cell>
        </row>
        <row r="177">
          <cell r="O177">
            <v>35916</v>
          </cell>
          <cell r="V177">
            <v>34881</v>
          </cell>
          <cell r="CP177">
            <v>35886</v>
          </cell>
        </row>
        <row r="178">
          <cell r="O178">
            <v>35886</v>
          </cell>
          <cell r="V178">
            <v>34851</v>
          </cell>
          <cell r="CP178">
            <v>35855</v>
          </cell>
        </row>
        <row r="179">
          <cell r="O179">
            <v>35855</v>
          </cell>
          <cell r="V179">
            <v>34820</v>
          </cell>
          <cell r="CP179">
            <v>35827</v>
          </cell>
        </row>
        <row r="180">
          <cell r="O180">
            <v>35827</v>
          </cell>
          <cell r="V180">
            <v>34790</v>
          </cell>
          <cell r="CP180">
            <v>35796</v>
          </cell>
        </row>
        <row r="181">
          <cell r="O181">
            <v>35796</v>
          </cell>
          <cell r="V181">
            <v>34759</v>
          </cell>
          <cell r="CP181">
            <v>35765</v>
          </cell>
        </row>
        <row r="182">
          <cell r="O182">
            <v>35765</v>
          </cell>
          <cell r="V182">
            <v>34731</v>
          </cell>
          <cell r="CP182">
            <v>35735</v>
          </cell>
        </row>
        <row r="183">
          <cell r="O183">
            <v>35735</v>
          </cell>
          <cell r="V183">
            <v>34700</v>
          </cell>
          <cell r="CP183">
            <v>35704</v>
          </cell>
        </row>
        <row r="184">
          <cell r="O184">
            <v>35704</v>
          </cell>
          <cell r="V184">
            <v>34669</v>
          </cell>
          <cell r="CP184">
            <v>35674</v>
          </cell>
        </row>
        <row r="185">
          <cell r="O185">
            <v>35674</v>
          </cell>
          <cell r="V185">
            <v>34639</v>
          </cell>
          <cell r="CP185">
            <v>35643</v>
          </cell>
        </row>
        <row r="186">
          <cell r="O186">
            <v>35643</v>
          </cell>
          <cell r="V186">
            <v>34608</v>
          </cell>
          <cell r="CP186">
            <v>35612</v>
          </cell>
        </row>
        <row r="187">
          <cell r="O187">
            <v>35612</v>
          </cell>
          <cell r="V187">
            <v>34578</v>
          </cell>
          <cell r="CP187">
            <v>35582</v>
          </cell>
        </row>
        <row r="188">
          <cell r="O188">
            <v>35582</v>
          </cell>
          <cell r="V188">
            <v>34547</v>
          </cell>
          <cell r="CP188">
            <v>35551</v>
          </cell>
        </row>
        <row r="189">
          <cell r="O189">
            <v>35551</v>
          </cell>
          <cell r="V189">
            <v>34516</v>
          </cell>
          <cell r="CP189">
            <v>35521</v>
          </cell>
        </row>
        <row r="190">
          <cell r="O190">
            <v>35521</v>
          </cell>
          <cell r="V190">
            <v>34486</v>
          </cell>
          <cell r="CP190">
            <v>35490</v>
          </cell>
        </row>
        <row r="191">
          <cell r="O191">
            <v>35490</v>
          </cell>
          <cell r="V191">
            <v>34455</v>
          </cell>
          <cell r="CP191">
            <v>35462</v>
          </cell>
        </row>
        <row r="192">
          <cell r="O192">
            <v>35462</v>
          </cell>
          <cell r="V192">
            <v>34425</v>
          </cell>
          <cell r="CP192">
            <v>35431</v>
          </cell>
        </row>
        <row r="193">
          <cell r="O193">
            <v>35431</v>
          </cell>
          <cell r="V193">
            <v>34394</v>
          </cell>
        </row>
        <row r="194">
          <cell r="O194">
            <v>35400</v>
          </cell>
          <cell r="V194">
            <v>34366</v>
          </cell>
        </row>
        <row r="195">
          <cell r="O195">
            <v>35370</v>
          </cell>
          <cell r="V195">
            <v>34335</v>
          </cell>
        </row>
        <row r="196">
          <cell r="O196">
            <v>35339</v>
          </cell>
          <cell r="V196">
            <v>34304</v>
          </cell>
        </row>
        <row r="197">
          <cell r="O197">
            <v>35309</v>
          </cell>
          <cell r="V197">
            <v>34274</v>
          </cell>
        </row>
        <row r="198">
          <cell r="O198">
            <v>35278</v>
          </cell>
          <cell r="V198">
            <v>34243</v>
          </cell>
        </row>
        <row r="199">
          <cell r="O199">
            <v>35247</v>
          </cell>
          <cell r="V199">
            <v>34213</v>
          </cell>
        </row>
        <row r="200">
          <cell r="O200">
            <v>35217</v>
          </cell>
          <cell r="V200">
            <v>34182</v>
          </cell>
        </row>
        <row r="201">
          <cell r="O201">
            <v>35186</v>
          </cell>
          <cell r="V201">
            <v>34151</v>
          </cell>
        </row>
        <row r="202">
          <cell r="O202">
            <v>35156</v>
          </cell>
          <cell r="V202">
            <v>34121</v>
          </cell>
        </row>
        <row r="203">
          <cell r="O203">
            <v>35125</v>
          </cell>
          <cell r="V203">
            <v>34090</v>
          </cell>
        </row>
        <row r="204">
          <cell r="O204">
            <v>35096</v>
          </cell>
          <cell r="V204">
            <v>34060</v>
          </cell>
        </row>
        <row r="205">
          <cell r="O205">
            <v>35065</v>
          </cell>
          <cell r="V205">
            <v>34029</v>
          </cell>
        </row>
        <row r="206">
          <cell r="O206">
            <v>35034</v>
          </cell>
          <cell r="V206">
            <v>34001</v>
          </cell>
        </row>
        <row r="207">
          <cell r="O207">
            <v>35004</v>
          </cell>
          <cell r="V207">
            <v>33970</v>
          </cell>
        </row>
        <row r="208">
          <cell r="O208">
            <v>34973</v>
          </cell>
          <cell r="V208">
            <v>33939</v>
          </cell>
        </row>
        <row r="209">
          <cell r="O209">
            <v>34943</v>
          </cell>
          <cell r="V209">
            <v>33909</v>
          </cell>
        </row>
        <row r="210">
          <cell r="O210">
            <v>34912</v>
          </cell>
          <cell r="V210">
            <v>33878</v>
          </cell>
        </row>
        <row r="211">
          <cell r="O211">
            <v>34881</v>
          </cell>
          <cell r="V211">
            <v>33848</v>
          </cell>
        </row>
        <row r="212">
          <cell r="O212">
            <v>34851</v>
          </cell>
          <cell r="V212">
            <v>33817</v>
          </cell>
        </row>
        <row r="213">
          <cell r="O213">
            <v>34820</v>
          </cell>
          <cell r="V213">
            <v>33786</v>
          </cell>
        </row>
        <row r="214">
          <cell r="O214">
            <v>34790</v>
          </cell>
          <cell r="V214">
            <v>33756</v>
          </cell>
        </row>
        <row r="215">
          <cell r="O215">
            <v>34759</v>
          </cell>
          <cell r="V215">
            <v>33725</v>
          </cell>
        </row>
        <row r="216">
          <cell r="O216">
            <v>34731</v>
          </cell>
          <cell r="V216">
            <v>33695</v>
          </cell>
        </row>
        <row r="217">
          <cell r="O217">
            <v>34700</v>
          </cell>
          <cell r="V217">
            <v>33664</v>
          </cell>
        </row>
        <row r="218">
          <cell r="O218">
            <v>34669</v>
          </cell>
          <cell r="V218">
            <v>33635</v>
          </cell>
        </row>
        <row r="219">
          <cell r="O219">
            <v>34639</v>
          </cell>
          <cell r="V219">
            <v>33604</v>
          </cell>
        </row>
        <row r="220">
          <cell r="O220">
            <v>34608</v>
          </cell>
          <cell r="V220">
            <v>33573</v>
          </cell>
        </row>
        <row r="221">
          <cell r="O221">
            <v>34578</v>
          </cell>
          <cell r="V221">
            <v>33543</v>
          </cell>
        </row>
        <row r="222">
          <cell r="O222">
            <v>34547</v>
          </cell>
          <cell r="V222">
            <v>33512</v>
          </cell>
        </row>
        <row r="223">
          <cell r="O223">
            <v>34516</v>
          </cell>
          <cell r="V223">
            <v>33482</v>
          </cell>
        </row>
        <row r="224">
          <cell r="O224">
            <v>34486</v>
          </cell>
          <cell r="V224">
            <v>33451</v>
          </cell>
        </row>
        <row r="225">
          <cell r="O225">
            <v>34455</v>
          </cell>
          <cell r="V225">
            <v>33420</v>
          </cell>
        </row>
        <row r="226">
          <cell r="O226">
            <v>34425</v>
          </cell>
          <cell r="V226">
            <v>33390</v>
          </cell>
        </row>
        <row r="227">
          <cell r="O227">
            <v>34394</v>
          </cell>
          <cell r="V227">
            <v>33359</v>
          </cell>
        </row>
        <row r="228">
          <cell r="O228">
            <v>34366</v>
          </cell>
          <cell r="V228">
            <v>33329</v>
          </cell>
        </row>
        <row r="229">
          <cell r="O229">
            <v>34335</v>
          </cell>
          <cell r="V229">
            <v>33298</v>
          </cell>
        </row>
        <row r="230">
          <cell r="V230">
            <v>33270</v>
          </cell>
        </row>
        <row r="231">
          <cell r="V231">
            <v>33239</v>
          </cell>
        </row>
        <row r="232">
          <cell r="V232">
            <v>33208</v>
          </cell>
        </row>
        <row r="233">
          <cell r="V233">
            <v>33178</v>
          </cell>
        </row>
        <row r="234">
          <cell r="V234">
            <v>33147</v>
          </cell>
        </row>
        <row r="235">
          <cell r="V235">
            <v>33117</v>
          </cell>
        </row>
        <row r="236">
          <cell r="V236">
            <v>33086</v>
          </cell>
        </row>
        <row r="237">
          <cell r="V237">
            <v>33055</v>
          </cell>
        </row>
        <row r="238">
          <cell r="V238">
            <v>33025</v>
          </cell>
        </row>
        <row r="239">
          <cell r="V239">
            <v>32994</v>
          </cell>
        </row>
        <row r="240">
          <cell r="V240">
            <v>32964</v>
          </cell>
        </row>
        <row r="241">
          <cell r="V241">
            <v>32933</v>
          </cell>
        </row>
        <row r="242">
          <cell r="V242">
            <v>32905</v>
          </cell>
        </row>
        <row r="243">
          <cell r="V243">
            <v>32874</v>
          </cell>
        </row>
      </sheetData>
      <sheetData sheetId="3">
        <row r="2">
          <cell r="O2" t="str">
            <v>指标名称</v>
          </cell>
          <cell r="P2" t="str">
            <v>CPI:当月同比</v>
          </cell>
          <cell r="R2" t="str">
            <v>指标名称</v>
          </cell>
          <cell r="S2" t="str">
            <v>CPI:非食品:当月同比</v>
          </cell>
          <cell r="W2" t="str">
            <v>指标名称</v>
          </cell>
          <cell r="X2" t="str">
            <v>CPI:食品:当月同比</v>
          </cell>
          <cell r="AG2" t="str">
            <v>指标名称</v>
          </cell>
          <cell r="AH2" t="str">
            <v>RPI:当月同比</v>
          </cell>
          <cell r="AJ2" t="str">
            <v>指标名称</v>
          </cell>
          <cell r="AK2" t="str">
            <v>RPI:食品:当月同比</v>
          </cell>
        </row>
        <row r="3">
          <cell r="O3" t="str">
            <v>单位</v>
          </cell>
          <cell r="R3" t="str">
            <v>单位</v>
          </cell>
          <cell r="W3" t="str">
            <v>单位</v>
          </cell>
          <cell r="AG3" t="str">
            <v>单位</v>
          </cell>
          <cell r="AJ3" t="str">
            <v>单位</v>
          </cell>
        </row>
        <row r="4">
          <cell r="O4">
            <v>41243</v>
          </cell>
          <cell r="R4">
            <v>41243</v>
          </cell>
          <cell r="W4">
            <v>41243</v>
          </cell>
          <cell r="AG4">
            <v>41243</v>
          </cell>
          <cell r="AJ4">
            <v>41243</v>
          </cell>
        </row>
        <row r="5">
          <cell r="O5">
            <v>41213</v>
          </cell>
          <cell r="R5">
            <v>41213</v>
          </cell>
          <cell r="W5">
            <v>41213</v>
          </cell>
          <cell r="AG5">
            <v>41213</v>
          </cell>
          <cell r="AJ5">
            <v>41213</v>
          </cell>
        </row>
        <row r="6">
          <cell r="O6">
            <v>41182</v>
          </cell>
          <cell r="R6">
            <v>41182</v>
          </cell>
          <cell r="W6">
            <v>41182</v>
          </cell>
          <cell r="AG6">
            <v>41182</v>
          </cell>
          <cell r="AJ6">
            <v>41182</v>
          </cell>
        </row>
        <row r="7">
          <cell r="B7">
            <v>1</v>
          </cell>
          <cell r="C7">
            <v>1</v>
          </cell>
          <cell r="O7">
            <v>41152</v>
          </cell>
          <cell r="R7">
            <v>41152</v>
          </cell>
          <cell r="W7">
            <v>41152</v>
          </cell>
          <cell r="AG7">
            <v>41152</v>
          </cell>
          <cell r="AJ7">
            <v>41152</v>
          </cell>
        </row>
        <row r="8">
          <cell r="J8">
            <v>1</v>
          </cell>
          <cell r="K8">
            <v>1</v>
          </cell>
          <cell r="O8">
            <v>41121</v>
          </cell>
          <cell r="R8">
            <v>41121</v>
          </cell>
          <cell r="W8">
            <v>41121</v>
          </cell>
          <cell r="AG8">
            <v>41121</v>
          </cell>
          <cell r="AJ8">
            <v>41121</v>
          </cell>
        </row>
        <row r="9">
          <cell r="O9">
            <v>41090</v>
          </cell>
          <cell r="R9">
            <v>41090</v>
          </cell>
          <cell r="W9">
            <v>41090</v>
          </cell>
          <cell r="AG9">
            <v>41090</v>
          </cell>
          <cell r="AJ9">
            <v>41090</v>
          </cell>
        </row>
        <row r="10">
          <cell r="O10">
            <v>41060</v>
          </cell>
          <cell r="R10">
            <v>41060</v>
          </cell>
          <cell r="W10">
            <v>41060</v>
          </cell>
          <cell r="AG10">
            <v>41060</v>
          </cell>
          <cell r="AJ10">
            <v>41060</v>
          </cell>
        </row>
        <row r="11">
          <cell r="O11">
            <v>41029</v>
          </cell>
          <cell r="R11">
            <v>41029</v>
          </cell>
          <cell r="W11">
            <v>41029</v>
          </cell>
          <cell r="AG11">
            <v>41029</v>
          </cell>
          <cell r="AJ11">
            <v>41029</v>
          </cell>
        </row>
        <row r="12">
          <cell r="O12">
            <v>40999</v>
          </cell>
          <cell r="R12">
            <v>40999</v>
          </cell>
          <cell r="W12">
            <v>40999</v>
          </cell>
          <cell r="AG12">
            <v>40999</v>
          </cell>
          <cell r="AJ12">
            <v>40999</v>
          </cell>
        </row>
        <row r="13">
          <cell r="O13">
            <v>40968</v>
          </cell>
          <cell r="R13">
            <v>40968</v>
          </cell>
          <cell r="W13">
            <v>40968</v>
          </cell>
          <cell r="AG13">
            <v>40968</v>
          </cell>
          <cell r="AJ13">
            <v>40968</v>
          </cell>
        </row>
        <row r="14">
          <cell r="O14">
            <v>40939</v>
          </cell>
          <cell r="R14">
            <v>40939</v>
          </cell>
          <cell r="W14">
            <v>40939</v>
          </cell>
          <cell r="AG14">
            <v>40939</v>
          </cell>
          <cell r="AJ14">
            <v>40939</v>
          </cell>
        </row>
        <row r="15">
          <cell r="O15">
            <v>40908</v>
          </cell>
          <cell r="R15">
            <v>40908</v>
          </cell>
          <cell r="W15">
            <v>40908</v>
          </cell>
          <cell r="AG15">
            <v>40908</v>
          </cell>
          <cell r="AJ15">
            <v>40908</v>
          </cell>
        </row>
        <row r="16">
          <cell r="O16">
            <v>40877</v>
          </cell>
          <cell r="R16">
            <v>40877</v>
          </cell>
          <cell r="W16">
            <v>40877</v>
          </cell>
          <cell r="AG16">
            <v>40877</v>
          </cell>
          <cell r="AJ16">
            <v>40877</v>
          </cell>
        </row>
        <row r="17">
          <cell r="O17">
            <v>40847</v>
          </cell>
          <cell r="R17">
            <v>40847</v>
          </cell>
          <cell r="W17">
            <v>40847</v>
          </cell>
          <cell r="AG17">
            <v>40847</v>
          </cell>
          <cell r="AJ17">
            <v>40847</v>
          </cell>
        </row>
        <row r="18">
          <cell r="O18">
            <v>40816</v>
          </cell>
          <cell r="R18">
            <v>40816</v>
          </cell>
          <cell r="W18">
            <v>40816</v>
          </cell>
          <cell r="AG18">
            <v>40816</v>
          </cell>
          <cell r="AJ18">
            <v>40816</v>
          </cell>
        </row>
        <row r="19">
          <cell r="O19">
            <v>40786</v>
          </cell>
          <cell r="R19">
            <v>40786</v>
          </cell>
          <cell r="W19">
            <v>40786</v>
          </cell>
          <cell r="AG19">
            <v>40786</v>
          </cell>
          <cell r="AJ19">
            <v>40786</v>
          </cell>
        </row>
        <row r="20">
          <cell r="O20">
            <v>40755</v>
          </cell>
          <cell r="R20">
            <v>40755</v>
          </cell>
          <cell r="W20">
            <v>40755</v>
          </cell>
          <cell r="AG20">
            <v>40755</v>
          </cell>
          <cell r="AJ20">
            <v>40755</v>
          </cell>
        </row>
        <row r="21">
          <cell r="O21">
            <v>40724</v>
          </cell>
          <cell r="R21">
            <v>40724</v>
          </cell>
          <cell r="W21">
            <v>40724</v>
          </cell>
          <cell r="AG21">
            <v>40724</v>
          </cell>
          <cell r="AJ21">
            <v>40724</v>
          </cell>
        </row>
        <row r="22">
          <cell r="O22">
            <v>40694</v>
          </cell>
          <cell r="R22">
            <v>40694</v>
          </cell>
          <cell r="W22">
            <v>40694</v>
          </cell>
          <cell r="AG22">
            <v>40694</v>
          </cell>
          <cell r="AJ22">
            <v>40694</v>
          </cell>
        </row>
        <row r="23">
          <cell r="O23">
            <v>40663</v>
          </cell>
          <cell r="R23">
            <v>40663</v>
          </cell>
          <cell r="W23">
            <v>40663</v>
          </cell>
          <cell r="AG23">
            <v>40663</v>
          </cell>
          <cell r="AJ23">
            <v>40663</v>
          </cell>
        </row>
        <row r="24">
          <cell r="O24">
            <v>40633</v>
          </cell>
          <cell r="R24">
            <v>40633</v>
          </cell>
          <cell r="W24">
            <v>40633</v>
          </cell>
          <cell r="AG24">
            <v>40633</v>
          </cell>
          <cell r="AJ24">
            <v>40633</v>
          </cell>
        </row>
        <row r="25">
          <cell r="O25">
            <v>40602</v>
          </cell>
          <cell r="R25">
            <v>40602</v>
          </cell>
          <cell r="W25">
            <v>40602</v>
          </cell>
          <cell r="AG25">
            <v>40602</v>
          </cell>
          <cell r="AJ25">
            <v>40602</v>
          </cell>
        </row>
        <row r="26">
          <cell r="O26">
            <v>40574</v>
          </cell>
          <cell r="R26">
            <v>40574</v>
          </cell>
          <cell r="W26">
            <v>40574</v>
          </cell>
          <cell r="AG26">
            <v>40574</v>
          </cell>
          <cell r="AJ26">
            <v>40574</v>
          </cell>
        </row>
        <row r="27">
          <cell r="B27">
            <v>1</v>
          </cell>
          <cell r="C27">
            <v>1</v>
          </cell>
          <cell r="J27">
            <v>1</v>
          </cell>
          <cell r="K27">
            <v>1</v>
          </cell>
          <cell r="O27">
            <v>40543</v>
          </cell>
          <cell r="R27">
            <v>40543</v>
          </cell>
          <cell r="W27">
            <v>40543</v>
          </cell>
          <cell r="AG27">
            <v>40543</v>
          </cell>
          <cell r="AJ27">
            <v>40543</v>
          </cell>
        </row>
        <row r="28">
          <cell r="O28">
            <v>40512</v>
          </cell>
          <cell r="R28">
            <v>40512</v>
          </cell>
          <cell r="W28">
            <v>40512</v>
          </cell>
          <cell r="AG28">
            <v>40512</v>
          </cell>
          <cell r="AJ28">
            <v>40512</v>
          </cell>
        </row>
        <row r="29">
          <cell r="O29">
            <v>40482</v>
          </cell>
          <cell r="R29">
            <v>40482</v>
          </cell>
          <cell r="W29">
            <v>40482</v>
          </cell>
          <cell r="AG29">
            <v>40482</v>
          </cell>
          <cell r="AJ29">
            <v>40482</v>
          </cell>
        </row>
        <row r="30">
          <cell r="O30">
            <v>40451</v>
          </cell>
          <cell r="R30">
            <v>40451</v>
          </cell>
          <cell r="W30">
            <v>40451</v>
          </cell>
          <cell r="AG30">
            <v>40451</v>
          </cell>
          <cell r="AJ30">
            <v>40451</v>
          </cell>
        </row>
        <row r="31">
          <cell r="O31">
            <v>40421</v>
          </cell>
          <cell r="R31">
            <v>40421</v>
          </cell>
          <cell r="W31">
            <v>40421</v>
          </cell>
          <cell r="AG31">
            <v>40421</v>
          </cell>
          <cell r="AJ31">
            <v>40421</v>
          </cell>
        </row>
        <row r="32">
          <cell r="O32">
            <v>40390</v>
          </cell>
          <cell r="R32">
            <v>40390</v>
          </cell>
          <cell r="W32">
            <v>40390</v>
          </cell>
          <cell r="AG32">
            <v>40390</v>
          </cell>
          <cell r="AJ32">
            <v>40390</v>
          </cell>
        </row>
        <row r="33">
          <cell r="O33">
            <v>40359</v>
          </cell>
          <cell r="R33">
            <v>40359</v>
          </cell>
          <cell r="W33">
            <v>40359</v>
          </cell>
          <cell r="AG33">
            <v>40359</v>
          </cell>
          <cell r="AJ33">
            <v>40359</v>
          </cell>
        </row>
        <row r="34">
          <cell r="O34">
            <v>40329</v>
          </cell>
          <cell r="R34">
            <v>40329</v>
          </cell>
          <cell r="W34">
            <v>40329</v>
          </cell>
          <cell r="AG34">
            <v>40329</v>
          </cell>
          <cell r="AJ34">
            <v>40329</v>
          </cell>
        </row>
        <row r="35">
          <cell r="O35">
            <v>40298</v>
          </cell>
          <cell r="R35">
            <v>40298</v>
          </cell>
          <cell r="W35">
            <v>40298</v>
          </cell>
          <cell r="AG35">
            <v>40298</v>
          </cell>
          <cell r="AJ35">
            <v>40298</v>
          </cell>
        </row>
        <row r="36">
          <cell r="O36">
            <v>40268</v>
          </cell>
          <cell r="R36">
            <v>40268</v>
          </cell>
          <cell r="W36">
            <v>40268</v>
          </cell>
          <cell r="AG36">
            <v>40268</v>
          </cell>
          <cell r="AJ36">
            <v>40268</v>
          </cell>
        </row>
        <row r="37">
          <cell r="O37">
            <v>40237</v>
          </cell>
          <cell r="R37">
            <v>40237</v>
          </cell>
          <cell r="W37">
            <v>40237</v>
          </cell>
          <cell r="AG37">
            <v>40237</v>
          </cell>
          <cell r="AJ37">
            <v>40237</v>
          </cell>
        </row>
        <row r="38">
          <cell r="O38">
            <v>40209</v>
          </cell>
          <cell r="R38">
            <v>40209</v>
          </cell>
          <cell r="W38">
            <v>40209</v>
          </cell>
          <cell r="AG38">
            <v>40209</v>
          </cell>
          <cell r="AJ38">
            <v>40209</v>
          </cell>
        </row>
        <row r="39">
          <cell r="O39">
            <v>40178</v>
          </cell>
          <cell r="R39">
            <v>40178</v>
          </cell>
          <cell r="W39">
            <v>40178</v>
          </cell>
          <cell r="AG39">
            <v>40178</v>
          </cell>
          <cell r="AJ39">
            <v>40178</v>
          </cell>
        </row>
        <row r="40">
          <cell r="O40">
            <v>40147</v>
          </cell>
          <cell r="R40">
            <v>40147</v>
          </cell>
          <cell r="W40">
            <v>40147</v>
          </cell>
          <cell r="AG40">
            <v>40147</v>
          </cell>
          <cell r="AJ40">
            <v>40147</v>
          </cell>
        </row>
        <row r="41">
          <cell r="O41">
            <v>40117</v>
          </cell>
          <cell r="R41">
            <v>40117</v>
          </cell>
          <cell r="W41">
            <v>40117</v>
          </cell>
          <cell r="AG41">
            <v>40117</v>
          </cell>
          <cell r="AJ41">
            <v>40117</v>
          </cell>
        </row>
        <row r="42">
          <cell r="O42">
            <v>40086</v>
          </cell>
          <cell r="R42">
            <v>40086</v>
          </cell>
          <cell r="W42">
            <v>40086</v>
          </cell>
          <cell r="AG42">
            <v>40086</v>
          </cell>
          <cell r="AJ42">
            <v>40086</v>
          </cell>
        </row>
        <row r="43">
          <cell r="O43">
            <v>40056</v>
          </cell>
          <cell r="R43">
            <v>40056</v>
          </cell>
          <cell r="W43">
            <v>40056</v>
          </cell>
          <cell r="AG43">
            <v>40056</v>
          </cell>
          <cell r="AJ43">
            <v>40056</v>
          </cell>
        </row>
        <row r="44">
          <cell r="O44">
            <v>40025</v>
          </cell>
          <cell r="R44">
            <v>40025</v>
          </cell>
          <cell r="W44">
            <v>40025</v>
          </cell>
          <cell r="AG44">
            <v>40025</v>
          </cell>
          <cell r="AJ44">
            <v>40025</v>
          </cell>
        </row>
        <row r="45">
          <cell r="O45">
            <v>39994</v>
          </cell>
          <cell r="R45">
            <v>39994</v>
          </cell>
          <cell r="W45">
            <v>39994</v>
          </cell>
          <cell r="AG45">
            <v>39994</v>
          </cell>
          <cell r="AJ45">
            <v>39994</v>
          </cell>
        </row>
        <row r="46">
          <cell r="B46">
            <v>1</v>
          </cell>
          <cell r="C46">
            <v>1</v>
          </cell>
          <cell r="O46">
            <v>39964</v>
          </cell>
          <cell r="R46">
            <v>39964</v>
          </cell>
          <cell r="W46">
            <v>39964</v>
          </cell>
          <cell r="AG46">
            <v>39964</v>
          </cell>
          <cell r="AJ46">
            <v>39964</v>
          </cell>
        </row>
        <row r="47">
          <cell r="O47">
            <v>39933</v>
          </cell>
          <cell r="R47">
            <v>39933</v>
          </cell>
          <cell r="W47">
            <v>39933</v>
          </cell>
          <cell r="AG47">
            <v>39933</v>
          </cell>
          <cell r="AJ47">
            <v>39933</v>
          </cell>
        </row>
        <row r="48">
          <cell r="O48">
            <v>39903</v>
          </cell>
          <cell r="R48">
            <v>39903</v>
          </cell>
          <cell r="W48">
            <v>39903</v>
          </cell>
          <cell r="AG48">
            <v>39903</v>
          </cell>
          <cell r="AJ48">
            <v>39903</v>
          </cell>
        </row>
        <row r="49">
          <cell r="O49">
            <v>39872</v>
          </cell>
          <cell r="R49">
            <v>39872</v>
          </cell>
          <cell r="W49">
            <v>39872</v>
          </cell>
          <cell r="AG49">
            <v>39872</v>
          </cell>
          <cell r="AJ49">
            <v>39872</v>
          </cell>
        </row>
        <row r="50">
          <cell r="O50">
            <v>39844</v>
          </cell>
          <cell r="R50">
            <v>39844</v>
          </cell>
          <cell r="W50">
            <v>39844</v>
          </cell>
          <cell r="AG50">
            <v>39844</v>
          </cell>
          <cell r="AJ50">
            <v>39844</v>
          </cell>
        </row>
        <row r="51">
          <cell r="O51">
            <v>39813</v>
          </cell>
          <cell r="R51">
            <v>39813</v>
          </cell>
          <cell r="W51">
            <v>39813</v>
          </cell>
          <cell r="AG51">
            <v>39813</v>
          </cell>
          <cell r="AJ51">
            <v>39813</v>
          </cell>
        </row>
        <row r="52">
          <cell r="O52">
            <v>39782</v>
          </cell>
          <cell r="R52">
            <v>39782</v>
          </cell>
          <cell r="W52">
            <v>39782</v>
          </cell>
          <cell r="AG52">
            <v>39782</v>
          </cell>
          <cell r="AJ52">
            <v>39782</v>
          </cell>
        </row>
        <row r="53">
          <cell r="O53">
            <v>39752</v>
          </cell>
          <cell r="R53">
            <v>39752</v>
          </cell>
          <cell r="W53">
            <v>39752</v>
          </cell>
          <cell r="AG53">
            <v>39752</v>
          </cell>
          <cell r="AJ53">
            <v>39752</v>
          </cell>
        </row>
        <row r="54">
          <cell r="O54">
            <v>39721</v>
          </cell>
          <cell r="R54">
            <v>39721</v>
          </cell>
          <cell r="W54">
            <v>39721</v>
          </cell>
          <cell r="AG54">
            <v>39721</v>
          </cell>
          <cell r="AJ54">
            <v>39721</v>
          </cell>
        </row>
        <row r="55">
          <cell r="O55">
            <v>39691</v>
          </cell>
          <cell r="R55">
            <v>39691</v>
          </cell>
          <cell r="W55">
            <v>39691</v>
          </cell>
          <cell r="AG55">
            <v>39691</v>
          </cell>
          <cell r="AJ55">
            <v>39691</v>
          </cell>
        </row>
        <row r="56">
          <cell r="O56">
            <v>39660</v>
          </cell>
          <cell r="R56">
            <v>39660</v>
          </cell>
          <cell r="W56">
            <v>39660</v>
          </cell>
          <cell r="AG56">
            <v>39660</v>
          </cell>
          <cell r="AJ56">
            <v>39660</v>
          </cell>
        </row>
        <row r="57">
          <cell r="O57">
            <v>39629</v>
          </cell>
          <cell r="R57">
            <v>39629</v>
          </cell>
          <cell r="W57">
            <v>39629</v>
          </cell>
          <cell r="AG57">
            <v>39629</v>
          </cell>
          <cell r="AJ57">
            <v>39629</v>
          </cell>
        </row>
        <row r="58">
          <cell r="O58">
            <v>39599</v>
          </cell>
          <cell r="R58">
            <v>39599</v>
          </cell>
          <cell r="W58">
            <v>39599</v>
          </cell>
          <cell r="AG58">
            <v>39599</v>
          </cell>
          <cell r="AJ58">
            <v>39599</v>
          </cell>
        </row>
        <row r="59">
          <cell r="O59">
            <v>39568</v>
          </cell>
          <cell r="R59">
            <v>39568</v>
          </cell>
          <cell r="W59">
            <v>39568</v>
          </cell>
          <cell r="AG59">
            <v>39568</v>
          </cell>
          <cell r="AJ59">
            <v>39568</v>
          </cell>
        </row>
        <row r="60">
          <cell r="O60">
            <v>39538</v>
          </cell>
          <cell r="R60">
            <v>39538</v>
          </cell>
          <cell r="W60">
            <v>39538</v>
          </cell>
          <cell r="AG60">
            <v>39538</v>
          </cell>
          <cell r="AJ60">
            <v>39538</v>
          </cell>
        </row>
        <row r="61">
          <cell r="O61">
            <v>39507</v>
          </cell>
          <cell r="R61">
            <v>39507</v>
          </cell>
          <cell r="W61">
            <v>39507</v>
          </cell>
          <cell r="AG61">
            <v>39507</v>
          </cell>
          <cell r="AJ61">
            <v>39507</v>
          </cell>
        </row>
        <row r="62">
          <cell r="O62">
            <v>39478</v>
          </cell>
          <cell r="R62">
            <v>39478</v>
          </cell>
          <cell r="W62">
            <v>39478</v>
          </cell>
          <cell r="AG62">
            <v>39478</v>
          </cell>
          <cell r="AJ62">
            <v>39478</v>
          </cell>
        </row>
        <row r="63">
          <cell r="O63">
            <v>39447</v>
          </cell>
          <cell r="R63">
            <v>39447</v>
          </cell>
          <cell r="W63">
            <v>39447</v>
          </cell>
          <cell r="AG63">
            <v>39447</v>
          </cell>
          <cell r="AJ63">
            <v>39447</v>
          </cell>
        </row>
        <row r="64">
          <cell r="O64">
            <v>39416</v>
          </cell>
          <cell r="R64">
            <v>39416</v>
          </cell>
          <cell r="W64">
            <v>39416</v>
          </cell>
          <cell r="AG64">
            <v>39416</v>
          </cell>
          <cell r="AJ64">
            <v>39416</v>
          </cell>
        </row>
        <row r="65">
          <cell r="O65">
            <v>39386</v>
          </cell>
          <cell r="R65">
            <v>39386</v>
          </cell>
          <cell r="W65">
            <v>39386</v>
          </cell>
          <cell r="AG65">
            <v>39386</v>
          </cell>
          <cell r="AJ65">
            <v>39386</v>
          </cell>
        </row>
        <row r="66">
          <cell r="O66">
            <v>39355</v>
          </cell>
          <cell r="R66">
            <v>39355</v>
          </cell>
          <cell r="W66">
            <v>39355</v>
          </cell>
          <cell r="AG66">
            <v>39355</v>
          </cell>
          <cell r="AJ66">
            <v>39355</v>
          </cell>
        </row>
        <row r="67">
          <cell r="O67">
            <v>39325</v>
          </cell>
          <cell r="R67">
            <v>39325</v>
          </cell>
          <cell r="W67">
            <v>39325</v>
          </cell>
          <cell r="AG67">
            <v>39325</v>
          </cell>
          <cell r="AJ67">
            <v>39325</v>
          </cell>
        </row>
        <row r="68">
          <cell r="O68">
            <v>39294</v>
          </cell>
          <cell r="R68">
            <v>39294</v>
          </cell>
          <cell r="W68">
            <v>39294</v>
          </cell>
          <cell r="AG68">
            <v>39294</v>
          </cell>
          <cell r="AJ68">
            <v>39294</v>
          </cell>
        </row>
        <row r="69">
          <cell r="O69">
            <v>39263</v>
          </cell>
          <cell r="R69">
            <v>39263</v>
          </cell>
          <cell r="W69">
            <v>39263</v>
          </cell>
          <cell r="AG69">
            <v>39263</v>
          </cell>
          <cell r="AJ69">
            <v>39263</v>
          </cell>
        </row>
        <row r="70">
          <cell r="O70">
            <v>39233</v>
          </cell>
          <cell r="R70">
            <v>39233</v>
          </cell>
          <cell r="W70">
            <v>39233</v>
          </cell>
          <cell r="AG70">
            <v>39233</v>
          </cell>
          <cell r="AJ70">
            <v>39233</v>
          </cell>
        </row>
        <row r="71">
          <cell r="O71">
            <v>39202</v>
          </cell>
          <cell r="R71">
            <v>39202</v>
          </cell>
          <cell r="W71">
            <v>39202</v>
          </cell>
          <cell r="AG71">
            <v>39202</v>
          </cell>
          <cell r="AJ71">
            <v>39202</v>
          </cell>
        </row>
        <row r="72">
          <cell r="O72">
            <v>39172</v>
          </cell>
          <cell r="R72">
            <v>39172</v>
          </cell>
          <cell r="W72">
            <v>39172</v>
          </cell>
          <cell r="AG72">
            <v>39172</v>
          </cell>
          <cell r="AJ72">
            <v>39172</v>
          </cell>
        </row>
        <row r="73">
          <cell r="O73">
            <v>39141</v>
          </cell>
          <cell r="R73">
            <v>39141</v>
          </cell>
          <cell r="W73">
            <v>39141</v>
          </cell>
          <cell r="AG73">
            <v>39141</v>
          </cell>
          <cell r="AJ73">
            <v>39141</v>
          </cell>
        </row>
        <row r="74">
          <cell r="O74">
            <v>39113</v>
          </cell>
          <cell r="R74">
            <v>39113</v>
          </cell>
          <cell r="W74">
            <v>39113</v>
          </cell>
          <cell r="AG74">
            <v>39113</v>
          </cell>
          <cell r="AJ74">
            <v>39113</v>
          </cell>
        </row>
        <row r="75">
          <cell r="O75">
            <v>39082</v>
          </cell>
          <cell r="R75">
            <v>39082</v>
          </cell>
          <cell r="W75">
            <v>39082</v>
          </cell>
          <cell r="AG75">
            <v>39082</v>
          </cell>
          <cell r="AJ75">
            <v>39082</v>
          </cell>
        </row>
        <row r="76">
          <cell r="O76">
            <v>39051</v>
          </cell>
          <cell r="R76">
            <v>39051</v>
          </cell>
          <cell r="W76">
            <v>39051</v>
          </cell>
          <cell r="AG76">
            <v>39051</v>
          </cell>
          <cell r="AJ76">
            <v>39051</v>
          </cell>
        </row>
        <row r="77">
          <cell r="O77">
            <v>39021</v>
          </cell>
          <cell r="R77">
            <v>39021</v>
          </cell>
          <cell r="W77">
            <v>39021</v>
          </cell>
          <cell r="AG77">
            <v>39021</v>
          </cell>
          <cell r="AJ77">
            <v>39021</v>
          </cell>
        </row>
        <row r="78">
          <cell r="O78">
            <v>38990</v>
          </cell>
          <cell r="R78">
            <v>38990</v>
          </cell>
          <cell r="W78">
            <v>38990</v>
          </cell>
          <cell r="AG78">
            <v>38990</v>
          </cell>
          <cell r="AJ78">
            <v>38990</v>
          </cell>
        </row>
        <row r="79">
          <cell r="O79">
            <v>38960</v>
          </cell>
          <cell r="R79">
            <v>38960</v>
          </cell>
          <cell r="W79">
            <v>38960</v>
          </cell>
          <cell r="AG79">
            <v>38960</v>
          </cell>
          <cell r="AJ79">
            <v>38960</v>
          </cell>
        </row>
        <row r="80">
          <cell r="O80">
            <v>38929</v>
          </cell>
          <cell r="R80">
            <v>38929</v>
          </cell>
          <cell r="W80">
            <v>38929</v>
          </cell>
          <cell r="AG80">
            <v>38929</v>
          </cell>
          <cell r="AJ80">
            <v>38929</v>
          </cell>
        </row>
        <row r="81">
          <cell r="O81">
            <v>38898</v>
          </cell>
          <cell r="R81">
            <v>38898</v>
          </cell>
          <cell r="W81">
            <v>38898</v>
          </cell>
          <cell r="AG81">
            <v>38898</v>
          </cell>
          <cell r="AJ81">
            <v>38898</v>
          </cell>
        </row>
        <row r="82">
          <cell r="O82">
            <v>38868</v>
          </cell>
          <cell r="R82">
            <v>38868</v>
          </cell>
          <cell r="W82">
            <v>38868</v>
          </cell>
          <cell r="AG82">
            <v>38868</v>
          </cell>
          <cell r="AJ82">
            <v>38868</v>
          </cell>
        </row>
        <row r="83">
          <cell r="O83">
            <v>38837</v>
          </cell>
          <cell r="R83">
            <v>38837</v>
          </cell>
          <cell r="W83">
            <v>38837</v>
          </cell>
          <cell r="AG83">
            <v>38837</v>
          </cell>
          <cell r="AJ83">
            <v>38837</v>
          </cell>
        </row>
        <row r="84">
          <cell r="O84">
            <v>38807</v>
          </cell>
          <cell r="R84">
            <v>38807</v>
          </cell>
          <cell r="W84">
            <v>38807</v>
          </cell>
          <cell r="AG84">
            <v>38807</v>
          </cell>
          <cell r="AJ84">
            <v>38807</v>
          </cell>
        </row>
        <row r="85">
          <cell r="O85">
            <v>38776</v>
          </cell>
          <cell r="R85">
            <v>38776</v>
          </cell>
          <cell r="W85">
            <v>38776</v>
          </cell>
          <cell r="AG85">
            <v>38776</v>
          </cell>
          <cell r="AJ85">
            <v>38776</v>
          </cell>
        </row>
        <row r="86">
          <cell r="O86">
            <v>38748</v>
          </cell>
          <cell r="R86">
            <v>38748</v>
          </cell>
          <cell r="W86">
            <v>38748</v>
          </cell>
          <cell r="AG86">
            <v>38748</v>
          </cell>
          <cell r="AJ86">
            <v>38748</v>
          </cell>
        </row>
        <row r="87">
          <cell r="O87">
            <v>38717</v>
          </cell>
          <cell r="R87">
            <v>38717</v>
          </cell>
          <cell r="W87">
            <v>38717</v>
          </cell>
          <cell r="AG87">
            <v>38717</v>
          </cell>
          <cell r="AJ87">
            <v>38717</v>
          </cell>
        </row>
        <row r="88">
          <cell r="O88">
            <v>38686</v>
          </cell>
          <cell r="R88">
            <v>38686</v>
          </cell>
          <cell r="W88">
            <v>38686</v>
          </cell>
          <cell r="AG88">
            <v>38686</v>
          </cell>
          <cell r="AJ88">
            <v>38686</v>
          </cell>
        </row>
        <row r="89">
          <cell r="O89">
            <v>38656</v>
          </cell>
          <cell r="R89">
            <v>38656</v>
          </cell>
          <cell r="W89">
            <v>38656</v>
          </cell>
          <cell r="AG89">
            <v>38656</v>
          </cell>
          <cell r="AJ89">
            <v>38656</v>
          </cell>
        </row>
        <row r="90">
          <cell r="O90">
            <v>38625</v>
          </cell>
          <cell r="R90">
            <v>38625</v>
          </cell>
          <cell r="W90">
            <v>38625</v>
          </cell>
          <cell r="AG90">
            <v>38625</v>
          </cell>
          <cell r="AJ90">
            <v>38625</v>
          </cell>
        </row>
        <row r="91">
          <cell r="O91">
            <v>38595</v>
          </cell>
          <cell r="R91">
            <v>38595</v>
          </cell>
          <cell r="W91">
            <v>38595</v>
          </cell>
          <cell r="AG91">
            <v>38595</v>
          </cell>
          <cell r="AJ91">
            <v>38595</v>
          </cell>
        </row>
        <row r="92">
          <cell r="O92">
            <v>38564</v>
          </cell>
          <cell r="R92">
            <v>38564</v>
          </cell>
          <cell r="W92">
            <v>38564</v>
          </cell>
          <cell r="AG92">
            <v>38564</v>
          </cell>
          <cell r="AJ92">
            <v>38564</v>
          </cell>
        </row>
        <row r="93">
          <cell r="O93">
            <v>38533</v>
          </cell>
          <cell r="R93">
            <v>38533</v>
          </cell>
          <cell r="W93">
            <v>38533</v>
          </cell>
          <cell r="AG93">
            <v>38533</v>
          </cell>
          <cell r="AJ93">
            <v>38533</v>
          </cell>
        </row>
        <row r="94">
          <cell r="O94">
            <v>38503</v>
          </cell>
          <cell r="R94">
            <v>38503</v>
          </cell>
          <cell r="W94">
            <v>38503</v>
          </cell>
          <cell r="AG94">
            <v>38503</v>
          </cell>
          <cell r="AJ94">
            <v>38503</v>
          </cell>
        </row>
        <row r="95">
          <cell r="O95">
            <v>38472</v>
          </cell>
          <cell r="R95">
            <v>38472</v>
          </cell>
          <cell r="W95">
            <v>38472</v>
          </cell>
          <cell r="AG95">
            <v>38472</v>
          </cell>
          <cell r="AJ95">
            <v>38472</v>
          </cell>
        </row>
        <row r="96">
          <cell r="O96">
            <v>38442</v>
          </cell>
          <cell r="R96">
            <v>38442</v>
          </cell>
          <cell r="W96">
            <v>38442</v>
          </cell>
          <cell r="AG96">
            <v>38442</v>
          </cell>
          <cell r="AJ96">
            <v>38442</v>
          </cell>
        </row>
        <row r="97">
          <cell r="O97">
            <v>38411</v>
          </cell>
          <cell r="R97">
            <v>38411</v>
          </cell>
          <cell r="W97">
            <v>38411</v>
          </cell>
          <cell r="AG97">
            <v>38411</v>
          </cell>
          <cell r="AJ97">
            <v>38411</v>
          </cell>
        </row>
        <row r="98">
          <cell r="O98">
            <v>38383</v>
          </cell>
          <cell r="R98">
            <v>38383</v>
          </cell>
          <cell r="W98">
            <v>38383</v>
          </cell>
          <cell r="AG98">
            <v>38383</v>
          </cell>
          <cell r="AJ98">
            <v>38383</v>
          </cell>
        </row>
        <row r="99">
          <cell r="O99">
            <v>38352</v>
          </cell>
          <cell r="R99">
            <v>38352</v>
          </cell>
          <cell r="W99">
            <v>38352</v>
          </cell>
          <cell r="AG99">
            <v>38352</v>
          </cell>
          <cell r="AJ99">
            <v>38352</v>
          </cell>
        </row>
        <row r="100">
          <cell r="O100">
            <v>38321</v>
          </cell>
          <cell r="R100">
            <v>38321</v>
          </cell>
          <cell r="W100">
            <v>38321</v>
          </cell>
          <cell r="AG100">
            <v>38321</v>
          </cell>
          <cell r="AJ100">
            <v>38321</v>
          </cell>
        </row>
        <row r="101">
          <cell r="O101">
            <v>38291</v>
          </cell>
          <cell r="R101">
            <v>38291</v>
          </cell>
          <cell r="W101">
            <v>38291</v>
          </cell>
          <cell r="AG101">
            <v>38291</v>
          </cell>
          <cell r="AJ101">
            <v>38291</v>
          </cell>
        </row>
        <row r="102">
          <cell r="O102">
            <v>38260</v>
          </cell>
          <cell r="R102">
            <v>38260</v>
          </cell>
          <cell r="W102">
            <v>38260</v>
          </cell>
          <cell r="AG102">
            <v>38260</v>
          </cell>
          <cell r="AJ102">
            <v>38260</v>
          </cell>
        </row>
        <row r="103">
          <cell r="O103">
            <v>38230</v>
          </cell>
          <cell r="R103">
            <v>38230</v>
          </cell>
          <cell r="W103">
            <v>38230</v>
          </cell>
          <cell r="AG103">
            <v>38230</v>
          </cell>
          <cell r="AJ103">
            <v>38230</v>
          </cell>
        </row>
        <row r="104">
          <cell r="O104">
            <v>38199</v>
          </cell>
          <cell r="R104">
            <v>38199</v>
          </cell>
          <cell r="W104">
            <v>38199</v>
          </cell>
          <cell r="AG104">
            <v>38199</v>
          </cell>
          <cell r="AJ104">
            <v>38199</v>
          </cell>
        </row>
        <row r="105">
          <cell r="O105">
            <v>38168</v>
          </cell>
          <cell r="R105">
            <v>38168</v>
          </cell>
          <cell r="W105">
            <v>38168</v>
          </cell>
          <cell r="AG105">
            <v>38168</v>
          </cell>
          <cell r="AJ105">
            <v>38168</v>
          </cell>
        </row>
        <row r="106">
          <cell r="O106">
            <v>38138</v>
          </cell>
          <cell r="R106">
            <v>38138</v>
          </cell>
          <cell r="W106">
            <v>38138</v>
          </cell>
          <cell r="AG106">
            <v>38138</v>
          </cell>
          <cell r="AJ106">
            <v>38138</v>
          </cell>
        </row>
        <row r="107">
          <cell r="O107">
            <v>38107</v>
          </cell>
          <cell r="R107">
            <v>38107</v>
          </cell>
          <cell r="W107">
            <v>38107</v>
          </cell>
          <cell r="AG107">
            <v>38107</v>
          </cell>
          <cell r="AJ107">
            <v>38107</v>
          </cell>
        </row>
        <row r="108">
          <cell r="O108">
            <v>38077</v>
          </cell>
          <cell r="R108">
            <v>38077</v>
          </cell>
          <cell r="W108">
            <v>38077</v>
          </cell>
          <cell r="AG108">
            <v>38077</v>
          </cell>
          <cell r="AJ108">
            <v>38077</v>
          </cell>
        </row>
        <row r="109">
          <cell r="O109">
            <v>38046</v>
          </cell>
          <cell r="R109">
            <v>38046</v>
          </cell>
          <cell r="W109">
            <v>38046</v>
          </cell>
          <cell r="AG109">
            <v>38046</v>
          </cell>
          <cell r="AJ109">
            <v>38046</v>
          </cell>
        </row>
        <row r="110">
          <cell r="O110">
            <v>38017</v>
          </cell>
          <cell r="R110">
            <v>38017</v>
          </cell>
          <cell r="W110">
            <v>38017</v>
          </cell>
          <cell r="AG110">
            <v>38017</v>
          </cell>
          <cell r="AJ110">
            <v>38017</v>
          </cell>
        </row>
        <row r="111">
          <cell r="O111">
            <v>37986</v>
          </cell>
          <cell r="R111">
            <v>37986</v>
          </cell>
          <cell r="W111">
            <v>37986</v>
          </cell>
          <cell r="AG111">
            <v>37986</v>
          </cell>
          <cell r="AJ111">
            <v>37986</v>
          </cell>
        </row>
        <row r="112">
          <cell r="O112">
            <v>37955</v>
          </cell>
          <cell r="R112">
            <v>37955</v>
          </cell>
          <cell r="W112">
            <v>37955</v>
          </cell>
          <cell r="AG112">
            <v>37955</v>
          </cell>
          <cell r="AJ112">
            <v>37955</v>
          </cell>
        </row>
        <row r="113">
          <cell r="O113">
            <v>37925</v>
          </cell>
          <cell r="R113">
            <v>37925</v>
          </cell>
          <cell r="W113">
            <v>37925</v>
          </cell>
          <cell r="AG113">
            <v>37925</v>
          </cell>
          <cell r="AJ113">
            <v>37925</v>
          </cell>
        </row>
        <row r="114">
          <cell r="O114">
            <v>37894</v>
          </cell>
          <cell r="R114">
            <v>37894</v>
          </cell>
          <cell r="W114">
            <v>37894</v>
          </cell>
          <cell r="AG114">
            <v>37894</v>
          </cell>
          <cell r="AJ114">
            <v>37894</v>
          </cell>
        </row>
        <row r="115">
          <cell r="O115">
            <v>37864</v>
          </cell>
          <cell r="R115">
            <v>37864</v>
          </cell>
          <cell r="W115">
            <v>37864</v>
          </cell>
          <cell r="AG115">
            <v>37864</v>
          </cell>
          <cell r="AJ115">
            <v>37864</v>
          </cell>
        </row>
        <row r="116">
          <cell r="O116">
            <v>37833</v>
          </cell>
          <cell r="R116">
            <v>37833</v>
          </cell>
          <cell r="W116">
            <v>37833</v>
          </cell>
          <cell r="AG116">
            <v>37833</v>
          </cell>
          <cell r="AJ116">
            <v>37833</v>
          </cell>
        </row>
        <row r="117">
          <cell r="O117">
            <v>37802</v>
          </cell>
          <cell r="R117">
            <v>37802</v>
          </cell>
          <cell r="W117">
            <v>37802</v>
          </cell>
          <cell r="AG117">
            <v>37802</v>
          </cell>
          <cell r="AJ117">
            <v>37802</v>
          </cell>
        </row>
        <row r="118">
          <cell r="O118">
            <v>37772</v>
          </cell>
          <cell r="R118">
            <v>37772</v>
          </cell>
          <cell r="W118">
            <v>37772</v>
          </cell>
          <cell r="AG118">
            <v>37772</v>
          </cell>
          <cell r="AJ118">
            <v>37772</v>
          </cell>
        </row>
        <row r="119">
          <cell r="O119">
            <v>37741</v>
          </cell>
          <cell r="R119">
            <v>37741</v>
          </cell>
          <cell r="W119">
            <v>37741</v>
          </cell>
          <cell r="AG119">
            <v>37741</v>
          </cell>
          <cell r="AJ119">
            <v>37741</v>
          </cell>
        </row>
        <row r="120">
          <cell r="O120">
            <v>37711</v>
          </cell>
          <cell r="R120">
            <v>37711</v>
          </cell>
          <cell r="W120">
            <v>37711</v>
          </cell>
          <cell r="AG120">
            <v>37711</v>
          </cell>
          <cell r="AJ120">
            <v>37711</v>
          </cell>
        </row>
        <row r="121">
          <cell r="O121">
            <v>37680</v>
          </cell>
          <cell r="R121">
            <v>37680</v>
          </cell>
          <cell r="W121">
            <v>37680</v>
          </cell>
          <cell r="AG121">
            <v>37680</v>
          </cell>
          <cell r="AJ121">
            <v>37680</v>
          </cell>
        </row>
        <row r="122">
          <cell r="O122">
            <v>37652</v>
          </cell>
          <cell r="R122">
            <v>37652</v>
          </cell>
          <cell r="W122">
            <v>37652</v>
          </cell>
          <cell r="AG122">
            <v>37652</v>
          </cell>
          <cell r="AJ122">
            <v>37652</v>
          </cell>
        </row>
        <row r="123">
          <cell r="O123">
            <v>37621</v>
          </cell>
          <cell r="R123">
            <v>37621</v>
          </cell>
          <cell r="W123">
            <v>37621</v>
          </cell>
          <cell r="AG123">
            <v>37621</v>
          </cell>
        </row>
        <row r="124">
          <cell r="O124">
            <v>37590</v>
          </cell>
          <cell r="R124">
            <v>37590</v>
          </cell>
          <cell r="W124">
            <v>37590</v>
          </cell>
          <cell r="AG124">
            <v>37590</v>
          </cell>
        </row>
        <row r="125">
          <cell r="O125">
            <v>37560</v>
          </cell>
          <cell r="R125">
            <v>37560</v>
          </cell>
          <cell r="W125">
            <v>37560</v>
          </cell>
          <cell r="AG125">
            <v>37560</v>
          </cell>
        </row>
        <row r="126">
          <cell r="O126">
            <v>37529</v>
          </cell>
          <cell r="R126">
            <v>37529</v>
          </cell>
          <cell r="W126">
            <v>37529</v>
          </cell>
          <cell r="AG126">
            <v>37529</v>
          </cell>
        </row>
        <row r="127">
          <cell r="O127">
            <v>37499</v>
          </cell>
          <cell r="R127">
            <v>37499</v>
          </cell>
          <cell r="W127">
            <v>37499</v>
          </cell>
          <cell r="AG127">
            <v>37499</v>
          </cell>
        </row>
        <row r="128">
          <cell r="O128">
            <v>37468</v>
          </cell>
          <cell r="R128">
            <v>37468</v>
          </cell>
          <cell r="W128">
            <v>37468</v>
          </cell>
          <cell r="AG128">
            <v>37468</v>
          </cell>
        </row>
        <row r="129">
          <cell r="O129">
            <v>37437</v>
          </cell>
          <cell r="R129">
            <v>37437</v>
          </cell>
          <cell r="W129">
            <v>37437</v>
          </cell>
          <cell r="AG129">
            <v>37437</v>
          </cell>
        </row>
        <row r="130">
          <cell r="O130">
            <v>37407</v>
          </cell>
          <cell r="R130">
            <v>37407</v>
          </cell>
          <cell r="W130">
            <v>37407</v>
          </cell>
          <cell r="AG130">
            <v>37407</v>
          </cell>
        </row>
        <row r="131">
          <cell r="O131">
            <v>37376</v>
          </cell>
          <cell r="R131">
            <v>37376</v>
          </cell>
          <cell r="W131">
            <v>37376</v>
          </cell>
          <cell r="AG131">
            <v>37376</v>
          </cell>
        </row>
        <row r="132">
          <cell r="O132">
            <v>37346</v>
          </cell>
          <cell r="R132">
            <v>37346</v>
          </cell>
          <cell r="W132">
            <v>37346</v>
          </cell>
          <cell r="AG132">
            <v>37346</v>
          </cell>
        </row>
        <row r="133">
          <cell r="O133">
            <v>37315</v>
          </cell>
          <cell r="W133">
            <v>37315</v>
          </cell>
          <cell r="AG133">
            <v>37315</v>
          </cell>
        </row>
        <row r="134">
          <cell r="O134">
            <v>37287</v>
          </cell>
          <cell r="W134">
            <v>37287</v>
          </cell>
          <cell r="AG134">
            <v>37287</v>
          </cell>
        </row>
        <row r="135">
          <cell r="O135">
            <v>37256</v>
          </cell>
          <cell r="W135">
            <v>37256</v>
          </cell>
          <cell r="AG135">
            <v>37256</v>
          </cell>
        </row>
        <row r="136">
          <cell r="O136">
            <v>37225</v>
          </cell>
          <cell r="W136">
            <v>37225</v>
          </cell>
          <cell r="AG136">
            <v>37225</v>
          </cell>
        </row>
        <row r="137">
          <cell r="O137">
            <v>37195</v>
          </cell>
          <cell r="W137">
            <v>37195</v>
          </cell>
          <cell r="AG137">
            <v>37195</v>
          </cell>
        </row>
        <row r="138">
          <cell r="O138">
            <v>37164</v>
          </cell>
          <cell r="W138">
            <v>37164</v>
          </cell>
          <cell r="AG138">
            <v>37164</v>
          </cell>
        </row>
        <row r="139">
          <cell r="O139">
            <v>37134</v>
          </cell>
          <cell r="W139">
            <v>37134</v>
          </cell>
          <cell r="AG139">
            <v>37134</v>
          </cell>
        </row>
        <row r="140">
          <cell r="O140">
            <v>37103</v>
          </cell>
          <cell r="W140">
            <v>37103</v>
          </cell>
          <cell r="AG140">
            <v>37103</v>
          </cell>
        </row>
        <row r="141">
          <cell r="O141">
            <v>37072</v>
          </cell>
          <cell r="W141">
            <v>37072</v>
          </cell>
          <cell r="AG141">
            <v>37072</v>
          </cell>
        </row>
        <row r="142">
          <cell r="O142">
            <v>37042</v>
          </cell>
          <cell r="W142">
            <v>37042</v>
          </cell>
          <cell r="AG142">
            <v>37042</v>
          </cell>
        </row>
        <row r="143">
          <cell r="O143">
            <v>37011</v>
          </cell>
          <cell r="W143">
            <v>37011</v>
          </cell>
          <cell r="AG143">
            <v>37011</v>
          </cell>
        </row>
        <row r="144">
          <cell r="O144">
            <v>36981</v>
          </cell>
          <cell r="W144">
            <v>36981</v>
          </cell>
          <cell r="AG144">
            <v>36981</v>
          </cell>
        </row>
        <row r="145">
          <cell r="O145">
            <v>36950</v>
          </cell>
          <cell r="W145">
            <v>36950</v>
          </cell>
          <cell r="AG145">
            <v>36950</v>
          </cell>
        </row>
        <row r="146">
          <cell r="O146">
            <v>36922</v>
          </cell>
          <cell r="W146">
            <v>36922</v>
          </cell>
          <cell r="AG146">
            <v>36922</v>
          </cell>
        </row>
        <row r="147">
          <cell r="O147">
            <v>36891</v>
          </cell>
          <cell r="AG147">
            <v>36891</v>
          </cell>
        </row>
        <row r="148">
          <cell r="O148">
            <v>36860</v>
          </cell>
          <cell r="AG148">
            <v>36860</v>
          </cell>
        </row>
        <row r="149">
          <cell r="O149">
            <v>36830</v>
          </cell>
          <cell r="AG149">
            <v>36830</v>
          </cell>
        </row>
        <row r="150">
          <cell r="O150">
            <v>36799</v>
          </cell>
          <cell r="AG150">
            <v>36799</v>
          </cell>
        </row>
        <row r="151">
          <cell r="O151">
            <v>36769</v>
          </cell>
          <cell r="AG151">
            <v>36769</v>
          </cell>
        </row>
        <row r="152">
          <cell r="O152">
            <v>36738</v>
          </cell>
          <cell r="AG152">
            <v>36738</v>
          </cell>
        </row>
        <row r="153">
          <cell r="O153">
            <v>36707</v>
          </cell>
          <cell r="AG153">
            <v>36707</v>
          </cell>
        </row>
        <row r="154">
          <cell r="O154">
            <v>36677</v>
          </cell>
          <cell r="AG154">
            <v>36677</v>
          </cell>
        </row>
        <row r="155">
          <cell r="O155">
            <v>36646</v>
          </cell>
          <cell r="AG155">
            <v>36646</v>
          </cell>
        </row>
        <row r="156">
          <cell r="O156">
            <v>36616</v>
          </cell>
          <cell r="AG156">
            <v>36616</v>
          </cell>
        </row>
        <row r="157">
          <cell r="O157">
            <v>36585</v>
          </cell>
          <cell r="AG157">
            <v>36585</v>
          </cell>
        </row>
        <row r="158">
          <cell r="O158">
            <v>36556</v>
          </cell>
          <cell r="AG158">
            <v>36556</v>
          </cell>
        </row>
        <row r="159">
          <cell r="O159">
            <v>36525</v>
          </cell>
          <cell r="AG159">
            <v>36525</v>
          </cell>
        </row>
        <row r="160">
          <cell r="O160">
            <v>36494</v>
          </cell>
          <cell r="AG160">
            <v>36494</v>
          </cell>
        </row>
        <row r="161">
          <cell r="O161">
            <v>36464</v>
          </cell>
          <cell r="AG161">
            <v>36464</v>
          </cell>
        </row>
        <row r="162">
          <cell r="O162">
            <v>36433</v>
          </cell>
          <cell r="AG162">
            <v>36433</v>
          </cell>
        </row>
        <row r="163">
          <cell r="O163">
            <v>36403</v>
          </cell>
          <cell r="AG163">
            <v>36403</v>
          </cell>
        </row>
        <row r="164">
          <cell r="O164">
            <v>36372</v>
          </cell>
          <cell r="AG164">
            <v>36372</v>
          </cell>
        </row>
        <row r="165">
          <cell r="O165">
            <v>36341</v>
          </cell>
          <cell r="AG165">
            <v>36341</v>
          </cell>
        </row>
        <row r="166">
          <cell r="O166">
            <v>36311</v>
          </cell>
          <cell r="AG166">
            <v>36311</v>
          </cell>
        </row>
        <row r="167">
          <cell r="O167">
            <v>36280</v>
          </cell>
          <cell r="AG167">
            <v>36280</v>
          </cell>
        </row>
        <row r="168">
          <cell r="O168">
            <v>36250</v>
          </cell>
          <cell r="AG168">
            <v>36250</v>
          </cell>
        </row>
        <row r="169">
          <cell r="O169">
            <v>36219</v>
          </cell>
          <cell r="AG169">
            <v>36219</v>
          </cell>
        </row>
        <row r="170">
          <cell r="O170">
            <v>36191</v>
          </cell>
          <cell r="AG170">
            <v>36191</v>
          </cell>
        </row>
        <row r="171">
          <cell r="O171">
            <v>36160</v>
          </cell>
          <cell r="AG171">
            <v>36160</v>
          </cell>
        </row>
        <row r="172">
          <cell r="O172">
            <v>36129</v>
          </cell>
          <cell r="AG172">
            <v>36129</v>
          </cell>
        </row>
        <row r="173">
          <cell r="O173">
            <v>36099</v>
          </cell>
          <cell r="AG173">
            <v>36099</v>
          </cell>
        </row>
        <row r="174">
          <cell r="O174">
            <v>36068</v>
          </cell>
          <cell r="AG174">
            <v>36068</v>
          </cell>
        </row>
        <row r="175">
          <cell r="O175">
            <v>36038</v>
          </cell>
          <cell r="AG175">
            <v>36038</v>
          </cell>
        </row>
        <row r="176">
          <cell r="O176">
            <v>36007</v>
          </cell>
          <cell r="AG176">
            <v>36007</v>
          </cell>
        </row>
        <row r="177">
          <cell r="O177">
            <v>35976</v>
          </cell>
          <cell r="AG177">
            <v>35976</v>
          </cell>
        </row>
        <row r="178">
          <cell r="O178">
            <v>35946</v>
          </cell>
          <cell r="AG178">
            <v>35946</v>
          </cell>
        </row>
        <row r="179">
          <cell r="O179">
            <v>35915</v>
          </cell>
          <cell r="AG179">
            <v>35915</v>
          </cell>
        </row>
        <row r="180">
          <cell r="O180">
            <v>35885</v>
          </cell>
          <cell r="AG180">
            <v>35885</v>
          </cell>
        </row>
        <row r="181">
          <cell r="O181">
            <v>35854</v>
          </cell>
          <cell r="AG181">
            <v>35854</v>
          </cell>
        </row>
        <row r="182">
          <cell r="O182">
            <v>35826</v>
          </cell>
          <cell r="AG182">
            <v>35826</v>
          </cell>
        </row>
        <row r="183">
          <cell r="O183">
            <v>35795</v>
          </cell>
          <cell r="AG183">
            <v>35795</v>
          </cell>
        </row>
        <row r="184">
          <cell r="O184">
            <v>35764</v>
          </cell>
          <cell r="AG184">
            <v>35764</v>
          </cell>
        </row>
        <row r="185">
          <cell r="O185">
            <v>35734</v>
          </cell>
          <cell r="AG185">
            <v>35734</v>
          </cell>
        </row>
        <row r="186">
          <cell r="O186">
            <v>35703</v>
          </cell>
          <cell r="AG186">
            <v>35703</v>
          </cell>
        </row>
        <row r="187">
          <cell r="O187">
            <v>35673</v>
          </cell>
          <cell r="AG187">
            <v>35673</v>
          </cell>
        </row>
        <row r="188">
          <cell r="O188">
            <v>35642</v>
          </cell>
          <cell r="AG188">
            <v>35642</v>
          </cell>
        </row>
        <row r="189">
          <cell r="O189">
            <v>35611</v>
          </cell>
          <cell r="AG189">
            <v>35611</v>
          </cell>
        </row>
        <row r="190">
          <cell r="O190">
            <v>35581</v>
          </cell>
          <cell r="AG190">
            <v>35581</v>
          </cell>
        </row>
        <row r="191">
          <cell r="O191">
            <v>35550</v>
          </cell>
          <cell r="AG191">
            <v>35550</v>
          </cell>
        </row>
        <row r="192">
          <cell r="O192">
            <v>35520</v>
          </cell>
          <cell r="AG192">
            <v>35520</v>
          </cell>
        </row>
        <row r="193">
          <cell r="O193">
            <v>35489</v>
          </cell>
          <cell r="AG193">
            <v>35489</v>
          </cell>
        </row>
        <row r="194">
          <cell r="O194">
            <v>35461</v>
          </cell>
          <cell r="AG194">
            <v>35461</v>
          </cell>
        </row>
        <row r="195">
          <cell r="O195">
            <v>35430</v>
          </cell>
          <cell r="AG195">
            <v>35430</v>
          </cell>
        </row>
        <row r="196">
          <cell r="O196">
            <v>35399</v>
          </cell>
          <cell r="AG196">
            <v>35399</v>
          </cell>
        </row>
        <row r="197">
          <cell r="O197">
            <v>35369</v>
          </cell>
          <cell r="AG197">
            <v>35369</v>
          </cell>
        </row>
        <row r="198">
          <cell r="O198">
            <v>35338</v>
          </cell>
          <cell r="AG198">
            <v>35338</v>
          </cell>
        </row>
        <row r="199">
          <cell r="O199">
            <v>35308</v>
          </cell>
          <cell r="AG199">
            <v>35308</v>
          </cell>
        </row>
        <row r="200">
          <cell r="O200">
            <v>35277</v>
          </cell>
          <cell r="AG200">
            <v>35277</v>
          </cell>
        </row>
        <row r="201">
          <cell r="O201">
            <v>35246</v>
          </cell>
          <cell r="AG201">
            <v>35246</v>
          </cell>
        </row>
        <row r="202">
          <cell r="O202">
            <v>35216</v>
          </cell>
          <cell r="AG202">
            <v>35216</v>
          </cell>
        </row>
        <row r="203">
          <cell r="O203">
            <v>35185</v>
          </cell>
          <cell r="AG203">
            <v>35185</v>
          </cell>
        </row>
        <row r="204">
          <cell r="O204">
            <v>35155</v>
          </cell>
          <cell r="AG204">
            <v>35155</v>
          </cell>
        </row>
        <row r="205">
          <cell r="O205">
            <v>35124</v>
          </cell>
          <cell r="AG205">
            <v>35124</v>
          </cell>
        </row>
        <row r="206">
          <cell r="O206">
            <v>35095</v>
          </cell>
          <cell r="AG206">
            <v>35095</v>
          </cell>
        </row>
        <row r="207">
          <cell r="O207">
            <v>35064</v>
          </cell>
          <cell r="AG207">
            <v>35064</v>
          </cell>
        </row>
        <row r="208">
          <cell r="O208">
            <v>35033</v>
          </cell>
          <cell r="AG208">
            <v>35033</v>
          </cell>
        </row>
        <row r="209">
          <cell r="O209">
            <v>35003</v>
          </cell>
          <cell r="AG209">
            <v>35003</v>
          </cell>
        </row>
        <row r="210">
          <cell r="O210">
            <v>34972</v>
          </cell>
          <cell r="AG210">
            <v>34972</v>
          </cell>
        </row>
        <row r="211">
          <cell r="O211">
            <v>34942</v>
          </cell>
          <cell r="AG211">
            <v>34942</v>
          </cell>
        </row>
        <row r="212">
          <cell r="O212">
            <v>34911</v>
          </cell>
          <cell r="AG212">
            <v>34911</v>
          </cell>
        </row>
        <row r="213">
          <cell r="O213">
            <v>34880</v>
          </cell>
          <cell r="AG213">
            <v>34880</v>
          </cell>
        </row>
        <row r="214">
          <cell r="O214">
            <v>34850</v>
          </cell>
          <cell r="AG214">
            <v>34850</v>
          </cell>
        </row>
        <row r="215">
          <cell r="O215">
            <v>34819</v>
          </cell>
          <cell r="AG215">
            <v>34819</v>
          </cell>
        </row>
        <row r="216">
          <cell r="O216">
            <v>34789</v>
          </cell>
          <cell r="AG216">
            <v>34789</v>
          </cell>
        </row>
        <row r="217">
          <cell r="O217">
            <v>34758</v>
          </cell>
          <cell r="AG217">
            <v>34758</v>
          </cell>
        </row>
        <row r="218">
          <cell r="O218">
            <v>34730</v>
          </cell>
          <cell r="AG218">
            <v>34730</v>
          </cell>
        </row>
        <row r="219">
          <cell r="O219">
            <v>34699</v>
          </cell>
          <cell r="AG219">
            <v>34699</v>
          </cell>
        </row>
        <row r="220">
          <cell r="O220">
            <v>34668</v>
          </cell>
          <cell r="AG220">
            <v>34668</v>
          </cell>
        </row>
        <row r="221">
          <cell r="O221">
            <v>34638</v>
          </cell>
          <cell r="AG221">
            <v>34638</v>
          </cell>
        </row>
        <row r="222">
          <cell r="O222">
            <v>34607</v>
          </cell>
          <cell r="AG222">
            <v>34607</v>
          </cell>
        </row>
        <row r="223">
          <cell r="O223">
            <v>34577</v>
          </cell>
          <cell r="AG223">
            <v>34577</v>
          </cell>
        </row>
        <row r="224">
          <cell r="O224">
            <v>34546</v>
          </cell>
          <cell r="AG224">
            <v>34546</v>
          </cell>
        </row>
        <row r="225">
          <cell r="O225">
            <v>34515</v>
          </cell>
          <cell r="AG225">
            <v>34515</v>
          </cell>
        </row>
        <row r="226">
          <cell r="O226">
            <v>34485</v>
          </cell>
          <cell r="AG226">
            <v>34485</v>
          </cell>
        </row>
        <row r="227">
          <cell r="O227">
            <v>34454</v>
          </cell>
          <cell r="AG227">
            <v>34454</v>
          </cell>
        </row>
        <row r="228">
          <cell r="O228">
            <v>34424</v>
          </cell>
          <cell r="AG228">
            <v>34424</v>
          </cell>
        </row>
        <row r="229">
          <cell r="O229">
            <v>34393</v>
          </cell>
          <cell r="AG229">
            <v>34393</v>
          </cell>
        </row>
        <row r="230">
          <cell r="O230">
            <v>34365</v>
          </cell>
          <cell r="AG230">
            <v>34365</v>
          </cell>
        </row>
        <row r="231">
          <cell r="O231">
            <v>34334</v>
          </cell>
          <cell r="AG231">
            <v>34334</v>
          </cell>
        </row>
        <row r="232">
          <cell r="O232">
            <v>34303</v>
          </cell>
          <cell r="AG232">
            <v>34303</v>
          </cell>
        </row>
        <row r="233">
          <cell r="O233">
            <v>34273</v>
          </cell>
          <cell r="AG233">
            <v>34273</v>
          </cell>
        </row>
        <row r="234">
          <cell r="O234">
            <v>34242</v>
          </cell>
          <cell r="AG234">
            <v>34242</v>
          </cell>
        </row>
        <row r="235">
          <cell r="O235">
            <v>34212</v>
          </cell>
          <cell r="AG235">
            <v>34212</v>
          </cell>
        </row>
        <row r="236">
          <cell r="O236">
            <v>34181</v>
          </cell>
          <cell r="AG236">
            <v>34181</v>
          </cell>
        </row>
        <row r="237">
          <cell r="O237">
            <v>34150</v>
          </cell>
          <cell r="AG237">
            <v>34150</v>
          </cell>
        </row>
        <row r="238">
          <cell r="O238">
            <v>34120</v>
          </cell>
          <cell r="AG238">
            <v>34120</v>
          </cell>
        </row>
        <row r="239">
          <cell r="O239">
            <v>34089</v>
          </cell>
          <cell r="AG239">
            <v>34089</v>
          </cell>
        </row>
        <row r="240">
          <cell r="O240">
            <v>34059</v>
          </cell>
          <cell r="AG240">
            <v>34059</v>
          </cell>
        </row>
        <row r="241">
          <cell r="O241">
            <v>34028</v>
          </cell>
          <cell r="AG241">
            <v>34028</v>
          </cell>
        </row>
        <row r="242">
          <cell r="O242">
            <v>34000</v>
          </cell>
          <cell r="AG242">
            <v>34000</v>
          </cell>
        </row>
        <row r="243">
          <cell r="O243">
            <v>33969</v>
          </cell>
          <cell r="AG243">
            <v>33969</v>
          </cell>
        </row>
        <row r="244">
          <cell r="O244">
            <v>33938</v>
          </cell>
          <cell r="AG244">
            <v>33938</v>
          </cell>
        </row>
        <row r="245">
          <cell r="O245">
            <v>33908</v>
          </cell>
          <cell r="AG245">
            <v>33908</v>
          </cell>
        </row>
        <row r="246">
          <cell r="O246">
            <v>33877</v>
          </cell>
          <cell r="AG246">
            <v>33877</v>
          </cell>
        </row>
        <row r="247">
          <cell r="O247">
            <v>33847</v>
          </cell>
          <cell r="AG247">
            <v>33847</v>
          </cell>
        </row>
        <row r="248">
          <cell r="O248">
            <v>33816</v>
          </cell>
          <cell r="AG248">
            <v>33816</v>
          </cell>
        </row>
        <row r="249">
          <cell r="O249">
            <v>33785</v>
          </cell>
          <cell r="AG249">
            <v>33785</v>
          </cell>
        </row>
        <row r="250">
          <cell r="O250">
            <v>33755</v>
          </cell>
          <cell r="AG250">
            <v>33755</v>
          </cell>
        </row>
        <row r="251">
          <cell r="O251">
            <v>33724</v>
          </cell>
          <cell r="AG251">
            <v>33724</v>
          </cell>
        </row>
        <row r="252">
          <cell r="O252">
            <v>33694</v>
          </cell>
          <cell r="AG252">
            <v>33694</v>
          </cell>
        </row>
        <row r="253">
          <cell r="O253">
            <v>33663</v>
          </cell>
          <cell r="AG253">
            <v>33663</v>
          </cell>
        </row>
        <row r="254">
          <cell r="O254">
            <v>33634</v>
          </cell>
          <cell r="AG254">
            <v>33634</v>
          </cell>
        </row>
        <row r="255">
          <cell r="O255">
            <v>33603</v>
          </cell>
          <cell r="AG255">
            <v>33603</v>
          </cell>
        </row>
        <row r="256">
          <cell r="O256">
            <v>33572</v>
          </cell>
          <cell r="AG256">
            <v>33572</v>
          </cell>
        </row>
        <row r="257">
          <cell r="O257">
            <v>33542</v>
          </cell>
          <cell r="AG257">
            <v>33542</v>
          </cell>
        </row>
        <row r="258">
          <cell r="O258">
            <v>33511</v>
          </cell>
          <cell r="AG258">
            <v>33511</v>
          </cell>
        </row>
        <row r="259">
          <cell r="O259">
            <v>33481</v>
          </cell>
          <cell r="AG259">
            <v>33481</v>
          </cell>
        </row>
        <row r="260">
          <cell r="O260">
            <v>33450</v>
          </cell>
          <cell r="AG260">
            <v>33450</v>
          </cell>
        </row>
        <row r="261">
          <cell r="O261">
            <v>33419</v>
          </cell>
          <cell r="AG261">
            <v>33419</v>
          </cell>
        </row>
        <row r="262">
          <cell r="O262">
            <v>33389</v>
          </cell>
          <cell r="AG262">
            <v>33389</v>
          </cell>
        </row>
        <row r="263">
          <cell r="O263">
            <v>33358</v>
          </cell>
          <cell r="AG263">
            <v>33358</v>
          </cell>
        </row>
        <row r="264">
          <cell r="O264">
            <v>33328</v>
          </cell>
          <cell r="AG264">
            <v>33328</v>
          </cell>
        </row>
        <row r="265">
          <cell r="O265">
            <v>33297</v>
          </cell>
          <cell r="AG265">
            <v>33297</v>
          </cell>
        </row>
        <row r="266">
          <cell r="O266">
            <v>33269</v>
          </cell>
          <cell r="AG266">
            <v>33269</v>
          </cell>
        </row>
        <row r="267">
          <cell r="O267">
            <v>33238</v>
          </cell>
          <cell r="AG267">
            <v>33238</v>
          </cell>
        </row>
        <row r="268">
          <cell r="O268">
            <v>33207</v>
          </cell>
          <cell r="AG268">
            <v>33207</v>
          </cell>
        </row>
        <row r="269">
          <cell r="O269">
            <v>33177</v>
          </cell>
          <cell r="AG269">
            <v>33177</v>
          </cell>
        </row>
        <row r="270">
          <cell r="O270">
            <v>33146</v>
          </cell>
          <cell r="AG270">
            <v>33146</v>
          </cell>
        </row>
        <row r="271">
          <cell r="O271">
            <v>33116</v>
          </cell>
          <cell r="AG271">
            <v>33116</v>
          </cell>
        </row>
        <row r="272">
          <cell r="O272">
            <v>33085</v>
          </cell>
          <cell r="AG272">
            <v>33085</v>
          </cell>
        </row>
        <row r="273">
          <cell r="O273">
            <v>33054</v>
          </cell>
          <cell r="AG273">
            <v>33054</v>
          </cell>
        </row>
        <row r="274">
          <cell r="O274">
            <v>33024</v>
          </cell>
          <cell r="AG274">
            <v>33024</v>
          </cell>
        </row>
        <row r="275">
          <cell r="O275">
            <v>32993</v>
          </cell>
          <cell r="AG275">
            <v>32993</v>
          </cell>
        </row>
        <row r="276">
          <cell r="O276">
            <v>32963</v>
          </cell>
          <cell r="AG276">
            <v>32963</v>
          </cell>
        </row>
        <row r="277">
          <cell r="O277">
            <v>32932</v>
          </cell>
          <cell r="AG277">
            <v>32932</v>
          </cell>
        </row>
        <row r="278">
          <cell r="O278">
            <v>32904</v>
          </cell>
          <cell r="AG278">
            <v>32904</v>
          </cell>
        </row>
        <row r="279">
          <cell r="AG279">
            <v>32873</v>
          </cell>
        </row>
        <row r="280">
          <cell r="AG280">
            <v>32842</v>
          </cell>
        </row>
        <row r="281">
          <cell r="AG281">
            <v>32812</v>
          </cell>
        </row>
        <row r="282">
          <cell r="AG282">
            <v>32781</v>
          </cell>
        </row>
        <row r="283">
          <cell r="AG283">
            <v>32751</v>
          </cell>
        </row>
        <row r="284">
          <cell r="AG284">
            <v>32720</v>
          </cell>
        </row>
        <row r="285">
          <cell r="AG285">
            <v>32689</v>
          </cell>
        </row>
        <row r="286">
          <cell r="AG286">
            <v>32659</v>
          </cell>
        </row>
        <row r="287">
          <cell r="AG287">
            <v>32628</v>
          </cell>
        </row>
        <row r="288">
          <cell r="AG288">
            <v>32598</v>
          </cell>
        </row>
        <row r="289">
          <cell r="AG289">
            <v>32567</v>
          </cell>
        </row>
        <row r="290">
          <cell r="AG290">
            <v>32539</v>
          </cell>
        </row>
        <row r="291">
          <cell r="AG291">
            <v>32508</v>
          </cell>
        </row>
        <row r="292">
          <cell r="AG292">
            <v>32477</v>
          </cell>
        </row>
        <row r="293">
          <cell r="AG293">
            <v>32447</v>
          </cell>
        </row>
        <row r="294">
          <cell r="AG294">
            <v>32416</v>
          </cell>
        </row>
        <row r="295">
          <cell r="AG295">
            <v>32386</v>
          </cell>
        </row>
        <row r="296">
          <cell r="AG296">
            <v>32355</v>
          </cell>
        </row>
        <row r="297">
          <cell r="AG297">
            <v>32324</v>
          </cell>
        </row>
        <row r="298">
          <cell r="AG298">
            <v>32294</v>
          </cell>
        </row>
        <row r="299">
          <cell r="AG299">
            <v>32263</v>
          </cell>
        </row>
        <row r="300">
          <cell r="AG300">
            <v>32233</v>
          </cell>
        </row>
        <row r="301">
          <cell r="AG301">
            <v>32202</v>
          </cell>
        </row>
        <row r="302">
          <cell r="AG302">
            <v>32173</v>
          </cell>
        </row>
        <row r="303">
          <cell r="AG303">
            <v>32142</v>
          </cell>
        </row>
        <row r="304">
          <cell r="AG304">
            <v>32111</v>
          </cell>
        </row>
        <row r="305">
          <cell r="AG305">
            <v>32081</v>
          </cell>
        </row>
        <row r="306">
          <cell r="AG306">
            <v>32050</v>
          </cell>
        </row>
        <row r="307">
          <cell r="AG307">
            <v>32020</v>
          </cell>
        </row>
        <row r="308">
          <cell r="AG308">
            <v>31989</v>
          </cell>
        </row>
        <row r="309">
          <cell r="AG309">
            <v>31958</v>
          </cell>
        </row>
        <row r="310">
          <cell r="AG310">
            <v>31928</v>
          </cell>
        </row>
        <row r="311">
          <cell r="AG311">
            <v>31897</v>
          </cell>
        </row>
        <row r="312">
          <cell r="AG312">
            <v>31867</v>
          </cell>
        </row>
        <row r="313">
          <cell r="AG313">
            <v>31836</v>
          </cell>
        </row>
        <row r="314">
          <cell r="AG314">
            <v>31808</v>
          </cell>
        </row>
        <row r="315">
          <cell r="AG315">
            <v>31777</v>
          </cell>
        </row>
        <row r="316">
          <cell r="AG316">
            <v>31746</v>
          </cell>
        </row>
        <row r="317">
          <cell r="AG317">
            <v>31716</v>
          </cell>
        </row>
        <row r="318">
          <cell r="AG318">
            <v>31685</v>
          </cell>
        </row>
        <row r="319">
          <cell r="AG319">
            <v>31655</v>
          </cell>
        </row>
        <row r="320">
          <cell r="AG320">
            <v>31624</v>
          </cell>
        </row>
        <row r="321">
          <cell r="AG321">
            <v>31593</v>
          </cell>
        </row>
        <row r="322">
          <cell r="AG322">
            <v>31563</v>
          </cell>
        </row>
        <row r="323">
          <cell r="AG323">
            <v>31532</v>
          </cell>
        </row>
        <row r="324">
          <cell r="AG324">
            <v>31502</v>
          </cell>
        </row>
        <row r="325">
          <cell r="AG325">
            <v>31471</v>
          </cell>
        </row>
        <row r="326">
          <cell r="AG326">
            <v>31443</v>
          </cell>
        </row>
        <row r="327">
          <cell r="AG327">
            <v>31412</v>
          </cell>
        </row>
        <row r="328">
          <cell r="AG328">
            <v>31381</v>
          </cell>
        </row>
        <row r="329">
          <cell r="AG329">
            <v>31351</v>
          </cell>
        </row>
        <row r="330">
          <cell r="AG330">
            <v>31320</v>
          </cell>
        </row>
        <row r="331">
          <cell r="AG331">
            <v>31290</v>
          </cell>
        </row>
        <row r="332">
          <cell r="AG332">
            <v>31259</v>
          </cell>
        </row>
        <row r="333">
          <cell r="AG333">
            <v>31228</v>
          </cell>
        </row>
        <row r="334">
          <cell r="AG334">
            <v>31198</v>
          </cell>
        </row>
        <row r="335">
          <cell r="AG335">
            <v>31167</v>
          </cell>
        </row>
        <row r="336">
          <cell r="AG336">
            <v>31137</v>
          </cell>
        </row>
        <row r="337">
          <cell r="AG337">
            <v>31106</v>
          </cell>
        </row>
        <row r="338">
          <cell r="AG338">
            <v>31078</v>
          </cell>
        </row>
        <row r="339">
          <cell r="AG339">
            <v>31047</v>
          </cell>
        </row>
        <row r="340">
          <cell r="AG340">
            <v>31016</v>
          </cell>
        </row>
        <row r="341">
          <cell r="AG341">
            <v>30986</v>
          </cell>
        </row>
        <row r="342">
          <cell r="AG342">
            <v>30955</v>
          </cell>
        </row>
        <row r="343">
          <cell r="AG343">
            <v>30925</v>
          </cell>
        </row>
        <row r="344">
          <cell r="AG344">
            <v>30894</v>
          </cell>
        </row>
        <row r="345">
          <cell r="AG345">
            <v>30863</v>
          </cell>
        </row>
        <row r="346">
          <cell r="AG346">
            <v>30833</v>
          </cell>
        </row>
        <row r="347">
          <cell r="AG347">
            <v>30802</v>
          </cell>
        </row>
        <row r="348">
          <cell r="AG348">
            <v>30772</v>
          </cell>
        </row>
        <row r="349">
          <cell r="AG349">
            <v>30741</v>
          </cell>
        </row>
        <row r="350">
          <cell r="AG350">
            <v>30712</v>
          </cell>
        </row>
        <row r="351">
          <cell r="AG351">
            <v>30681</v>
          </cell>
        </row>
        <row r="352">
          <cell r="AG352">
            <v>30650</v>
          </cell>
        </row>
        <row r="353">
          <cell r="AG353">
            <v>30620</v>
          </cell>
        </row>
        <row r="354">
          <cell r="AG354">
            <v>30589</v>
          </cell>
        </row>
        <row r="355">
          <cell r="AG355">
            <v>30559</v>
          </cell>
        </row>
        <row r="356">
          <cell r="AG356">
            <v>30528</v>
          </cell>
        </row>
        <row r="357">
          <cell r="AG357">
            <v>30497</v>
          </cell>
        </row>
        <row r="358">
          <cell r="AG358">
            <v>30467</v>
          </cell>
        </row>
        <row r="359">
          <cell r="AG359">
            <v>30436</v>
          </cell>
        </row>
        <row r="360">
          <cell r="AG360">
            <v>30406</v>
          </cell>
        </row>
        <row r="361">
          <cell r="AG361">
            <v>30375</v>
          </cell>
        </row>
        <row r="362">
          <cell r="AG362">
            <v>30347</v>
          </cell>
        </row>
      </sheetData>
      <sheetData sheetId="4">
        <row r="2">
          <cell r="O2" t="str">
            <v>指标名称</v>
          </cell>
          <cell r="P2" t="str">
            <v>千家核心商业企业零售指数</v>
          </cell>
          <cell r="W2" t="str">
            <v>指标名称</v>
          </cell>
          <cell r="X2" t="str">
            <v>销售额:百货店:当月同比</v>
          </cell>
          <cell r="AB2" t="str">
            <v>指标名称</v>
          </cell>
          <cell r="AC2" t="str">
            <v>零售额:食品类商品:当月同比</v>
          </cell>
          <cell r="AL2" t="str">
            <v>指标名称</v>
          </cell>
          <cell r="AM2" t="str">
            <v>黄金周:商品零售总额</v>
          </cell>
          <cell r="AN2" t="str">
            <v>黄金周:商品零售总额:同比</v>
          </cell>
          <cell r="AP2" t="str">
            <v>指标名称</v>
          </cell>
          <cell r="AQ2" t="str">
            <v>消费者信心指数:月</v>
          </cell>
          <cell r="AU2" t="str">
            <v>指标名称</v>
          </cell>
          <cell r="AV2" t="str">
            <v>未来收入信心指数</v>
          </cell>
        </row>
        <row r="3">
          <cell r="O3" t="str">
            <v>单位</v>
          </cell>
          <cell r="W3" t="str">
            <v>单位</v>
          </cell>
          <cell r="AB3" t="str">
            <v>单位</v>
          </cell>
          <cell r="AL3" t="str">
            <v>单位</v>
          </cell>
          <cell r="AM3" t="str">
            <v>亿元</v>
          </cell>
          <cell r="AN3" t="str">
            <v>%</v>
          </cell>
          <cell r="AP3" t="str">
            <v>单位</v>
          </cell>
          <cell r="AU3" t="str">
            <v>单位</v>
          </cell>
        </row>
        <row r="4">
          <cell r="O4">
            <v>41243</v>
          </cell>
          <cell r="W4">
            <v>41243</v>
          </cell>
          <cell r="AB4">
            <v>41243</v>
          </cell>
          <cell r="AL4">
            <v>41213</v>
          </cell>
          <cell r="AP4">
            <v>41213</v>
          </cell>
          <cell r="AU4">
            <v>41090</v>
          </cell>
        </row>
        <row r="5">
          <cell r="O5">
            <v>41213</v>
          </cell>
          <cell r="W5">
            <v>41213</v>
          </cell>
          <cell r="AB5">
            <v>41213</v>
          </cell>
          <cell r="AL5">
            <v>40968</v>
          </cell>
          <cell r="AP5">
            <v>41182</v>
          </cell>
          <cell r="AU5">
            <v>40999</v>
          </cell>
        </row>
        <row r="6">
          <cell r="O6">
            <v>41182</v>
          </cell>
          <cell r="W6">
            <v>41182</v>
          </cell>
          <cell r="AB6">
            <v>41182</v>
          </cell>
          <cell r="AL6">
            <v>40847</v>
          </cell>
          <cell r="AP6">
            <v>41152</v>
          </cell>
          <cell r="AU6">
            <v>40908</v>
          </cell>
        </row>
        <row r="7">
          <cell r="B7">
            <v>5</v>
          </cell>
          <cell r="C7">
            <v>1</v>
          </cell>
          <cell r="O7">
            <v>41152</v>
          </cell>
          <cell r="W7">
            <v>41152</v>
          </cell>
          <cell r="AB7">
            <v>41152</v>
          </cell>
          <cell r="AL7">
            <v>40602</v>
          </cell>
          <cell r="AP7">
            <v>41121</v>
          </cell>
          <cell r="AU7">
            <v>40816</v>
          </cell>
        </row>
        <row r="8">
          <cell r="J8">
            <v>2</v>
          </cell>
          <cell r="K8">
            <v>1</v>
          </cell>
          <cell r="O8">
            <v>41121</v>
          </cell>
          <cell r="W8">
            <v>41121</v>
          </cell>
          <cell r="AB8">
            <v>41121</v>
          </cell>
          <cell r="AL8">
            <v>40482</v>
          </cell>
          <cell r="AP8">
            <v>41090</v>
          </cell>
          <cell r="AU8">
            <v>40724</v>
          </cell>
        </row>
        <row r="9">
          <cell r="O9">
            <v>41090</v>
          </cell>
          <cell r="W9">
            <v>41090</v>
          </cell>
          <cell r="AB9">
            <v>41090</v>
          </cell>
          <cell r="AL9">
            <v>40237</v>
          </cell>
          <cell r="AP9">
            <v>41060</v>
          </cell>
          <cell r="AU9">
            <v>40633</v>
          </cell>
        </row>
        <row r="10">
          <cell r="O10">
            <v>41060</v>
          </cell>
          <cell r="W10">
            <v>41060</v>
          </cell>
          <cell r="AB10">
            <v>41060</v>
          </cell>
          <cell r="AL10">
            <v>40117</v>
          </cell>
          <cell r="AP10">
            <v>41029</v>
          </cell>
          <cell r="AU10">
            <v>40543</v>
          </cell>
        </row>
        <row r="11">
          <cell r="O11">
            <v>41029</v>
          </cell>
          <cell r="W11">
            <v>41029</v>
          </cell>
          <cell r="AB11">
            <v>41029</v>
          </cell>
          <cell r="AL11">
            <v>39872</v>
          </cell>
          <cell r="AP11">
            <v>40999</v>
          </cell>
          <cell r="AU11">
            <v>40451</v>
          </cell>
        </row>
        <row r="12">
          <cell r="O12">
            <v>40999</v>
          </cell>
          <cell r="W12">
            <v>40999</v>
          </cell>
          <cell r="AB12">
            <v>40999</v>
          </cell>
          <cell r="AL12">
            <v>39752</v>
          </cell>
          <cell r="AP12">
            <v>40968</v>
          </cell>
          <cell r="AU12">
            <v>40359</v>
          </cell>
        </row>
        <row r="13">
          <cell r="O13">
            <v>40968</v>
          </cell>
          <cell r="W13">
            <v>40968</v>
          </cell>
          <cell r="AB13">
            <v>40968</v>
          </cell>
          <cell r="AL13">
            <v>39507</v>
          </cell>
          <cell r="AP13">
            <v>40939</v>
          </cell>
          <cell r="AU13">
            <v>40268</v>
          </cell>
        </row>
        <row r="14">
          <cell r="O14">
            <v>40939</v>
          </cell>
          <cell r="W14">
            <v>40939</v>
          </cell>
          <cell r="AB14">
            <v>40939</v>
          </cell>
          <cell r="AL14">
            <v>39386</v>
          </cell>
          <cell r="AP14">
            <v>40908</v>
          </cell>
          <cell r="AU14">
            <v>40178</v>
          </cell>
        </row>
        <row r="15">
          <cell r="O15">
            <v>40908</v>
          </cell>
          <cell r="W15">
            <v>40908</v>
          </cell>
          <cell r="AB15">
            <v>40908</v>
          </cell>
          <cell r="AL15">
            <v>39233</v>
          </cell>
          <cell r="AP15">
            <v>40877</v>
          </cell>
          <cell r="AU15">
            <v>40086</v>
          </cell>
        </row>
        <row r="16">
          <cell r="O16">
            <v>40877</v>
          </cell>
          <cell r="W16">
            <v>40877</v>
          </cell>
          <cell r="AB16">
            <v>40877</v>
          </cell>
          <cell r="AL16">
            <v>39141</v>
          </cell>
          <cell r="AP16">
            <v>40847</v>
          </cell>
          <cell r="AU16">
            <v>39994</v>
          </cell>
        </row>
        <row r="17">
          <cell r="O17">
            <v>40847</v>
          </cell>
          <cell r="W17">
            <v>40847</v>
          </cell>
          <cell r="AB17">
            <v>40847</v>
          </cell>
          <cell r="AL17">
            <v>39021</v>
          </cell>
          <cell r="AP17">
            <v>40816</v>
          </cell>
          <cell r="AU17">
            <v>39903</v>
          </cell>
        </row>
        <row r="18">
          <cell r="O18">
            <v>40816</v>
          </cell>
          <cell r="W18">
            <v>40816</v>
          </cell>
          <cell r="AB18">
            <v>40816</v>
          </cell>
          <cell r="AL18">
            <v>38868</v>
          </cell>
          <cell r="AP18">
            <v>40786</v>
          </cell>
          <cell r="AU18">
            <v>39813</v>
          </cell>
        </row>
        <row r="19">
          <cell r="O19">
            <v>40786</v>
          </cell>
          <cell r="W19">
            <v>40786</v>
          </cell>
          <cell r="AB19">
            <v>40786</v>
          </cell>
          <cell r="AL19">
            <v>38776</v>
          </cell>
          <cell r="AP19">
            <v>40755</v>
          </cell>
          <cell r="AU19">
            <v>39721</v>
          </cell>
        </row>
        <row r="20">
          <cell r="O20">
            <v>40755</v>
          </cell>
          <cell r="W20">
            <v>40755</v>
          </cell>
          <cell r="AB20">
            <v>40755</v>
          </cell>
          <cell r="AL20">
            <v>38656</v>
          </cell>
          <cell r="AP20">
            <v>40724</v>
          </cell>
          <cell r="AU20">
            <v>39629</v>
          </cell>
        </row>
        <row r="21">
          <cell r="O21">
            <v>40724</v>
          </cell>
          <cell r="W21">
            <v>40724</v>
          </cell>
          <cell r="AB21">
            <v>40724</v>
          </cell>
          <cell r="AL21">
            <v>38503</v>
          </cell>
          <cell r="AP21">
            <v>40694</v>
          </cell>
          <cell r="AU21">
            <v>39538</v>
          </cell>
        </row>
        <row r="22">
          <cell r="O22">
            <v>40694</v>
          </cell>
          <cell r="W22">
            <v>40694</v>
          </cell>
          <cell r="AB22">
            <v>40694</v>
          </cell>
          <cell r="AL22">
            <v>38411</v>
          </cell>
          <cell r="AP22">
            <v>40663</v>
          </cell>
          <cell r="AU22">
            <v>39447</v>
          </cell>
        </row>
        <row r="23">
          <cell r="O23">
            <v>40663</v>
          </cell>
          <cell r="W23">
            <v>40663</v>
          </cell>
          <cell r="AB23">
            <v>40663</v>
          </cell>
          <cell r="AP23">
            <v>40633</v>
          </cell>
          <cell r="AU23">
            <v>39355</v>
          </cell>
        </row>
        <row r="24">
          <cell r="O24">
            <v>40633</v>
          </cell>
          <cell r="W24">
            <v>40633</v>
          </cell>
          <cell r="AB24">
            <v>40633</v>
          </cell>
          <cell r="AP24">
            <v>40602</v>
          </cell>
          <cell r="AU24">
            <v>39263</v>
          </cell>
        </row>
        <row r="25">
          <cell r="O25">
            <v>40602</v>
          </cell>
          <cell r="W25">
            <v>40602</v>
          </cell>
          <cell r="AB25">
            <v>40602</v>
          </cell>
          <cell r="AP25">
            <v>40574</v>
          </cell>
          <cell r="AU25">
            <v>39172</v>
          </cell>
        </row>
        <row r="26">
          <cell r="O26">
            <v>40574</v>
          </cell>
          <cell r="W26">
            <v>40574</v>
          </cell>
          <cell r="AB26">
            <v>40574</v>
          </cell>
          <cell r="AP26">
            <v>40543</v>
          </cell>
          <cell r="AU26">
            <v>39082</v>
          </cell>
        </row>
        <row r="27">
          <cell r="B27">
            <v>1</v>
          </cell>
          <cell r="C27">
            <v>1</v>
          </cell>
          <cell r="O27">
            <v>40543</v>
          </cell>
          <cell r="W27">
            <v>40543</v>
          </cell>
          <cell r="AB27">
            <v>40543</v>
          </cell>
          <cell r="AP27">
            <v>40512</v>
          </cell>
          <cell r="AU27">
            <v>38990</v>
          </cell>
        </row>
        <row r="28">
          <cell r="O28">
            <v>40512</v>
          </cell>
          <cell r="W28">
            <v>40512</v>
          </cell>
          <cell r="AB28">
            <v>40512</v>
          </cell>
          <cell r="AP28">
            <v>40482</v>
          </cell>
          <cell r="AU28">
            <v>38898</v>
          </cell>
        </row>
        <row r="29">
          <cell r="O29">
            <v>40482</v>
          </cell>
          <cell r="W29">
            <v>40482</v>
          </cell>
          <cell r="AB29">
            <v>40482</v>
          </cell>
          <cell r="AP29">
            <v>40451</v>
          </cell>
          <cell r="AU29">
            <v>38807</v>
          </cell>
        </row>
        <row r="30">
          <cell r="O30">
            <v>40451</v>
          </cell>
          <cell r="W30">
            <v>40451</v>
          </cell>
          <cell r="AB30">
            <v>40451</v>
          </cell>
          <cell r="AP30">
            <v>40421</v>
          </cell>
          <cell r="AU30">
            <v>38717</v>
          </cell>
        </row>
        <row r="31">
          <cell r="O31">
            <v>40421</v>
          </cell>
          <cell r="W31">
            <v>40421</v>
          </cell>
          <cell r="AB31">
            <v>40421</v>
          </cell>
          <cell r="AP31">
            <v>40390</v>
          </cell>
          <cell r="AU31">
            <v>38625</v>
          </cell>
        </row>
        <row r="32">
          <cell r="O32">
            <v>40390</v>
          </cell>
          <cell r="W32">
            <v>40390</v>
          </cell>
          <cell r="AB32">
            <v>40390</v>
          </cell>
          <cell r="AP32">
            <v>40359</v>
          </cell>
          <cell r="AU32">
            <v>38533</v>
          </cell>
        </row>
        <row r="33">
          <cell r="O33">
            <v>40359</v>
          </cell>
          <cell r="W33">
            <v>40359</v>
          </cell>
          <cell r="AB33">
            <v>40359</v>
          </cell>
          <cell r="AP33">
            <v>40329</v>
          </cell>
          <cell r="AU33">
            <v>38442</v>
          </cell>
        </row>
        <row r="34">
          <cell r="O34">
            <v>40329</v>
          </cell>
          <cell r="W34">
            <v>40329</v>
          </cell>
          <cell r="AB34">
            <v>40329</v>
          </cell>
          <cell r="AP34">
            <v>40298</v>
          </cell>
          <cell r="AU34">
            <v>38352</v>
          </cell>
        </row>
        <row r="35">
          <cell r="O35">
            <v>40298</v>
          </cell>
          <cell r="W35">
            <v>40298</v>
          </cell>
          <cell r="AB35">
            <v>40298</v>
          </cell>
          <cell r="AP35">
            <v>40268</v>
          </cell>
          <cell r="AU35">
            <v>38260</v>
          </cell>
        </row>
        <row r="36">
          <cell r="O36">
            <v>40268</v>
          </cell>
          <cell r="W36">
            <v>40268</v>
          </cell>
          <cell r="AB36">
            <v>40268</v>
          </cell>
          <cell r="AP36">
            <v>40237</v>
          </cell>
          <cell r="AU36">
            <v>38168</v>
          </cell>
        </row>
        <row r="37">
          <cell r="O37">
            <v>40237</v>
          </cell>
          <cell r="W37">
            <v>40237</v>
          </cell>
          <cell r="AB37">
            <v>40237</v>
          </cell>
          <cell r="AP37">
            <v>40209</v>
          </cell>
          <cell r="AU37">
            <v>38077</v>
          </cell>
        </row>
        <row r="38">
          <cell r="O38">
            <v>40209</v>
          </cell>
          <cell r="W38">
            <v>40209</v>
          </cell>
          <cell r="AB38">
            <v>40209</v>
          </cell>
          <cell r="AP38">
            <v>40178</v>
          </cell>
          <cell r="AU38">
            <v>37986</v>
          </cell>
        </row>
        <row r="39">
          <cell r="O39">
            <v>40178</v>
          </cell>
          <cell r="W39">
            <v>40178</v>
          </cell>
          <cell r="AB39">
            <v>40178</v>
          </cell>
          <cell r="AP39">
            <v>40147</v>
          </cell>
          <cell r="AU39">
            <v>37894</v>
          </cell>
        </row>
        <row r="40">
          <cell r="O40">
            <v>40147</v>
          </cell>
          <cell r="W40">
            <v>40147</v>
          </cell>
          <cell r="AB40">
            <v>40147</v>
          </cell>
          <cell r="AP40">
            <v>40117</v>
          </cell>
          <cell r="AU40">
            <v>37802</v>
          </cell>
        </row>
        <row r="41">
          <cell r="O41">
            <v>40117</v>
          </cell>
          <cell r="W41">
            <v>40117</v>
          </cell>
          <cell r="AB41">
            <v>40117</v>
          </cell>
          <cell r="AP41">
            <v>40086</v>
          </cell>
          <cell r="AU41">
            <v>37711</v>
          </cell>
        </row>
        <row r="42">
          <cell r="O42">
            <v>40086</v>
          </cell>
          <cell r="W42">
            <v>40086</v>
          </cell>
          <cell r="AB42">
            <v>40086</v>
          </cell>
          <cell r="AP42">
            <v>40056</v>
          </cell>
          <cell r="AU42">
            <v>37621</v>
          </cell>
        </row>
        <row r="43">
          <cell r="O43">
            <v>40056</v>
          </cell>
          <cell r="W43">
            <v>40056</v>
          </cell>
          <cell r="AB43">
            <v>40056</v>
          </cell>
          <cell r="AP43">
            <v>40025</v>
          </cell>
          <cell r="AU43">
            <v>37529</v>
          </cell>
        </row>
        <row r="44">
          <cell r="O44">
            <v>40025</v>
          </cell>
          <cell r="W44">
            <v>40025</v>
          </cell>
          <cell r="AB44">
            <v>40025</v>
          </cell>
          <cell r="AP44">
            <v>39994</v>
          </cell>
          <cell r="AU44">
            <v>37437</v>
          </cell>
        </row>
        <row r="45">
          <cell r="O45">
            <v>39994</v>
          </cell>
          <cell r="W45">
            <v>39994</v>
          </cell>
          <cell r="AB45">
            <v>39994</v>
          </cell>
          <cell r="AP45">
            <v>39964</v>
          </cell>
          <cell r="AU45">
            <v>37346</v>
          </cell>
        </row>
        <row r="46">
          <cell r="O46">
            <v>39964</v>
          </cell>
          <cell r="W46">
            <v>39964</v>
          </cell>
          <cell r="AB46">
            <v>39964</v>
          </cell>
          <cell r="AP46">
            <v>39933</v>
          </cell>
          <cell r="AU46">
            <v>37256</v>
          </cell>
        </row>
        <row r="47">
          <cell r="B47">
            <v>1</v>
          </cell>
          <cell r="C47">
            <v>1</v>
          </cell>
          <cell r="O47">
            <v>39933</v>
          </cell>
          <cell r="W47">
            <v>39933</v>
          </cell>
          <cell r="AB47">
            <v>39933</v>
          </cell>
          <cell r="AP47">
            <v>39903</v>
          </cell>
          <cell r="AU47">
            <v>37164</v>
          </cell>
        </row>
        <row r="48">
          <cell r="O48">
            <v>39903</v>
          </cell>
          <cell r="W48">
            <v>39903</v>
          </cell>
          <cell r="AB48">
            <v>39903</v>
          </cell>
          <cell r="AP48">
            <v>39872</v>
          </cell>
          <cell r="AU48">
            <v>37072</v>
          </cell>
        </row>
        <row r="49">
          <cell r="O49">
            <v>39872</v>
          </cell>
          <cell r="W49">
            <v>39872</v>
          </cell>
          <cell r="AB49">
            <v>39872</v>
          </cell>
          <cell r="AP49">
            <v>39844</v>
          </cell>
          <cell r="AU49">
            <v>36981</v>
          </cell>
        </row>
        <row r="50">
          <cell r="O50">
            <v>39844</v>
          </cell>
          <cell r="W50">
            <v>39844</v>
          </cell>
          <cell r="AB50">
            <v>39844</v>
          </cell>
          <cell r="AP50">
            <v>39813</v>
          </cell>
        </row>
        <row r="51">
          <cell r="O51">
            <v>39813</v>
          </cell>
          <cell r="W51">
            <v>39813</v>
          </cell>
          <cell r="AB51">
            <v>39813</v>
          </cell>
          <cell r="AP51">
            <v>39782</v>
          </cell>
        </row>
        <row r="52">
          <cell r="O52">
            <v>39782</v>
          </cell>
          <cell r="W52">
            <v>39782</v>
          </cell>
          <cell r="AB52">
            <v>39782</v>
          </cell>
          <cell r="AP52">
            <v>39752</v>
          </cell>
        </row>
        <row r="53">
          <cell r="O53">
            <v>39752</v>
          </cell>
          <cell r="W53">
            <v>39752</v>
          </cell>
          <cell r="AB53">
            <v>39752</v>
          </cell>
          <cell r="AP53">
            <v>39721</v>
          </cell>
        </row>
        <row r="54">
          <cell r="O54">
            <v>39721</v>
          </cell>
          <cell r="W54">
            <v>39721</v>
          </cell>
          <cell r="AB54">
            <v>39721</v>
          </cell>
          <cell r="AP54">
            <v>39691</v>
          </cell>
        </row>
        <row r="55">
          <cell r="O55">
            <v>39691</v>
          </cell>
          <cell r="W55">
            <v>39691</v>
          </cell>
          <cell r="AB55">
            <v>39691</v>
          </cell>
          <cell r="AP55">
            <v>39660</v>
          </cell>
        </row>
        <row r="56">
          <cell r="O56">
            <v>39660</v>
          </cell>
          <cell r="W56">
            <v>39660</v>
          </cell>
          <cell r="AB56">
            <v>39660</v>
          </cell>
          <cell r="AP56">
            <v>39629</v>
          </cell>
        </row>
        <row r="57">
          <cell r="O57">
            <v>39629</v>
          </cell>
          <cell r="W57">
            <v>39629</v>
          </cell>
          <cell r="AB57">
            <v>39629</v>
          </cell>
          <cell r="AP57">
            <v>39599</v>
          </cell>
        </row>
        <row r="58">
          <cell r="O58">
            <v>39599</v>
          </cell>
          <cell r="W58">
            <v>39599</v>
          </cell>
          <cell r="AB58">
            <v>39599</v>
          </cell>
          <cell r="AP58">
            <v>39568</v>
          </cell>
        </row>
        <row r="59">
          <cell r="O59">
            <v>39568</v>
          </cell>
          <cell r="W59">
            <v>39568</v>
          </cell>
          <cell r="AB59">
            <v>39568</v>
          </cell>
          <cell r="AP59">
            <v>39538</v>
          </cell>
        </row>
        <row r="60">
          <cell r="O60">
            <v>39538</v>
          </cell>
          <cell r="W60">
            <v>39538</v>
          </cell>
          <cell r="AB60">
            <v>39538</v>
          </cell>
          <cell r="AP60">
            <v>39507</v>
          </cell>
        </row>
        <row r="61">
          <cell r="O61">
            <v>39507</v>
          </cell>
          <cell r="W61">
            <v>39507</v>
          </cell>
          <cell r="AB61">
            <v>39507</v>
          </cell>
          <cell r="AP61">
            <v>39478</v>
          </cell>
        </row>
        <row r="62">
          <cell r="O62">
            <v>39478</v>
          </cell>
          <cell r="W62">
            <v>39478</v>
          </cell>
          <cell r="AB62">
            <v>39478</v>
          </cell>
          <cell r="AP62">
            <v>39447</v>
          </cell>
        </row>
        <row r="63">
          <cell r="O63">
            <v>39447</v>
          </cell>
          <cell r="W63">
            <v>39447</v>
          </cell>
          <cell r="AB63">
            <v>39447</v>
          </cell>
          <cell r="AP63">
            <v>39416</v>
          </cell>
        </row>
        <row r="64">
          <cell r="O64">
            <v>39416</v>
          </cell>
          <cell r="W64">
            <v>39416</v>
          </cell>
          <cell r="AB64">
            <v>39416</v>
          </cell>
          <cell r="AP64">
            <v>39386</v>
          </cell>
        </row>
        <row r="65">
          <cell r="O65">
            <v>39386</v>
          </cell>
          <cell r="W65">
            <v>39386</v>
          </cell>
          <cell r="AB65">
            <v>39386</v>
          </cell>
          <cell r="AP65">
            <v>39355</v>
          </cell>
        </row>
        <row r="66">
          <cell r="O66">
            <v>39355</v>
          </cell>
          <cell r="W66">
            <v>39355</v>
          </cell>
          <cell r="AB66">
            <v>39355</v>
          </cell>
          <cell r="AP66">
            <v>39325</v>
          </cell>
        </row>
        <row r="67">
          <cell r="O67">
            <v>39325</v>
          </cell>
          <cell r="W67">
            <v>39325</v>
          </cell>
          <cell r="AB67">
            <v>39325</v>
          </cell>
          <cell r="AP67">
            <v>39294</v>
          </cell>
        </row>
        <row r="68">
          <cell r="O68">
            <v>39294</v>
          </cell>
          <cell r="W68">
            <v>39294</v>
          </cell>
          <cell r="AB68">
            <v>39294</v>
          </cell>
          <cell r="AP68">
            <v>39263</v>
          </cell>
        </row>
        <row r="69">
          <cell r="W69">
            <v>39263</v>
          </cell>
          <cell r="AB69">
            <v>39263</v>
          </cell>
          <cell r="AP69">
            <v>39233</v>
          </cell>
        </row>
        <row r="70">
          <cell r="W70">
            <v>39233</v>
          </cell>
          <cell r="AB70">
            <v>39233</v>
          </cell>
          <cell r="AP70">
            <v>39202</v>
          </cell>
        </row>
        <row r="71">
          <cell r="W71">
            <v>39202</v>
          </cell>
          <cell r="AB71">
            <v>39202</v>
          </cell>
          <cell r="AP71">
            <v>39172</v>
          </cell>
        </row>
        <row r="72">
          <cell r="W72">
            <v>39172</v>
          </cell>
          <cell r="AB72">
            <v>39172</v>
          </cell>
          <cell r="AP72">
            <v>39141</v>
          </cell>
        </row>
        <row r="73">
          <cell r="W73">
            <v>39141</v>
          </cell>
          <cell r="AB73">
            <v>39141</v>
          </cell>
          <cell r="AP73">
            <v>39113</v>
          </cell>
        </row>
        <row r="74">
          <cell r="W74">
            <v>39113</v>
          </cell>
          <cell r="AB74">
            <v>39113</v>
          </cell>
          <cell r="AP74">
            <v>39082</v>
          </cell>
        </row>
        <row r="75">
          <cell r="W75">
            <v>39082</v>
          </cell>
          <cell r="AB75">
            <v>39082</v>
          </cell>
          <cell r="AP75">
            <v>39051</v>
          </cell>
        </row>
        <row r="76">
          <cell r="W76">
            <v>39051</v>
          </cell>
          <cell r="AB76">
            <v>39051</v>
          </cell>
          <cell r="AP76">
            <v>39021</v>
          </cell>
        </row>
        <row r="77">
          <cell r="W77">
            <v>39021</v>
          </cell>
          <cell r="AB77">
            <v>39021</v>
          </cell>
          <cell r="AP77">
            <v>38990</v>
          </cell>
        </row>
        <row r="78">
          <cell r="W78">
            <v>38990</v>
          </cell>
          <cell r="AB78">
            <v>38990</v>
          </cell>
          <cell r="AP78">
            <v>38960</v>
          </cell>
        </row>
        <row r="79">
          <cell r="W79">
            <v>38960</v>
          </cell>
          <cell r="AB79">
            <v>38960</v>
          </cell>
          <cell r="AP79">
            <v>38929</v>
          </cell>
        </row>
        <row r="80">
          <cell r="W80">
            <v>38929</v>
          </cell>
          <cell r="AB80">
            <v>38929</v>
          </cell>
          <cell r="AP80">
            <v>38898</v>
          </cell>
        </row>
        <row r="81">
          <cell r="W81">
            <v>38898</v>
          </cell>
          <cell r="AB81">
            <v>38898</v>
          </cell>
          <cell r="AP81">
            <v>38868</v>
          </cell>
        </row>
        <row r="82">
          <cell r="W82">
            <v>38868</v>
          </cell>
          <cell r="AB82">
            <v>38868</v>
          </cell>
          <cell r="AP82">
            <v>38837</v>
          </cell>
        </row>
        <row r="83">
          <cell r="W83">
            <v>38837</v>
          </cell>
          <cell r="AB83">
            <v>38837</v>
          </cell>
          <cell r="AP83">
            <v>38807</v>
          </cell>
        </row>
        <row r="84">
          <cell r="W84">
            <v>38807</v>
          </cell>
          <cell r="AB84">
            <v>38807</v>
          </cell>
          <cell r="AP84">
            <v>38776</v>
          </cell>
        </row>
        <row r="85">
          <cell r="W85">
            <v>38776</v>
          </cell>
          <cell r="AB85">
            <v>38776</v>
          </cell>
          <cell r="AP85">
            <v>38748</v>
          </cell>
        </row>
        <row r="86">
          <cell r="W86">
            <v>38748</v>
          </cell>
          <cell r="AB86">
            <v>38748</v>
          </cell>
          <cell r="AP86">
            <v>38717</v>
          </cell>
        </row>
        <row r="87">
          <cell r="AP87">
            <v>38686</v>
          </cell>
        </row>
        <row r="88">
          <cell r="AP88">
            <v>38656</v>
          </cell>
        </row>
        <row r="89">
          <cell r="AP89">
            <v>38625</v>
          </cell>
        </row>
        <row r="90">
          <cell r="AP90">
            <v>38595</v>
          </cell>
        </row>
        <row r="91">
          <cell r="AP91">
            <v>38564</v>
          </cell>
        </row>
        <row r="92">
          <cell r="AP92">
            <v>38533</v>
          </cell>
        </row>
        <row r="93">
          <cell r="AP93">
            <v>38503</v>
          </cell>
        </row>
        <row r="94">
          <cell r="AP94">
            <v>38472</v>
          </cell>
        </row>
        <row r="95">
          <cell r="AP95">
            <v>38442</v>
          </cell>
        </row>
        <row r="96">
          <cell r="AP96">
            <v>38411</v>
          </cell>
        </row>
        <row r="97">
          <cell r="AP97">
            <v>38383</v>
          </cell>
        </row>
        <row r="98">
          <cell r="AP98">
            <v>38352</v>
          </cell>
        </row>
        <row r="99">
          <cell r="AP99">
            <v>38321</v>
          </cell>
        </row>
        <row r="100">
          <cell r="AP100">
            <v>38291</v>
          </cell>
        </row>
        <row r="101">
          <cell r="AP101">
            <v>38260</v>
          </cell>
        </row>
        <row r="102">
          <cell r="AP102">
            <v>38230</v>
          </cell>
        </row>
        <row r="103">
          <cell r="AP103">
            <v>38199</v>
          </cell>
        </row>
        <row r="104">
          <cell r="AP104">
            <v>38168</v>
          </cell>
        </row>
        <row r="105">
          <cell r="AP105">
            <v>38138</v>
          </cell>
        </row>
        <row r="106">
          <cell r="AP106">
            <v>38107</v>
          </cell>
        </row>
        <row r="107">
          <cell r="AP107">
            <v>38077</v>
          </cell>
        </row>
        <row r="108">
          <cell r="AP108">
            <v>38046</v>
          </cell>
        </row>
        <row r="109">
          <cell r="AP109">
            <v>38017</v>
          </cell>
        </row>
        <row r="110">
          <cell r="AP110">
            <v>37986</v>
          </cell>
        </row>
        <row r="111">
          <cell r="AP111">
            <v>37955</v>
          </cell>
        </row>
        <row r="112">
          <cell r="AP112">
            <v>37925</v>
          </cell>
        </row>
        <row r="113">
          <cell r="AP113">
            <v>37894</v>
          </cell>
        </row>
        <row r="114">
          <cell r="AP114">
            <v>37864</v>
          </cell>
        </row>
        <row r="115">
          <cell r="AP115">
            <v>37833</v>
          </cell>
        </row>
        <row r="116">
          <cell r="AP116">
            <v>37802</v>
          </cell>
        </row>
        <row r="117">
          <cell r="AP117">
            <v>37772</v>
          </cell>
        </row>
        <row r="118">
          <cell r="AP118">
            <v>37741</v>
          </cell>
        </row>
        <row r="119">
          <cell r="AP119">
            <v>37711</v>
          </cell>
        </row>
        <row r="120">
          <cell r="AP120">
            <v>37680</v>
          </cell>
        </row>
        <row r="121">
          <cell r="AP121">
            <v>37652</v>
          </cell>
        </row>
        <row r="122">
          <cell r="AP122">
            <v>37621</v>
          </cell>
        </row>
        <row r="123">
          <cell r="AP123">
            <v>37590</v>
          </cell>
        </row>
        <row r="124">
          <cell r="AP124">
            <v>37560</v>
          </cell>
        </row>
        <row r="125">
          <cell r="AP125">
            <v>37529</v>
          </cell>
        </row>
        <row r="126">
          <cell r="AP126">
            <v>37499</v>
          </cell>
        </row>
        <row r="127">
          <cell r="AP127">
            <v>37468</v>
          </cell>
        </row>
        <row r="128">
          <cell r="AP128">
            <v>37437</v>
          </cell>
        </row>
        <row r="129">
          <cell r="AP129">
            <v>37407</v>
          </cell>
        </row>
        <row r="130">
          <cell r="AP130">
            <v>37376</v>
          </cell>
        </row>
        <row r="131">
          <cell r="AP131">
            <v>37346</v>
          </cell>
        </row>
        <row r="132">
          <cell r="AP132">
            <v>37315</v>
          </cell>
        </row>
        <row r="133">
          <cell r="AP133">
            <v>37287</v>
          </cell>
        </row>
        <row r="134">
          <cell r="AP134">
            <v>37256</v>
          </cell>
        </row>
        <row r="135">
          <cell r="AP135">
            <v>37225</v>
          </cell>
        </row>
        <row r="136">
          <cell r="AP136">
            <v>37195</v>
          </cell>
        </row>
        <row r="137">
          <cell r="AP137">
            <v>37164</v>
          </cell>
        </row>
        <row r="138">
          <cell r="AP138">
            <v>37134</v>
          </cell>
        </row>
        <row r="139">
          <cell r="AP139">
            <v>37103</v>
          </cell>
        </row>
        <row r="140">
          <cell r="AP140">
            <v>37072</v>
          </cell>
        </row>
        <row r="141">
          <cell r="AP141">
            <v>37042</v>
          </cell>
        </row>
        <row r="142">
          <cell r="AP142">
            <v>37011</v>
          </cell>
        </row>
        <row r="143">
          <cell r="AP143">
            <v>36981</v>
          </cell>
        </row>
        <row r="144">
          <cell r="AP144">
            <v>36950</v>
          </cell>
        </row>
        <row r="145">
          <cell r="AP145">
            <v>36922</v>
          </cell>
        </row>
        <row r="146">
          <cell r="AP146">
            <v>36891</v>
          </cell>
        </row>
        <row r="147">
          <cell r="AP147">
            <v>36860</v>
          </cell>
        </row>
        <row r="148">
          <cell r="AP148">
            <v>36830</v>
          </cell>
        </row>
        <row r="149">
          <cell r="AP149">
            <v>36799</v>
          </cell>
        </row>
        <row r="150">
          <cell r="AP150">
            <v>36769</v>
          </cell>
        </row>
        <row r="151">
          <cell r="AP151">
            <v>36738</v>
          </cell>
        </row>
        <row r="152">
          <cell r="AP152">
            <v>36707</v>
          </cell>
        </row>
        <row r="153">
          <cell r="AP153">
            <v>36677</v>
          </cell>
        </row>
        <row r="154">
          <cell r="AP154">
            <v>36646</v>
          </cell>
        </row>
        <row r="155">
          <cell r="AP155">
            <v>36616</v>
          </cell>
        </row>
        <row r="156">
          <cell r="AP156">
            <v>36585</v>
          </cell>
        </row>
        <row r="157">
          <cell r="AP157">
            <v>36556</v>
          </cell>
        </row>
        <row r="158">
          <cell r="AP158">
            <v>36525</v>
          </cell>
        </row>
        <row r="159">
          <cell r="AP159">
            <v>36494</v>
          </cell>
        </row>
        <row r="160">
          <cell r="AP160">
            <v>36464</v>
          </cell>
        </row>
        <row r="161">
          <cell r="AP161">
            <v>36433</v>
          </cell>
        </row>
        <row r="162">
          <cell r="AP162">
            <v>36403</v>
          </cell>
        </row>
        <row r="163">
          <cell r="AP163">
            <v>36372</v>
          </cell>
        </row>
        <row r="164">
          <cell r="AP164">
            <v>36341</v>
          </cell>
        </row>
        <row r="165">
          <cell r="AP165">
            <v>36311</v>
          </cell>
        </row>
        <row r="166">
          <cell r="AP166">
            <v>36280</v>
          </cell>
        </row>
        <row r="167">
          <cell r="AP167">
            <v>36250</v>
          </cell>
        </row>
        <row r="168">
          <cell r="AP168">
            <v>36219</v>
          </cell>
        </row>
        <row r="169">
          <cell r="AP169">
            <v>36191</v>
          </cell>
        </row>
        <row r="170">
          <cell r="AP170">
            <v>36160</v>
          </cell>
        </row>
        <row r="171">
          <cell r="AP171">
            <v>36129</v>
          </cell>
        </row>
        <row r="172">
          <cell r="AP172">
            <v>36099</v>
          </cell>
        </row>
        <row r="173">
          <cell r="AP173">
            <v>36068</v>
          </cell>
        </row>
        <row r="174">
          <cell r="AP174">
            <v>36038</v>
          </cell>
        </row>
        <row r="175">
          <cell r="AP175">
            <v>36007</v>
          </cell>
        </row>
        <row r="176">
          <cell r="AP176">
            <v>35976</v>
          </cell>
        </row>
        <row r="177">
          <cell r="AP177">
            <v>35946</v>
          </cell>
        </row>
        <row r="178">
          <cell r="AP178">
            <v>35915</v>
          </cell>
        </row>
        <row r="179">
          <cell r="AP179">
            <v>35885</v>
          </cell>
        </row>
        <row r="180">
          <cell r="AP180">
            <v>35854</v>
          </cell>
        </row>
        <row r="181">
          <cell r="AP181">
            <v>35826</v>
          </cell>
        </row>
        <row r="182">
          <cell r="AP182">
            <v>35795</v>
          </cell>
        </row>
        <row r="183">
          <cell r="AP183">
            <v>35764</v>
          </cell>
        </row>
        <row r="184">
          <cell r="AP184">
            <v>35734</v>
          </cell>
        </row>
        <row r="185">
          <cell r="AP185">
            <v>35703</v>
          </cell>
        </row>
        <row r="186">
          <cell r="AP186">
            <v>35673</v>
          </cell>
        </row>
        <row r="187">
          <cell r="AP187">
            <v>35642</v>
          </cell>
        </row>
        <row r="188">
          <cell r="AP188">
            <v>35611</v>
          </cell>
        </row>
        <row r="189">
          <cell r="AP189">
            <v>35581</v>
          </cell>
        </row>
        <row r="190">
          <cell r="AP190">
            <v>35550</v>
          </cell>
        </row>
        <row r="191">
          <cell r="AP191">
            <v>35520</v>
          </cell>
        </row>
        <row r="192">
          <cell r="AP192">
            <v>35489</v>
          </cell>
        </row>
        <row r="193">
          <cell r="AP193">
            <v>35461</v>
          </cell>
        </row>
        <row r="194">
          <cell r="AP194">
            <v>35430</v>
          </cell>
        </row>
        <row r="195">
          <cell r="AP195">
            <v>35399</v>
          </cell>
        </row>
        <row r="196">
          <cell r="AP196">
            <v>35369</v>
          </cell>
        </row>
        <row r="197">
          <cell r="AP197">
            <v>35338</v>
          </cell>
        </row>
        <row r="198">
          <cell r="AP198">
            <v>35308</v>
          </cell>
        </row>
        <row r="199">
          <cell r="AP199">
            <v>35277</v>
          </cell>
        </row>
        <row r="200">
          <cell r="AP200">
            <v>35246</v>
          </cell>
        </row>
        <row r="201">
          <cell r="AP201">
            <v>35216</v>
          </cell>
        </row>
        <row r="202">
          <cell r="AP202">
            <v>35185</v>
          </cell>
        </row>
        <row r="203">
          <cell r="AP203">
            <v>35155</v>
          </cell>
        </row>
        <row r="204">
          <cell r="AP204">
            <v>35124</v>
          </cell>
        </row>
        <row r="205">
          <cell r="AP205">
            <v>35095</v>
          </cell>
        </row>
        <row r="206">
          <cell r="AP206">
            <v>35064</v>
          </cell>
        </row>
        <row r="207">
          <cell r="AP207">
            <v>35033</v>
          </cell>
        </row>
        <row r="208">
          <cell r="AP208">
            <v>35003</v>
          </cell>
        </row>
        <row r="209">
          <cell r="AP209">
            <v>34972</v>
          </cell>
        </row>
        <row r="210">
          <cell r="AP210">
            <v>34942</v>
          </cell>
        </row>
        <row r="211">
          <cell r="AP211">
            <v>34911</v>
          </cell>
        </row>
        <row r="212">
          <cell r="AP212">
            <v>34880</v>
          </cell>
        </row>
        <row r="213">
          <cell r="AP213">
            <v>34850</v>
          </cell>
        </row>
        <row r="214">
          <cell r="AP214">
            <v>34819</v>
          </cell>
        </row>
        <row r="215">
          <cell r="AP215">
            <v>34789</v>
          </cell>
        </row>
        <row r="216">
          <cell r="AP216">
            <v>34758</v>
          </cell>
        </row>
        <row r="217">
          <cell r="AP217">
            <v>34730</v>
          </cell>
        </row>
        <row r="218">
          <cell r="AP218">
            <v>34699</v>
          </cell>
        </row>
        <row r="219">
          <cell r="AP219">
            <v>34668</v>
          </cell>
        </row>
        <row r="220">
          <cell r="AP220">
            <v>34638</v>
          </cell>
        </row>
        <row r="221">
          <cell r="AP221">
            <v>34607</v>
          </cell>
        </row>
        <row r="222">
          <cell r="AP222">
            <v>34577</v>
          </cell>
        </row>
        <row r="223">
          <cell r="AP223">
            <v>34546</v>
          </cell>
        </row>
        <row r="224">
          <cell r="AP224">
            <v>34515</v>
          </cell>
        </row>
        <row r="225">
          <cell r="AP225">
            <v>34485</v>
          </cell>
        </row>
        <row r="226">
          <cell r="AP226">
            <v>34454</v>
          </cell>
        </row>
        <row r="227">
          <cell r="AP227">
            <v>34424</v>
          </cell>
        </row>
        <row r="228">
          <cell r="AP228">
            <v>34393</v>
          </cell>
        </row>
        <row r="229">
          <cell r="AP229">
            <v>34365</v>
          </cell>
        </row>
        <row r="230">
          <cell r="AP230">
            <v>34334</v>
          </cell>
        </row>
        <row r="231">
          <cell r="AP231">
            <v>34303</v>
          </cell>
        </row>
        <row r="232">
          <cell r="AP232">
            <v>34273</v>
          </cell>
        </row>
        <row r="233">
          <cell r="AP233">
            <v>34242</v>
          </cell>
        </row>
        <row r="234">
          <cell r="AP234">
            <v>34212</v>
          </cell>
        </row>
        <row r="235">
          <cell r="AP235">
            <v>34181</v>
          </cell>
        </row>
        <row r="236">
          <cell r="AP236">
            <v>34150</v>
          </cell>
        </row>
        <row r="237">
          <cell r="AP237">
            <v>34120</v>
          </cell>
        </row>
        <row r="238">
          <cell r="AP238">
            <v>34089</v>
          </cell>
        </row>
        <row r="239">
          <cell r="AP239">
            <v>34059</v>
          </cell>
        </row>
        <row r="240">
          <cell r="AP240">
            <v>34028</v>
          </cell>
        </row>
        <row r="241">
          <cell r="AP241">
            <v>34000</v>
          </cell>
        </row>
        <row r="242">
          <cell r="AP242">
            <v>33969</v>
          </cell>
        </row>
        <row r="243">
          <cell r="AP243">
            <v>33938</v>
          </cell>
        </row>
        <row r="244">
          <cell r="AP244">
            <v>33908</v>
          </cell>
        </row>
        <row r="245">
          <cell r="AP245">
            <v>33877</v>
          </cell>
        </row>
        <row r="246">
          <cell r="AP246">
            <v>33847</v>
          </cell>
        </row>
        <row r="247">
          <cell r="AP247">
            <v>33816</v>
          </cell>
        </row>
        <row r="248">
          <cell r="AP248">
            <v>33785</v>
          </cell>
        </row>
        <row r="249">
          <cell r="AP249">
            <v>33755</v>
          </cell>
        </row>
        <row r="250">
          <cell r="AP250">
            <v>33724</v>
          </cell>
        </row>
        <row r="251">
          <cell r="AP251">
            <v>33694</v>
          </cell>
        </row>
        <row r="252">
          <cell r="AP252">
            <v>33663</v>
          </cell>
        </row>
        <row r="253">
          <cell r="AP253">
            <v>33634</v>
          </cell>
        </row>
        <row r="254">
          <cell r="AP254">
            <v>33603</v>
          </cell>
        </row>
        <row r="255">
          <cell r="AP255">
            <v>33572</v>
          </cell>
        </row>
        <row r="256">
          <cell r="AP256">
            <v>33542</v>
          </cell>
        </row>
        <row r="257">
          <cell r="AP257">
            <v>33511</v>
          </cell>
        </row>
        <row r="258">
          <cell r="AP258">
            <v>33481</v>
          </cell>
        </row>
        <row r="259">
          <cell r="AP259">
            <v>33450</v>
          </cell>
        </row>
        <row r="260">
          <cell r="AP260">
            <v>33419</v>
          </cell>
        </row>
        <row r="261">
          <cell r="AP261">
            <v>33389</v>
          </cell>
        </row>
        <row r="262">
          <cell r="AP262">
            <v>33358</v>
          </cell>
        </row>
        <row r="263">
          <cell r="AP263">
            <v>33328</v>
          </cell>
        </row>
        <row r="264">
          <cell r="AP264">
            <v>33297</v>
          </cell>
        </row>
        <row r="265">
          <cell r="AP265">
            <v>33269</v>
          </cell>
        </row>
      </sheetData>
      <sheetData sheetId="5"/>
      <sheetData sheetId="6"/>
      <sheetData sheetId="7">
        <row r="2">
          <cell r="AF2" t="str">
            <v>中国主要零售公司同店增长情况(%)</v>
          </cell>
        </row>
        <row r="3">
          <cell r="AG3" t="str">
            <v>苏宁电器</v>
          </cell>
        </row>
        <row r="4">
          <cell r="AF4">
            <v>41090</v>
          </cell>
        </row>
        <row r="5">
          <cell r="AF5">
            <v>40999</v>
          </cell>
        </row>
        <row r="6">
          <cell r="AF6">
            <v>40908</v>
          </cell>
        </row>
        <row r="7">
          <cell r="AF7">
            <v>40816</v>
          </cell>
        </row>
        <row r="8">
          <cell r="AF8">
            <v>40724</v>
          </cell>
        </row>
        <row r="9">
          <cell r="AF9">
            <v>40633</v>
          </cell>
        </row>
        <row r="10">
          <cell r="AF10">
            <v>40543</v>
          </cell>
        </row>
        <row r="11">
          <cell r="AF11">
            <v>40451</v>
          </cell>
        </row>
        <row r="12">
          <cell r="AF12">
            <v>40359</v>
          </cell>
        </row>
        <row r="13">
          <cell r="AF13">
            <v>40268</v>
          </cell>
        </row>
        <row r="14">
          <cell r="AF14">
            <v>40178</v>
          </cell>
        </row>
        <row r="15">
          <cell r="AF15">
            <v>40086</v>
          </cell>
        </row>
        <row r="16">
          <cell r="AF16">
            <v>39994</v>
          </cell>
        </row>
        <row r="17">
          <cell r="AF17">
            <v>39903</v>
          </cell>
        </row>
        <row r="18">
          <cell r="AF18">
            <v>39813</v>
          </cell>
        </row>
        <row r="19">
          <cell r="AF19">
            <v>39721</v>
          </cell>
        </row>
        <row r="20">
          <cell r="AF20">
            <v>39629</v>
          </cell>
        </row>
        <row r="21">
          <cell r="AF21">
            <v>39538</v>
          </cell>
        </row>
        <row r="22">
          <cell r="AF22">
            <v>39447</v>
          </cell>
        </row>
        <row r="30">
          <cell r="C30">
            <v>1</v>
          </cell>
          <cell r="D30">
            <v>1</v>
          </cell>
        </row>
      </sheetData>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美国"/>
      <sheetName val="日本"/>
      <sheetName val="全球主要零售公司基本情况"/>
      <sheetName val="Industry"/>
    </sheetNames>
    <sheetDataSet>
      <sheetData sheetId="0">
        <row r="2">
          <cell r="P2" t="str">
            <v>本表开始时间</v>
          </cell>
          <cell r="Q2" t="str">
            <v>1950/01</v>
          </cell>
          <cell r="V2" t="str">
            <v>本表开始时间</v>
          </cell>
          <cell r="AB2" t="str">
            <v>本表开始时间</v>
          </cell>
          <cell r="AH2" t="str">
            <v>本表开始时间</v>
          </cell>
          <cell r="AR2" t="str">
            <v>本表开始时间</v>
          </cell>
          <cell r="BD2" t="str">
            <v>本表开始时间</v>
          </cell>
          <cell r="BL2" t="str">
            <v>本表开始时间</v>
          </cell>
          <cell r="BQ2" t="str">
            <v>本表开始时间</v>
          </cell>
        </row>
        <row r="3">
          <cell r="P3" t="str">
            <v>所用指标</v>
          </cell>
          <cell r="Q3" t="str">
            <v>LAST PRICE</v>
          </cell>
          <cell r="V3" t="str">
            <v>所用指标</v>
          </cell>
          <cell r="AB3" t="str">
            <v>所用指标</v>
          </cell>
          <cell r="AH3" t="str">
            <v>所用指标</v>
          </cell>
          <cell r="AR3" t="str">
            <v>所用指标</v>
          </cell>
          <cell r="BD3" t="str">
            <v>所用指标</v>
          </cell>
          <cell r="BL3" t="str">
            <v>所用指标</v>
          </cell>
          <cell r="BQ3" t="str">
            <v>所用指标</v>
          </cell>
        </row>
        <row r="4">
          <cell r="P4" t="str">
            <v>美国GDP情况</v>
          </cell>
          <cell r="V4" t="str">
            <v>美国CPI情况</v>
          </cell>
          <cell r="AB4" t="str">
            <v>美国居民收入和支出情况</v>
          </cell>
          <cell r="AH4" t="str">
            <v>美国总体零售业销售情况</v>
          </cell>
          <cell r="AR4" t="str">
            <v>美国零售业销售情况(分业态)</v>
          </cell>
          <cell r="BD4" t="str">
            <v>彭博同店销售（美国）</v>
          </cell>
          <cell r="BL4" t="str">
            <v>美国零售指数</v>
          </cell>
          <cell r="BQ4" t="str">
            <v>美国消费者信心指数（美国密执安大学）</v>
          </cell>
        </row>
        <row r="5">
          <cell r="P5" t="str">
            <v>Bloomberg代码</v>
          </cell>
          <cell r="Q5" t="str">
            <v>GDP CUR$ INDEX</v>
          </cell>
          <cell r="V5" t="str">
            <v>Bloomberg代码</v>
          </cell>
          <cell r="AB5" t="str">
            <v>Bloomberg代码</v>
          </cell>
          <cell r="AH5" t="str">
            <v>Bloomberg代码</v>
          </cell>
          <cell r="AR5" t="str">
            <v>Bloomberg代码</v>
          </cell>
          <cell r="BD5" t="str">
            <v>Bloomberg代码</v>
          </cell>
          <cell r="BL5" t="str">
            <v>Bloomberg代码</v>
          </cell>
        </row>
        <row r="6">
          <cell r="P6" t="str">
            <v>日期</v>
          </cell>
          <cell r="Q6" t="str">
            <v>季调后名义GDP（十亿美元）</v>
          </cell>
          <cell r="R6" t="str">
            <v>季调后名义GDP同比（%）</v>
          </cell>
          <cell r="V6" t="str">
            <v>日期</v>
          </cell>
          <cell r="W6" t="str">
            <v>季调后CPI</v>
          </cell>
          <cell r="X6" t="str">
            <v>季调后CPI同比</v>
          </cell>
          <cell r="AB6" t="str">
            <v>日期</v>
          </cell>
          <cell r="AC6" t="str">
            <v>季调后个人可支配收入（十亿美元）</v>
          </cell>
          <cell r="AD6" t="str">
            <v>季调后可支配收入月比（%）</v>
          </cell>
          <cell r="AH6" t="str">
            <v>日期</v>
          </cell>
          <cell r="AI6" t="str">
            <v>零售销售总额（十亿美元）</v>
          </cell>
          <cell r="AJ6" t="str">
            <v>零售总额年增幅（%）</v>
          </cell>
          <cell r="AS6" t="str">
            <v>综合商场销售总额（十亿美元）</v>
          </cell>
          <cell r="BE6" t="str">
            <v>彭博同店销售-综合商店(同比%）</v>
          </cell>
          <cell r="BM6" t="str">
            <v>红皮书同店销售额月同店销售同比</v>
          </cell>
          <cell r="BR6" t="str">
            <v>现况指数</v>
          </cell>
        </row>
        <row r="7">
          <cell r="P7" t="e">
            <v>#NAME?</v>
          </cell>
          <cell r="V7" t="e">
            <v>#NAME?</v>
          </cell>
          <cell r="AB7" t="e">
            <v>#NAME?</v>
          </cell>
          <cell r="AH7" t="e">
            <v>#NAME?</v>
          </cell>
          <cell r="AR7" t="e">
            <v>#NAME?</v>
          </cell>
          <cell r="BD7" t="e">
            <v>#NAME?</v>
          </cell>
          <cell r="BL7" t="e">
            <v>#NAME?</v>
          </cell>
          <cell r="BQ7" t="e">
            <v>#NAME?</v>
          </cell>
        </row>
        <row r="8">
          <cell r="P8">
            <v>40451</v>
          </cell>
          <cell r="Q8">
            <v>14745.1</v>
          </cell>
          <cell r="V8">
            <v>40574</v>
          </cell>
          <cell r="AB8">
            <v>40574</v>
          </cell>
          <cell r="AH8">
            <v>40574</v>
          </cell>
          <cell r="AR8">
            <v>40574</v>
          </cell>
          <cell r="BD8">
            <v>40574</v>
          </cell>
          <cell r="BL8">
            <v>40589</v>
          </cell>
          <cell r="BQ8">
            <v>40574</v>
          </cell>
        </row>
        <row r="9">
          <cell r="P9">
            <v>40359</v>
          </cell>
          <cell r="Q9">
            <v>14578.7</v>
          </cell>
          <cell r="V9">
            <v>40543</v>
          </cell>
          <cell r="AB9">
            <v>40543</v>
          </cell>
          <cell r="AH9">
            <v>40543</v>
          </cell>
          <cell r="AR9">
            <v>40543</v>
          </cell>
          <cell r="BD9">
            <v>40543</v>
          </cell>
          <cell r="BL9">
            <v>40582</v>
          </cell>
          <cell r="BQ9">
            <v>40543</v>
          </cell>
        </row>
        <row r="10">
          <cell r="P10">
            <v>40268</v>
          </cell>
          <cell r="Q10">
            <v>14446.4</v>
          </cell>
          <cell r="V10">
            <v>40512</v>
          </cell>
          <cell r="AB10">
            <v>40512</v>
          </cell>
          <cell r="AH10">
            <v>40512</v>
          </cell>
          <cell r="AR10">
            <v>40512</v>
          </cell>
          <cell r="BD10">
            <v>40512</v>
          </cell>
          <cell r="BL10">
            <v>40575</v>
          </cell>
          <cell r="BQ10">
            <v>40512</v>
          </cell>
        </row>
        <row r="11">
          <cell r="B11">
            <v>1</v>
          </cell>
          <cell r="C11">
            <v>1</v>
          </cell>
          <cell r="J11">
            <v>2</v>
          </cell>
          <cell r="K11">
            <v>1</v>
          </cell>
          <cell r="P11">
            <v>40178</v>
          </cell>
          <cell r="Q11">
            <v>14277.3</v>
          </cell>
          <cell r="V11">
            <v>40482</v>
          </cell>
          <cell r="AB11">
            <v>40482</v>
          </cell>
          <cell r="AH11">
            <v>40482</v>
          </cell>
          <cell r="AR11">
            <v>40482</v>
          </cell>
          <cell r="BD11">
            <v>40482</v>
          </cell>
          <cell r="BL11">
            <v>40568</v>
          </cell>
          <cell r="BQ11">
            <v>40482</v>
          </cell>
        </row>
        <row r="12">
          <cell r="P12">
            <v>40086</v>
          </cell>
          <cell r="Q12">
            <v>14114.7</v>
          </cell>
          <cell r="V12">
            <v>40451</v>
          </cell>
          <cell r="AB12">
            <v>40451</v>
          </cell>
          <cell r="AH12">
            <v>40451</v>
          </cell>
          <cell r="AR12">
            <v>40451</v>
          </cell>
          <cell r="BD12">
            <v>40451</v>
          </cell>
          <cell r="BL12">
            <v>40561</v>
          </cell>
          <cell r="BQ12">
            <v>40451</v>
          </cell>
        </row>
        <row r="13">
          <cell r="P13">
            <v>39994</v>
          </cell>
          <cell r="Q13">
            <v>14034.5</v>
          </cell>
          <cell r="V13">
            <v>40421</v>
          </cell>
          <cell r="AB13">
            <v>40421</v>
          </cell>
          <cell r="AH13">
            <v>40421</v>
          </cell>
          <cell r="AR13">
            <v>40421</v>
          </cell>
          <cell r="BD13">
            <v>40421</v>
          </cell>
          <cell r="BL13">
            <v>40554</v>
          </cell>
          <cell r="BQ13">
            <v>40421</v>
          </cell>
        </row>
        <row r="14">
          <cell r="P14">
            <v>39903</v>
          </cell>
          <cell r="Q14">
            <v>14049.7</v>
          </cell>
          <cell r="V14">
            <v>40390</v>
          </cell>
          <cell r="AB14">
            <v>40390</v>
          </cell>
          <cell r="AH14">
            <v>40390</v>
          </cell>
          <cell r="AR14">
            <v>40390</v>
          </cell>
          <cell r="BD14">
            <v>40390</v>
          </cell>
          <cell r="BL14">
            <v>40547</v>
          </cell>
          <cell r="BQ14">
            <v>40390</v>
          </cell>
        </row>
        <row r="15">
          <cell r="P15">
            <v>39813</v>
          </cell>
          <cell r="Q15">
            <v>14191.2</v>
          </cell>
          <cell r="V15">
            <v>40359</v>
          </cell>
          <cell r="AB15">
            <v>40359</v>
          </cell>
          <cell r="AH15">
            <v>40359</v>
          </cell>
          <cell r="AR15">
            <v>40359</v>
          </cell>
          <cell r="BD15">
            <v>40359</v>
          </cell>
          <cell r="BL15">
            <v>40540</v>
          </cell>
          <cell r="BQ15">
            <v>40359</v>
          </cell>
        </row>
        <row r="16">
          <cell r="P16">
            <v>39721</v>
          </cell>
          <cell r="Q16">
            <v>14484.9</v>
          </cell>
          <cell r="V16">
            <v>40329</v>
          </cell>
          <cell r="AB16">
            <v>40329</v>
          </cell>
          <cell r="AH16">
            <v>40329</v>
          </cell>
          <cell r="AR16">
            <v>40329</v>
          </cell>
          <cell r="BD16">
            <v>40329</v>
          </cell>
          <cell r="BL16">
            <v>40533</v>
          </cell>
          <cell r="BQ16">
            <v>40329</v>
          </cell>
        </row>
        <row r="17">
          <cell r="P17">
            <v>39629</v>
          </cell>
          <cell r="Q17">
            <v>14471.8</v>
          </cell>
          <cell r="V17">
            <v>40298</v>
          </cell>
          <cell r="AB17">
            <v>40298</v>
          </cell>
          <cell r="AH17">
            <v>40298</v>
          </cell>
          <cell r="AR17">
            <v>40298</v>
          </cell>
          <cell r="BD17">
            <v>40298</v>
          </cell>
          <cell r="BL17">
            <v>40526</v>
          </cell>
          <cell r="BQ17">
            <v>40298</v>
          </cell>
        </row>
        <row r="18">
          <cell r="P18">
            <v>39538</v>
          </cell>
          <cell r="Q18">
            <v>14328.4</v>
          </cell>
          <cell r="V18">
            <v>40268</v>
          </cell>
          <cell r="AB18">
            <v>40268</v>
          </cell>
          <cell r="AH18">
            <v>40268</v>
          </cell>
          <cell r="AR18">
            <v>40268</v>
          </cell>
          <cell r="BD18">
            <v>40268</v>
          </cell>
          <cell r="BL18">
            <v>40519</v>
          </cell>
          <cell r="BQ18">
            <v>40268</v>
          </cell>
        </row>
        <row r="19">
          <cell r="P19">
            <v>39447</v>
          </cell>
          <cell r="Q19">
            <v>14291.3</v>
          </cell>
          <cell r="V19">
            <v>40237</v>
          </cell>
          <cell r="AB19">
            <v>40237</v>
          </cell>
          <cell r="AH19">
            <v>40237</v>
          </cell>
          <cell r="AR19">
            <v>40237</v>
          </cell>
          <cell r="BD19">
            <v>40237</v>
          </cell>
          <cell r="BL19">
            <v>40512</v>
          </cell>
          <cell r="BQ19">
            <v>40237</v>
          </cell>
        </row>
        <row r="20">
          <cell r="P20">
            <v>39355</v>
          </cell>
          <cell r="Q20">
            <v>14158.2</v>
          </cell>
          <cell r="V20">
            <v>40209</v>
          </cell>
          <cell r="AB20">
            <v>40209</v>
          </cell>
          <cell r="AH20">
            <v>40209</v>
          </cell>
          <cell r="AR20">
            <v>40209</v>
          </cell>
          <cell r="BD20">
            <v>40209</v>
          </cell>
          <cell r="BL20">
            <v>40505</v>
          </cell>
          <cell r="BQ20">
            <v>40209</v>
          </cell>
        </row>
        <row r="21">
          <cell r="P21">
            <v>39263</v>
          </cell>
          <cell r="Q21">
            <v>14008.2</v>
          </cell>
          <cell r="V21">
            <v>40178</v>
          </cell>
          <cell r="AB21">
            <v>40178</v>
          </cell>
          <cell r="AH21">
            <v>40178</v>
          </cell>
          <cell r="AR21">
            <v>40178</v>
          </cell>
          <cell r="BD21">
            <v>40178</v>
          </cell>
          <cell r="BL21">
            <v>40498</v>
          </cell>
          <cell r="BQ21">
            <v>40178</v>
          </cell>
        </row>
        <row r="22">
          <cell r="P22">
            <v>39172</v>
          </cell>
          <cell r="Q22">
            <v>13789.5</v>
          </cell>
          <cell r="V22">
            <v>40147</v>
          </cell>
          <cell r="AB22">
            <v>40147</v>
          </cell>
          <cell r="AH22">
            <v>40147</v>
          </cell>
          <cell r="AR22">
            <v>40147</v>
          </cell>
          <cell r="BD22">
            <v>40147</v>
          </cell>
          <cell r="BL22">
            <v>40491</v>
          </cell>
          <cell r="BQ22">
            <v>40147</v>
          </cell>
        </row>
        <row r="23">
          <cell r="P23">
            <v>39082</v>
          </cell>
          <cell r="Q23">
            <v>13611.5</v>
          </cell>
          <cell r="V23">
            <v>40117</v>
          </cell>
          <cell r="AB23">
            <v>40117</v>
          </cell>
          <cell r="AH23">
            <v>40117</v>
          </cell>
          <cell r="AR23">
            <v>40117</v>
          </cell>
          <cell r="BD23">
            <v>40117</v>
          </cell>
          <cell r="BL23">
            <v>40484</v>
          </cell>
          <cell r="BQ23">
            <v>40117</v>
          </cell>
        </row>
        <row r="24">
          <cell r="P24">
            <v>38990</v>
          </cell>
          <cell r="Q24">
            <v>13452.9</v>
          </cell>
          <cell r="V24">
            <v>40086</v>
          </cell>
          <cell r="AB24">
            <v>40086</v>
          </cell>
          <cell r="AH24">
            <v>40086</v>
          </cell>
          <cell r="AR24">
            <v>40086</v>
          </cell>
          <cell r="BD24">
            <v>40086</v>
          </cell>
          <cell r="BL24">
            <v>40477</v>
          </cell>
          <cell r="BQ24">
            <v>40086</v>
          </cell>
        </row>
        <row r="25">
          <cell r="P25">
            <v>38898</v>
          </cell>
          <cell r="Q25">
            <v>13347.8</v>
          </cell>
          <cell r="V25">
            <v>40056</v>
          </cell>
          <cell r="AB25">
            <v>40056</v>
          </cell>
          <cell r="AH25">
            <v>40056</v>
          </cell>
          <cell r="AR25">
            <v>40056</v>
          </cell>
          <cell r="BD25">
            <v>40056</v>
          </cell>
          <cell r="BL25">
            <v>40470</v>
          </cell>
          <cell r="BQ25">
            <v>40056</v>
          </cell>
        </row>
        <row r="26">
          <cell r="P26">
            <v>38807</v>
          </cell>
          <cell r="Q26">
            <v>13183.5</v>
          </cell>
          <cell r="V26">
            <v>40025</v>
          </cell>
          <cell r="AB26">
            <v>40025</v>
          </cell>
          <cell r="AH26">
            <v>40025</v>
          </cell>
          <cell r="AR26">
            <v>40025</v>
          </cell>
          <cell r="BD26">
            <v>40025</v>
          </cell>
          <cell r="BL26">
            <v>40463</v>
          </cell>
          <cell r="BQ26">
            <v>40025</v>
          </cell>
        </row>
        <row r="27">
          <cell r="P27">
            <v>38717</v>
          </cell>
          <cell r="Q27">
            <v>12915.6</v>
          </cell>
          <cell r="V27">
            <v>39994</v>
          </cell>
          <cell r="AB27">
            <v>39994</v>
          </cell>
          <cell r="AH27">
            <v>39994</v>
          </cell>
          <cell r="AR27">
            <v>39994</v>
          </cell>
          <cell r="BD27">
            <v>39994</v>
          </cell>
          <cell r="BL27">
            <v>40456</v>
          </cell>
          <cell r="BQ27">
            <v>39994</v>
          </cell>
        </row>
        <row r="28">
          <cell r="P28">
            <v>38625</v>
          </cell>
          <cell r="Q28">
            <v>12741.6</v>
          </cell>
          <cell r="V28">
            <v>39964</v>
          </cell>
          <cell r="AB28">
            <v>39964</v>
          </cell>
          <cell r="AH28">
            <v>39964</v>
          </cell>
          <cell r="AR28">
            <v>39964</v>
          </cell>
          <cell r="BD28">
            <v>39964</v>
          </cell>
          <cell r="BL28">
            <v>40449</v>
          </cell>
          <cell r="BQ28">
            <v>39964</v>
          </cell>
        </row>
        <row r="29">
          <cell r="P29">
            <v>38533</v>
          </cell>
          <cell r="Q29">
            <v>12516.8</v>
          </cell>
          <cell r="V29">
            <v>39933</v>
          </cell>
          <cell r="AB29">
            <v>39933</v>
          </cell>
          <cell r="AH29">
            <v>39933</v>
          </cell>
          <cell r="AR29">
            <v>39933</v>
          </cell>
          <cell r="BD29">
            <v>39933</v>
          </cell>
          <cell r="BL29">
            <v>40442</v>
          </cell>
          <cell r="BQ29">
            <v>39933</v>
          </cell>
        </row>
        <row r="30">
          <cell r="P30">
            <v>38442</v>
          </cell>
          <cell r="Q30">
            <v>12379.5</v>
          </cell>
          <cell r="V30">
            <v>39903</v>
          </cell>
          <cell r="AB30">
            <v>39903</v>
          </cell>
          <cell r="AH30">
            <v>39903</v>
          </cell>
          <cell r="AR30">
            <v>39903</v>
          </cell>
          <cell r="BD30">
            <v>39903</v>
          </cell>
          <cell r="BL30">
            <v>40435</v>
          </cell>
          <cell r="BQ30">
            <v>39903</v>
          </cell>
        </row>
        <row r="31">
          <cell r="P31">
            <v>38352</v>
          </cell>
          <cell r="Q31">
            <v>12144.9</v>
          </cell>
          <cell r="V31">
            <v>39872</v>
          </cell>
          <cell r="AB31">
            <v>39872</v>
          </cell>
          <cell r="AH31">
            <v>39872</v>
          </cell>
          <cell r="AR31">
            <v>39872</v>
          </cell>
          <cell r="BD31">
            <v>39872</v>
          </cell>
          <cell r="BL31">
            <v>40428</v>
          </cell>
          <cell r="BQ31">
            <v>39872</v>
          </cell>
        </row>
        <row r="32">
          <cell r="P32">
            <v>38260</v>
          </cell>
          <cell r="Q32">
            <v>11950.5</v>
          </cell>
          <cell r="V32">
            <v>39844</v>
          </cell>
          <cell r="AB32">
            <v>39844</v>
          </cell>
          <cell r="AH32">
            <v>39844</v>
          </cell>
          <cell r="AR32">
            <v>39844</v>
          </cell>
          <cell r="BD32">
            <v>39844</v>
          </cell>
          <cell r="BL32">
            <v>40421</v>
          </cell>
          <cell r="BQ32">
            <v>39844</v>
          </cell>
        </row>
        <row r="33">
          <cell r="P33">
            <v>38168</v>
          </cell>
          <cell r="Q33">
            <v>11778.4</v>
          </cell>
          <cell r="V33">
            <v>39813</v>
          </cell>
          <cell r="AB33">
            <v>39813</v>
          </cell>
          <cell r="AH33">
            <v>39813</v>
          </cell>
          <cell r="AR33">
            <v>39813</v>
          </cell>
          <cell r="BD33">
            <v>39813</v>
          </cell>
          <cell r="BL33">
            <v>40414</v>
          </cell>
          <cell r="BQ33">
            <v>39813</v>
          </cell>
        </row>
        <row r="34">
          <cell r="P34">
            <v>38077</v>
          </cell>
          <cell r="Q34">
            <v>11597.2</v>
          </cell>
          <cell r="V34">
            <v>39782</v>
          </cell>
          <cell r="AB34">
            <v>39782</v>
          </cell>
          <cell r="AH34">
            <v>39782</v>
          </cell>
          <cell r="AR34">
            <v>39782</v>
          </cell>
          <cell r="BD34">
            <v>39782</v>
          </cell>
          <cell r="BL34">
            <v>40407</v>
          </cell>
          <cell r="BQ34">
            <v>39782</v>
          </cell>
        </row>
        <row r="35">
          <cell r="P35">
            <v>37986</v>
          </cell>
          <cell r="Q35">
            <v>11416.5</v>
          </cell>
          <cell r="V35">
            <v>39752</v>
          </cell>
          <cell r="AB35">
            <v>39752</v>
          </cell>
          <cell r="AH35">
            <v>39752</v>
          </cell>
          <cell r="AR35">
            <v>39752</v>
          </cell>
          <cell r="BD35">
            <v>39752</v>
          </cell>
          <cell r="BL35">
            <v>40400</v>
          </cell>
          <cell r="BQ35">
            <v>39752</v>
          </cell>
        </row>
        <row r="36">
          <cell r="B36">
            <v>1</v>
          </cell>
          <cell r="C36">
            <v>1</v>
          </cell>
          <cell r="J36">
            <v>2</v>
          </cell>
          <cell r="K36">
            <v>1</v>
          </cell>
          <cell r="P36">
            <v>37894</v>
          </cell>
          <cell r="Q36">
            <v>11255.7</v>
          </cell>
          <cell r="V36">
            <v>39721</v>
          </cell>
          <cell r="AB36">
            <v>39721</v>
          </cell>
          <cell r="AH36">
            <v>39721</v>
          </cell>
          <cell r="AR36">
            <v>39721</v>
          </cell>
          <cell r="BD36">
            <v>39721</v>
          </cell>
          <cell r="BL36">
            <v>40393</v>
          </cell>
          <cell r="BQ36">
            <v>39721</v>
          </cell>
        </row>
        <row r="37">
          <cell r="P37">
            <v>37802</v>
          </cell>
          <cell r="Q37">
            <v>11008.1</v>
          </cell>
          <cell r="V37">
            <v>39691</v>
          </cell>
          <cell r="AB37">
            <v>39691</v>
          </cell>
          <cell r="AH37">
            <v>39691</v>
          </cell>
          <cell r="AR37">
            <v>39691</v>
          </cell>
          <cell r="BD37">
            <v>39691</v>
          </cell>
          <cell r="BL37">
            <v>40386</v>
          </cell>
          <cell r="BQ37">
            <v>39691</v>
          </cell>
        </row>
        <row r="38">
          <cell r="P38">
            <v>37711</v>
          </cell>
          <cell r="Q38">
            <v>10888.4</v>
          </cell>
          <cell r="V38">
            <v>39660</v>
          </cell>
          <cell r="AB38">
            <v>39660</v>
          </cell>
          <cell r="AH38">
            <v>39660</v>
          </cell>
          <cell r="AR38">
            <v>39660</v>
          </cell>
          <cell r="BD38">
            <v>39660</v>
          </cell>
          <cell r="BL38">
            <v>40379</v>
          </cell>
          <cell r="BQ38">
            <v>39660</v>
          </cell>
        </row>
        <row r="39">
          <cell r="P39">
            <v>37621</v>
          </cell>
          <cell r="Q39">
            <v>10766.9</v>
          </cell>
          <cell r="V39">
            <v>39629</v>
          </cell>
          <cell r="AB39">
            <v>39629</v>
          </cell>
          <cell r="AH39">
            <v>39629</v>
          </cell>
          <cell r="AR39">
            <v>39629</v>
          </cell>
          <cell r="BD39">
            <v>39629</v>
          </cell>
          <cell r="BL39">
            <v>40372</v>
          </cell>
          <cell r="BQ39">
            <v>39629</v>
          </cell>
        </row>
        <row r="40">
          <cell r="P40">
            <v>37529</v>
          </cell>
          <cell r="Q40">
            <v>10701.7</v>
          </cell>
          <cell r="V40">
            <v>39599</v>
          </cell>
          <cell r="AB40">
            <v>39599</v>
          </cell>
          <cell r="AH40">
            <v>39599</v>
          </cell>
          <cell r="AR40">
            <v>39599</v>
          </cell>
          <cell r="BD40">
            <v>39599</v>
          </cell>
          <cell r="BL40">
            <v>40365</v>
          </cell>
          <cell r="BQ40">
            <v>39599</v>
          </cell>
        </row>
        <row r="41">
          <cell r="P41">
            <v>37437</v>
          </cell>
          <cell r="Q41">
            <v>10601.9</v>
          </cell>
          <cell r="V41">
            <v>39568</v>
          </cell>
          <cell r="AB41">
            <v>39568</v>
          </cell>
          <cell r="AH41">
            <v>39568</v>
          </cell>
          <cell r="AR41">
            <v>39568</v>
          </cell>
          <cell r="BD41">
            <v>39568</v>
          </cell>
          <cell r="BL41">
            <v>40358</v>
          </cell>
          <cell r="BQ41">
            <v>39568</v>
          </cell>
        </row>
        <row r="42">
          <cell r="P42">
            <v>37346</v>
          </cell>
          <cell r="Q42">
            <v>10498.7</v>
          </cell>
          <cell r="V42">
            <v>39538</v>
          </cell>
          <cell r="AB42">
            <v>39538</v>
          </cell>
          <cell r="AH42">
            <v>39538</v>
          </cell>
          <cell r="AR42">
            <v>39538</v>
          </cell>
          <cell r="BD42">
            <v>39538</v>
          </cell>
          <cell r="BL42">
            <v>40351</v>
          </cell>
          <cell r="BQ42">
            <v>39538</v>
          </cell>
        </row>
        <row r="43">
          <cell r="P43">
            <v>37256</v>
          </cell>
          <cell r="Q43">
            <v>10373.1</v>
          </cell>
          <cell r="V43">
            <v>39507</v>
          </cell>
          <cell r="AB43">
            <v>39507</v>
          </cell>
          <cell r="AH43">
            <v>39507</v>
          </cell>
          <cell r="AR43">
            <v>39507</v>
          </cell>
          <cell r="BD43">
            <v>39507</v>
          </cell>
          <cell r="BL43">
            <v>40344</v>
          </cell>
          <cell r="BQ43">
            <v>39507</v>
          </cell>
        </row>
        <row r="44">
          <cell r="P44">
            <v>37164</v>
          </cell>
          <cell r="Q44">
            <v>10305.200000000001</v>
          </cell>
          <cell r="V44">
            <v>39478</v>
          </cell>
          <cell r="AB44">
            <v>39478</v>
          </cell>
          <cell r="AH44">
            <v>39478</v>
          </cell>
          <cell r="AR44">
            <v>39478</v>
          </cell>
          <cell r="BD44">
            <v>39478</v>
          </cell>
          <cell r="BL44">
            <v>40337</v>
          </cell>
          <cell r="BQ44">
            <v>39478</v>
          </cell>
        </row>
        <row r="45">
          <cell r="P45">
            <v>37072</v>
          </cell>
          <cell r="Q45">
            <v>10301.299999999999</v>
          </cell>
          <cell r="V45">
            <v>39447</v>
          </cell>
          <cell r="AB45">
            <v>39447</v>
          </cell>
          <cell r="AH45">
            <v>39447</v>
          </cell>
          <cell r="AR45">
            <v>39447</v>
          </cell>
          <cell r="BD45">
            <v>39447</v>
          </cell>
          <cell r="BL45">
            <v>40330</v>
          </cell>
          <cell r="BQ45">
            <v>39447</v>
          </cell>
        </row>
        <row r="46">
          <cell r="P46">
            <v>36981</v>
          </cell>
          <cell r="Q46">
            <v>10165.1</v>
          </cell>
          <cell r="V46">
            <v>39416</v>
          </cell>
          <cell r="AB46">
            <v>39416</v>
          </cell>
          <cell r="AH46">
            <v>39416</v>
          </cell>
          <cell r="AR46">
            <v>39416</v>
          </cell>
          <cell r="BD46">
            <v>39416</v>
          </cell>
          <cell r="BL46">
            <v>40323</v>
          </cell>
          <cell r="BQ46">
            <v>39416</v>
          </cell>
        </row>
        <row r="47">
          <cell r="P47">
            <v>36891</v>
          </cell>
          <cell r="Q47">
            <v>10129.799999999999</v>
          </cell>
          <cell r="V47">
            <v>39386</v>
          </cell>
          <cell r="AB47">
            <v>39386</v>
          </cell>
          <cell r="AH47">
            <v>39386</v>
          </cell>
          <cell r="AR47">
            <v>39386</v>
          </cell>
          <cell r="BD47">
            <v>39386</v>
          </cell>
          <cell r="BL47">
            <v>40316</v>
          </cell>
          <cell r="BQ47">
            <v>39386</v>
          </cell>
        </row>
        <row r="48">
          <cell r="P48">
            <v>36799</v>
          </cell>
          <cell r="Q48">
            <v>10017.5</v>
          </cell>
          <cell r="V48">
            <v>39355</v>
          </cell>
          <cell r="AB48">
            <v>39355</v>
          </cell>
          <cell r="AH48">
            <v>39355</v>
          </cell>
          <cell r="AR48">
            <v>39355</v>
          </cell>
          <cell r="BD48">
            <v>39355</v>
          </cell>
          <cell r="BL48">
            <v>40309</v>
          </cell>
          <cell r="BQ48">
            <v>39355</v>
          </cell>
        </row>
        <row r="49">
          <cell r="P49">
            <v>36707</v>
          </cell>
          <cell r="Q49">
            <v>9949.1</v>
          </cell>
          <cell r="V49">
            <v>39325</v>
          </cell>
          <cell r="AB49">
            <v>39325</v>
          </cell>
          <cell r="AH49">
            <v>39325</v>
          </cell>
          <cell r="AR49">
            <v>39325</v>
          </cell>
          <cell r="BD49">
            <v>39325</v>
          </cell>
          <cell r="BL49">
            <v>40302</v>
          </cell>
          <cell r="BQ49">
            <v>39325</v>
          </cell>
        </row>
        <row r="50">
          <cell r="P50">
            <v>36616</v>
          </cell>
          <cell r="Q50">
            <v>9709.5</v>
          </cell>
          <cell r="V50">
            <v>39294</v>
          </cell>
          <cell r="AB50">
            <v>39294</v>
          </cell>
          <cell r="AH50">
            <v>39294</v>
          </cell>
          <cell r="AR50">
            <v>39294</v>
          </cell>
          <cell r="BD50">
            <v>39294</v>
          </cell>
          <cell r="BL50">
            <v>40295</v>
          </cell>
          <cell r="BQ50">
            <v>39294</v>
          </cell>
        </row>
        <row r="51">
          <cell r="P51">
            <v>36525</v>
          </cell>
          <cell r="Q51">
            <v>9607.7000000000007</v>
          </cell>
          <cell r="V51">
            <v>39263</v>
          </cell>
          <cell r="AB51">
            <v>39263</v>
          </cell>
          <cell r="AH51">
            <v>39263</v>
          </cell>
          <cell r="AR51">
            <v>39263</v>
          </cell>
          <cell r="BD51">
            <v>39263</v>
          </cell>
          <cell r="BL51">
            <v>40288</v>
          </cell>
          <cell r="BQ51">
            <v>39263</v>
          </cell>
        </row>
        <row r="52">
          <cell r="P52">
            <v>36433</v>
          </cell>
          <cell r="Q52">
            <v>9405.1</v>
          </cell>
          <cell r="V52">
            <v>39233</v>
          </cell>
          <cell r="AB52">
            <v>39233</v>
          </cell>
          <cell r="AH52">
            <v>39233</v>
          </cell>
          <cell r="AR52">
            <v>39233</v>
          </cell>
          <cell r="BD52">
            <v>39233</v>
          </cell>
          <cell r="BL52">
            <v>40281</v>
          </cell>
          <cell r="BQ52">
            <v>39233</v>
          </cell>
        </row>
        <row r="53">
          <cell r="P53">
            <v>36341</v>
          </cell>
          <cell r="Q53">
            <v>9252.6</v>
          </cell>
          <cell r="V53">
            <v>39202</v>
          </cell>
          <cell r="AB53">
            <v>39202</v>
          </cell>
          <cell r="AH53">
            <v>39202</v>
          </cell>
          <cell r="AR53">
            <v>39202</v>
          </cell>
          <cell r="BD53">
            <v>39202</v>
          </cell>
          <cell r="BL53">
            <v>40274</v>
          </cell>
          <cell r="BQ53">
            <v>39202</v>
          </cell>
        </row>
        <row r="54">
          <cell r="P54">
            <v>36250</v>
          </cell>
          <cell r="Q54">
            <v>9148.6</v>
          </cell>
          <cell r="V54">
            <v>39172</v>
          </cell>
          <cell r="AB54">
            <v>39172</v>
          </cell>
          <cell r="AH54">
            <v>39172</v>
          </cell>
          <cell r="AR54">
            <v>39172</v>
          </cell>
          <cell r="BD54">
            <v>39172</v>
          </cell>
          <cell r="BL54">
            <v>40267</v>
          </cell>
          <cell r="BQ54">
            <v>39172</v>
          </cell>
        </row>
        <row r="55">
          <cell r="P55">
            <v>36160</v>
          </cell>
          <cell r="Q55">
            <v>9027.5</v>
          </cell>
          <cell r="V55">
            <v>39141</v>
          </cell>
          <cell r="AB55">
            <v>39141</v>
          </cell>
          <cell r="AH55">
            <v>39141</v>
          </cell>
          <cell r="AR55">
            <v>39141</v>
          </cell>
          <cell r="BD55">
            <v>39141</v>
          </cell>
          <cell r="BL55">
            <v>40260</v>
          </cell>
          <cell r="BQ55">
            <v>39141</v>
          </cell>
        </row>
        <row r="56">
          <cell r="P56">
            <v>36068</v>
          </cell>
          <cell r="Q56">
            <v>8847.2000000000007</v>
          </cell>
          <cell r="V56">
            <v>39113</v>
          </cell>
          <cell r="AB56">
            <v>39113</v>
          </cell>
          <cell r="AH56">
            <v>39113</v>
          </cell>
          <cell r="AR56">
            <v>39113</v>
          </cell>
          <cell r="BD56">
            <v>39113</v>
          </cell>
          <cell r="BL56">
            <v>40253</v>
          </cell>
          <cell r="BQ56">
            <v>39113</v>
          </cell>
        </row>
        <row r="57">
          <cell r="P57">
            <v>35976</v>
          </cell>
          <cell r="Q57">
            <v>8698.6</v>
          </cell>
          <cell r="V57">
            <v>39082</v>
          </cell>
          <cell r="AB57">
            <v>39082</v>
          </cell>
          <cell r="AH57">
            <v>39082</v>
          </cell>
          <cell r="AR57">
            <v>39082</v>
          </cell>
          <cell r="BD57">
            <v>39082</v>
          </cell>
          <cell r="BL57">
            <v>40246</v>
          </cell>
          <cell r="BQ57">
            <v>39082</v>
          </cell>
        </row>
        <row r="58">
          <cell r="P58">
            <v>35885</v>
          </cell>
          <cell r="Q58">
            <v>8600.6</v>
          </cell>
          <cell r="V58">
            <v>39051</v>
          </cell>
          <cell r="AB58">
            <v>39051</v>
          </cell>
          <cell r="AH58">
            <v>39051</v>
          </cell>
          <cell r="AR58">
            <v>39051</v>
          </cell>
          <cell r="BD58">
            <v>39051</v>
          </cell>
          <cell r="BL58">
            <v>40239</v>
          </cell>
          <cell r="BQ58">
            <v>39051</v>
          </cell>
        </row>
        <row r="59">
          <cell r="P59">
            <v>35795</v>
          </cell>
          <cell r="Q59">
            <v>8505.7000000000007</v>
          </cell>
          <cell r="V59">
            <v>39021</v>
          </cell>
          <cell r="AB59">
            <v>39021</v>
          </cell>
          <cell r="AH59">
            <v>39021</v>
          </cell>
          <cell r="AR59">
            <v>39021</v>
          </cell>
          <cell r="BD59">
            <v>39021</v>
          </cell>
          <cell r="BL59">
            <v>40232</v>
          </cell>
          <cell r="BQ59">
            <v>39021</v>
          </cell>
        </row>
        <row r="60">
          <cell r="P60">
            <v>35703</v>
          </cell>
          <cell r="Q60">
            <v>8409.9</v>
          </cell>
          <cell r="V60">
            <v>38990</v>
          </cell>
          <cell r="AB60">
            <v>38990</v>
          </cell>
          <cell r="AH60">
            <v>38990</v>
          </cell>
          <cell r="AR60">
            <v>38990</v>
          </cell>
          <cell r="BD60">
            <v>38990</v>
          </cell>
          <cell r="BL60">
            <v>40225</v>
          </cell>
          <cell r="BQ60">
            <v>38990</v>
          </cell>
        </row>
        <row r="61">
          <cell r="B61">
            <v>2</v>
          </cell>
          <cell r="C61">
            <v>1</v>
          </cell>
          <cell r="J61">
            <v>2</v>
          </cell>
          <cell r="K61">
            <v>1</v>
          </cell>
          <cell r="P61">
            <v>35611</v>
          </cell>
          <cell r="Q61">
            <v>8276.7999999999993</v>
          </cell>
          <cell r="V61">
            <v>38960</v>
          </cell>
          <cell r="AB61">
            <v>38960</v>
          </cell>
          <cell r="AH61">
            <v>38960</v>
          </cell>
          <cell r="AR61">
            <v>38960</v>
          </cell>
          <cell r="BD61">
            <v>38960</v>
          </cell>
          <cell r="BL61">
            <v>40218</v>
          </cell>
          <cell r="BQ61">
            <v>38960</v>
          </cell>
        </row>
        <row r="62">
          <cell r="P62">
            <v>35520</v>
          </cell>
          <cell r="Q62">
            <v>8137</v>
          </cell>
          <cell r="V62">
            <v>38929</v>
          </cell>
          <cell r="AB62">
            <v>38929</v>
          </cell>
          <cell r="AH62">
            <v>38929</v>
          </cell>
          <cell r="AR62">
            <v>38929</v>
          </cell>
          <cell r="BD62">
            <v>38929</v>
          </cell>
          <cell r="BL62">
            <v>40211</v>
          </cell>
          <cell r="BQ62">
            <v>38929</v>
          </cell>
        </row>
        <row r="63">
          <cell r="P63">
            <v>35430</v>
          </cell>
          <cell r="Q63">
            <v>8023</v>
          </cell>
          <cell r="V63">
            <v>38898</v>
          </cell>
          <cell r="AB63">
            <v>38898</v>
          </cell>
          <cell r="AH63">
            <v>38898</v>
          </cell>
          <cell r="AR63">
            <v>38898</v>
          </cell>
          <cell r="BD63">
            <v>38898</v>
          </cell>
          <cell r="BL63">
            <v>40204</v>
          </cell>
          <cell r="BQ63">
            <v>38898</v>
          </cell>
        </row>
        <row r="64">
          <cell r="P64">
            <v>35338</v>
          </cell>
          <cell r="Q64">
            <v>7892.7</v>
          </cell>
          <cell r="V64">
            <v>38868</v>
          </cell>
          <cell r="AB64">
            <v>38868</v>
          </cell>
          <cell r="AH64">
            <v>38868</v>
          </cell>
          <cell r="AR64">
            <v>38868</v>
          </cell>
          <cell r="BD64">
            <v>38868</v>
          </cell>
          <cell r="BL64">
            <v>40197</v>
          </cell>
          <cell r="BQ64">
            <v>38868</v>
          </cell>
        </row>
        <row r="65">
          <cell r="P65">
            <v>35246</v>
          </cell>
          <cell r="Q65">
            <v>7800</v>
          </cell>
          <cell r="V65">
            <v>38837</v>
          </cell>
          <cell r="AB65">
            <v>38837</v>
          </cell>
          <cell r="AH65">
            <v>38837</v>
          </cell>
          <cell r="AR65">
            <v>38837</v>
          </cell>
          <cell r="BD65">
            <v>38837</v>
          </cell>
          <cell r="BL65">
            <v>40190</v>
          </cell>
          <cell r="BQ65">
            <v>38837</v>
          </cell>
        </row>
        <row r="66">
          <cell r="P66">
            <v>35155</v>
          </cell>
          <cell r="Q66">
            <v>7638.2</v>
          </cell>
          <cell r="V66">
            <v>38807</v>
          </cell>
          <cell r="AB66">
            <v>38807</v>
          </cell>
          <cell r="AH66">
            <v>38807</v>
          </cell>
          <cell r="AR66">
            <v>38807</v>
          </cell>
          <cell r="BD66">
            <v>38807</v>
          </cell>
          <cell r="BL66">
            <v>40183</v>
          </cell>
          <cell r="BQ66">
            <v>38807</v>
          </cell>
        </row>
        <row r="67">
          <cell r="P67">
            <v>35064</v>
          </cell>
          <cell r="Q67">
            <v>7542.5</v>
          </cell>
          <cell r="V67">
            <v>38776</v>
          </cell>
          <cell r="AB67">
            <v>38776</v>
          </cell>
          <cell r="AH67">
            <v>38776</v>
          </cell>
          <cell r="AR67">
            <v>38776</v>
          </cell>
          <cell r="BD67">
            <v>38776</v>
          </cell>
          <cell r="BL67">
            <v>40176</v>
          </cell>
          <cell r="BQ67">
            <v>38776</v>
          </cell>
        </row>
        <row r="68">
          <cell r="P68">
            <v>34972</v>
          </cell>
          <cell r="Q68">
            <v>7452.5</v>
          </cell>
          <cell r="V68">
            <v>38748</v>
          </cell>
          <cell r="AB68">
            <v>38748</v>
          </cell>
          <cell r="AH68">
            <v>38748</v>
          </cell>
          <cell r="AR68">
            <v>38748</v>
          </cell>
          <cell r="BD68">
            <v>38748</v>
          </cell>
          <cell r="BL68">
            <v>40169</v>
          </cell>
          <cell r="BQ68">
            <v>38748</v>
          </cell>
        </row>
        <row r="69">
          <cell r="P69">
            <v>34880</v>
          </cell>
          <cell r="Q69">
            <v>7355.8</v>
          </cell>
          <cell r="V69">
            <v>38717</v>
          </cell>
          <cell r="AB69">
            <v>38717</v>
          </cell>
          <cell r="AH69">
            <v>38717</v>
          </cell>
          <cell r="AR69">
            <v>38717</v>
          </cell>
          <cell r="BD69">
            <v>38717</v>
          </cell>
          <cell r="BL69">
            <v>40162</v>
          </cell>
          <cell r="BQ69">
            <v>38717</v>
          </cell>
        </row>
        <row r="70">
          <cell r="P70">
            <v>34789</v>
          </cell>
          <cell r="Q70">
            <v>7307.7</v>
          </cell>
          <cell r="V70">
            <v>38686</v>
          </cell>
          <cell r="AB70">
            <v>38686</v>
          </cell>
          <cell r="AH70">
            <v>38686</v>
          </cell>
          <cell r="AR70">
            <v>38686</v>
          </cell>
          <cell r="BD70">
            <v>38686</v>
          </cell>
          <cell r="BL70">
            <v>40155</v>
          </cell>
          <cell r="BQ70">
            <v>38686</v>
          </cell>
        </row>
        <row r="71">
          <cell r="P71">
            <v>34699</v>
          </cell>
          <cell r="Q71">
            <v>7248.2</v>
          </cell>
          <cell r="V71">
            <v>38656</v>
          </cell>
          <cell r="AB71">
            <v>38656</v>
          </cell>
          <cell r="AH71">
            <v>38656</v>
          </cell>
          <cell r="AR71">
            <v>38656</v>
          </cell>
          <cell r="BD71">
            <v>38656</v>
          </cell>
          <cell r="BL71">
            <v>40148</v>
          </cell>
          <cell r="BQ71">
            <v>38656</v>
          </cell>
        </row>
        <row r="72">
          <cell r="P72">
            <v>34607</v>
          </cell>
          <cell r="Q72">
            <v>7131.8</v>
          </cell>
          <cell r="V72">
            <v>38625</v>
          </cell>
          <cell r="AB72">
            <v>38625</v>
          </cell>
          <cell r="AH72">
            <v>38625</v>
          </cell>
          <cell r="AR72">
            <v>38625</v>
          </cell>
          <cell r="BD72">
            <v>38625</v>
          </cell>
          <cell r="BL72">
            <v>40141</v>
          </cell>
          <cell r="BQ72">
            <v>38625</v>
          </cell>
        </row>
        <row r="73">
          <cell r="P73">
            <v>34515</v>
          </cell>
          <cell r="Q73">
            <v>7044.3</v>
          </cell>
          <cell r="V73">
            <v>38595</v>
          </cell>
          <cell r="AB73">
            <v>38595</v>
          </cell>
          <cell r="AH73">
            <v>38595</v>
          </cell>
          <cell r="AR73">
            <v>38595</v>
          </cell>
          <cell r="BD73">
            <v>38595</v>
          </cell>
          <cell r="BL73">
            <v>40134</v>
          </cell>
          <cell r="BQ73">
            <v>38595</v>
          </cell>
        </row>
        <row r="74">
          <cell r="P74">
            <v>34424</v>
          </cell>
          <cell r="Q74">
            <v>6916.3</v>
          </cell>
          <cell r="V74">
            <v>38564</v>
          </cell>
          <cell r="AB74">
            <v>38564</v>
          </cell>
          <cell r="AH74">
            <v>38564</v>
          </cell>
          <cell r="AR74">
            <v>38564</v>
          </cell>
          <cell r="BD74">
            <v>38564</v>
          </cell>
          <cell r="BL74">
            <v>40127</v>
          </cell>
          <cell r="BQ74">
            <v>38564</v>
          </cell>
        </row>
        <row r="75">
          <cell r="P75">
            <v>34334</v>
          </cell>
          <cell r="Q75">
            <v>6813.8</v>
          </cell>
          <cell r="V75">
            <v>38533</v>
          </cell>
          <cell r="AB75">
            <v>38533</v>
          </cell>
          <cell r="AH75">
            <v>38533</v>
          </cell>
          <cell r="AR75">
            <v>38533</v>
          </cell>
          <cell r="BD75">
            <v>38533</v>
          </cell>
          <cell r="BL75">
            <v>40120</v>
          </cell>
          <cell r="BQ75">
            <v>38533</v>
          </cell>
        </row>
        <row r="76">
          <cell r="P76">
            <v>34242</v>
          </cell>
          <cell r="Q76">
            <v>6688.3</v>
          </cell>
          <cell r="V76">
            <v>38503</v>
          </cell>
          <cell r="AB76">
            <v>38503</v>
          </cell>
          <cell r="AH76">
            <v>38503</v>
          </cell>
          <cell r="AR76">
            <v>38503</v>
          </cell>
          <cell r="BD76">
            <v>38503</v>
          </cell>
          <cell r="BL76">
            <v>40113</v>
          </cell>
          <cell r="BQ76">
            <v>38503</v>
          </cell>
        </row>
        <row r="77">
          <cell r="P77">
            <v>34150</v>
          </cell>
          <cell r="Q77">
            <v>6622.7</v>
          </cell>
          <cell r="V77">
            <v>38472</v>
          </cell>
          <cell r="AB77">
            <v>38472</v>
          </cell>
          <cell r="AH77">
            <v>38472</v>
          </cell>
          <cell r="AR77">
            <v>38472</v>
          </cell>
          <cell r="BD77">
            <v>38472</v>
          </cell>
          <cell r="BL77">
            <v>40106</v>
          </cell>
          <cell r="BQ77">
            <v>38472</v>
          </cell>
        </row>
        <row r="78">
          <cell r="P78">
            <v>34059</v>
          </cell>
          <cell r="Q78">
            <v>6544.5</v>
          </cell>
          <cell r="V78">
            <v>38442</v>
          </cell>
          <cell r="AB78">
            <v>38442</v>
          </cell>
          <cell r="AH78">
            <v>38442</v>
          </cell>
          <cell r="AR78">
            <v>38442</v>
          </cell>
          <cell r="BD78">
            <v>38442</v>
          </cell>
          <cell r="BL78">
            <v>40099</v>
          </cell>
          <cell r="BQ78">
            <v>38442</v>
          </cell>
        </row>
        <row r="79">
          <cell r="P79">
            <v>33969</v>
          </cell>
          <cell r="Q79">
            <v>6493.6</v>
          </cell>
          <cell r="V79">
            <v>38411</v>
          </cell>
          <cell r="AB79">
            <v>38411</v>
          </cell>
          <cell r="AH79">
            <v>38411</v>
          </cell>
          <cell r="AR79">
            <v>38411</v>
          </cell>
          <cell r="BD79">
            <v>38411</v>
          </cell>
          <cell r="BL79">
            <v>40092</v>
          </cell>
          <cell r="BQ79">
            <v>38411</v>
          </cell>
        </row>
        <row r="80">
          <cell r="P80">
            <v>33877</v>
          </cell>
          <cell r="Q80">
            <v>6389.7</v>
          </cell>
          <cell r="V80">
            <v>38383</v>
          </cell>
          <cell r="AB80">
            <v>38383</v>
          </cell>
          <cell r="AH80">
            <v>38383</v>
          </cell>
          <cell r="AR80">
            <v>38383</v>
          </cell>
          <cell r="BD80">
            <v>38383</v>
          </cell>
          <cell r="BL80">
            <v>40085</v>
          </cell>
          <cell r="BQ80">
            <v>38383</v>
          </cell>
        </row>
        <row r="81">
          <cell r="P81">
            <v>33785</v>
          </cell>
          <cell r="Q81">
            <v>6295.2</v>
          </cell>
          <cell r="V81">
            <v>38352</v>
          </cell>
          <cell r="AB81">
            <v>38352</v>
          </cell>
          <cell r="AH81">
            <v>38352</v>
          </cell>
          <cell r="AR81">
            <v>38352</v>
          </cell>
          <cell r="BD81">
            <v>38352</v>
          </cell>
          <cell r="BL81">
            <v>40078</v>
          </cell>
          <cell r="BQ81">
            <v>38352</v>
          </cell>
        </row>
        <row r="82">
          <cell r="P82">
            <v>33694</v>
          </cell>
          <cell r="Q82">
            <v>6190.7</v>
          </cell>
          <cell r="V82">
            <v>38321</v>
          </cell>
          <cell r="AB82">
            <v>38321</v>
          </cell>
          <cell r="AH82">
            <v>38321</v>
          </cell>
          <cell r="AR82">
            <v>38321</v>
          </cell>
          <cell r="BD82">
            <v>38321</v>
          </cell>
          <cell r="BL82">
            <v>40071</v>
          </cell>
          <cell r="BQ82">
            <v>38321</v>
          </cell>
        </row>
        <row r="83">
          <cell r="P83">
            <v>33603</v>
          </cell>
          <cell r="Q83">
            <v>6092.5</v>
          </cell>
          <cell r="V83">
            <v>38291</v>
          </cell>
          <cell r="AB83">
            <v>38291</v>
          </cell>
          <cell r="AH83">
            <v>38291</v>
          </cell>
          <cell r="AR83">
            <v>38291</v>
          </cell>
          <cell r="BD83">
            <v>38291</v>
          </cell>
          <cell r="BL83">
            <v>40064</v>
          </cell>
          <cell r="BQ83">
            <v>38291</v>
          </cell>
        </row>
        <row r="84">
          <cell r="P84">
            <v>33511</v>
          </cell>
          <cell r="Q84">
            <v>6033.7</v>
          </cell>
          <cell r="V84">
            <v>38260</v>
          </cell>
          <cell r="AB84">
            <v>38260</v>
          </cell>
          <cell r="AH84">
            <v>38260</v>
          </cell>
          <cell r="AR84">
            <v>38260</v>
          </cell>
          <cell r="BD84">
            <v>38260</v>
          </cell>
          <cell r="BL84">
            <v>40057</v>
          </cell>
          <cell r="BQ84">
            <v>38260</v>
          </cell>
        </row>
        <row r="85">
          <cell r="P85">
            <v>33419</v>
          </cell>
          <cell r="Q85">
            <v>5962</v>
          </cell>
          <cell r="V85">
            <v>38230</v>
          </cell>
          <cell r="AB85">
            <v>38230</v>
          </cell>
          <cell r="AH85">
            <v>38230</v>
          </cell>
          <cell r="AR85">
            <v>38230</v>
          </cell>
          <cell r="BD85">
            <v>38230</v>
          </cell>
          <cell r="BL85">
            <v>40050</v>
          </cell>
          <cell r="BQ85">
            <v>38230</v>
          </cell>
        </row>
        <row r="86">
          <cell r="B86">
            <v>1</v>
          </cell>
          <cell r="C86">
            <v>1</v>
          </cell>
          <cell r="J86">
            <v>3</v>
          </cell>
          <cell r="K86">
            <v>1</v>
          </cell>
          <cell r="P86">
            <v>33328</v>
          </cell>
          <cell r="Q86">
            <v>5880.2</v>
          </cell>
          <cell r="V86">
            <v>38199</v>
          </cell>
          <cell r="AB86">
            <v>38199</v>
          </cell>
          <cell r="AH86">
            <v>38199</v>
          </cell>
          <cell r="AR86">
            <v>38199</v>
          </cell>
          <cell r="BD86">
            <v>38199</v>
          </cell>
          <cell r="BL86">
            <v>40043</v>
          </cell>
          <cell r="BQ86">
            <v>38199</v>
          </cell>
        </row>
        <row r="87">
          <cell r="P87">
            <v>33238</v>
          </cell>
          <cell r="Q87">
            <v>5846</v>
          </cell>
          <cell r="V87">
            <v>38168</v>
          </cell>
          <cell r="AB87">
            <v>38168</v>
          </cell>
          <cell r="AH87">
            <v>38168</v>
          </cell>
          <cell r="AR87">
            <v>38168</v>
          </cell>
          <cell r="BD87">
            <v>38168</v>
          </cell>
          <cell r="BL87">
            <v>40036</v>
          </cell>
          <cell r="BQ87">
            <v>38168</v>
          </cell>
        </row>
        <row r="88">
          <cell r="P88">
            <v>33146</v>
          </cell>
          <cell r="Q88">
            <v>5850.6</v>
          </cell>
          <cell r="V88">
            <v>38138</v>
          </cell>
          <cell r="AB88">
            <v>38138</v>
          </cell>
          <cell r="AH88">
            <v>38138</v>
          </cell>
          <cell r="AR88">
            <v>38138</v>
          </cell>
          <cell r="BD88">
            <v>38138</v>
          </cell>
          <cell r="BL88">
            <v>40029</v>
          </cell>
          <cell r="BQ88">
            <v>38138</v>
          </cell>
        </row>
        <row r="89">
          <cell r="P89">
            <v>33054</v>
          </cell>
          <cell r="Q89">
            <v>5797.4</v>
          </cell>
          <cell r="V89">
            <v>38107</v>
          </cell>
          <cell r="AB89">
            <v>38107</v>
          </cell>
          <cell r="AH89">
            <v>38107</v>
          </cell>
          <cell r="AR89">
            <v>38107</v>
          </cell>
          <cell r="BD89">
            <v>38107</v>
          </cell>
          <cell r="BL89">
            <v>40022</v>
          </cell>
          <cell r="BQ89">
            <v>38107</v>
          </cell>
        </row>
        <row r="90">
          <cell r="P90">
            <v>32963</v>
          </cell>
          <cell r="Q90">
            <v>5708.1</v>
          </cell>
          <cell r="V90">
            <v>38077</v>
          </cell>
          <cell r="AB90">
            <v>38077</v>
          </cell>
          <cell r="AH90">
            <v>38077</v>
          </cell>
          <cell r="AR90">
            <v>38077</v>
          </cell>
          <cell r="BD90">
            <v>38077</v>
          </cell>
          <cell r="BL90">
            <v>40015</v>
          </cell>
          <cell r="BQ90">
            <v>38077</v>
          </cell>
        </row>
        <row r="91">
          <cell r="P91">
            <v>32873</v>
          </cell>
          <cell r="Q91">
            <v>5581.7</v>
          </cell>
          <cell r="V91">
            <v>38046</v>
          </cell>
          <cell r="AB91">
            <v>38046</v>
          </cell>
          <cell r="AH91">
            <v>38046</v>
          </cell>
          <cell r="AR91">
            <v>38046</v>
          </cell>
          <cell r="BD91">
            <v>38046</v>
          </cell>
          <cell r="BL91">
            <v>40008</v>
          </cell>
          <cell r="BQ91">
            <v>38046</v>
          </cell>
        </row>
        <row r="92">
          <cell r="P92">
            <v>32781</v>
          </cell>
          <cell r="Q92">
            <v>5532.9</v>
          </cell>
          <cell r="V92">
            <v>38017</v>
          </cell>
          <cell r="AB92">
            <v>38017</v>
          </cell>
          <cell r="AH92">
            <v>38017</v>
          </cell>
          <cell r="AR92">
            <v>38017</v>
          </cell>
          <cell r="BD92">
            <v>38017</v>
          </cell>
          <cell r="BL92">
            <v>40001</v>
          </cell>
          <cell r="BQ92">
            <v>38017</v>
          </cell>
        </row>
        <row r="93">
          <cell r="P93">
            <v>32689</v>
          </cell>
          <cell r="Q93">
            <v>5453.6</v>
          </cell>
          <cell r="V93">
            <v>37986</v>
          </cell>
          <cell r="AB93">
            <v>37986</v>
          </cell>
          <cell r="AH93">
            <v>37986</v>
          </cell>
          <cell r="AR93">
            <v>37986</v>
          </cell>
          <cell r="BD93">
            <v>37986</v>
          </cell>
          <cell r="BL93">
            <v>39994</v>
          </cell>
          <cell r="BQ93">
            <v>37986</v>
          </cell>
        </row>
        <row r="94">
          <cell r="P94">
            <v>32598</v>
          </cell>
          <cell r="Q94">
            <v>5360.3</v>
          </cell>
          <cell r="V94">
            <v>37955</v>
          </cell>
          <cell r="AB94">
            <v>37955</v>
          </cell>
          <cell r="AH94">
            <v>37955</v>
          </cell>
          <cell r="AR94">
            <v>37955</v>
          </cell>
          <cell r="BD94">
            <v>37955</v>
          </cell>
          <cell r="BL94">
            <v>39987</v>
          </cell>
          <cell r="BQ94">
            <v>37955</v>
          </cell>
        </row>
        <row r="95">
          <cell r="P95">
            <v>32508</v>
          </cell>
          <cell r="Q95">
            <v>5251</v>
          </cell>
          <cell r="V95">
            <v>37925</v>
          </cell>
          <cell r="AB95">
            <v>37925</v>
          </cell>
          <cell r="AH95">
            <v>37925</v>
          </cell>
          <cell r="AR95">
            <v>37925</v>
          </cell>
          <cell r="BD95">
            <v>37925</v>
          </cell>
          <cell r="BL95">
            <v>39980</v>
          </cell>
          <cell r="BQ95">
            <v>37925</v>
          </cell>
        </row>
        <row r="96">
          <cell r="P96">
            <v>32416</v>
          </cell>
          <cell r="Q96">
            <v>5142.8</v>
          </cell>
          <cell r="V96">
            <v>37894</v>
          </cell>
          <cell r="AB96">
            <v>37894</v>
          </cell>
          <cell r="AH96">
            <v>37894</v>
          </cell>
          <cell r="AR96">
            <v>37894</v>
          </cell>
          <cell r="BD96">
            <v>37894</v>
          </cell>
          <cell r="BL96">
            <v>39973</v>
          </cell>
          <cell r="BQ96">
            <v>37894</v>
          </cell>
        </row>
        <row r="97">
          <cell r="P97">
            <v>32324</v>
          </cell>
          <cell r="Q97">
            <v>5059.3</v>
          </cell>
          <cell r="V97">
            <v>37864</v>
          </cell>
          <cell r="AB97">
            <v>37864</v>
          </cell>
          <cell r="AH97">
            <v>37864</v>
          </cell>
          <cell r="AR97">
            <v>37864</v>
          </cell>
          <cell r="BD97">
            <v>37864</v>
          </cell>
          <cell r="BL97">
            <v>39966</v>
          </cell>
          <cell r="BQ97">
            <v>37864</v>
          </cell>
        </row>
        <row r="98">
          <cell r="P98">
            <v>32233</v>
          </cell>
          <cell r="Q98">
            <v>4948.6000000000004</v>
          </cell>
          <cell r="V98">
            <v>37833</v>
          </cell>
          <cell r="AB98">
            <v>37833</v>
          </cell>
          <cell r="AH98">
            <v>37833</v>
          </cell>
          <cell r="AR98">
            <v>37833</v>
          </cell>
          <cell r="BD98">
            <v>37833</v>
          </cell>
          <cell r="BL98">
            <v>39959</v>
          </cell>
          <cell r="BQ98">
            <v>37833</v>
          </cell>
        </row>
        <row r="99">
          <cell r="P99">
            <v>32142</v>
          </cell>
          <cell r="Q99">
            <v>4883.1000000000004</v>
          </cell>
          <cell r="V99">
            <v>37802</v>
          </cell>
          <cell r="AB99">
            <v>37802</v>
          </cell>
          <cell r="AH99">
            <v>37802</v>
          </cell>
          <cell r="AR99">
            <v>37802</v>
          </cell>
          <cell r="BD99">
            <v>37802</v>
          </cell>
          <cell r="BL99">
            <v>39952</v>
          </cell>
          <cell r="BQ99">
            <v>37802</v>
          </cell>
        </row>
        <row r="100">
          <cell r="P100">
            <v>32050</v>
          </cell>
          <cell r="Q100">
            <v>4764.5</v>
          </cell>
          <cell r="V100">
            <v>37772</v>
          </cell>
          <cell r="AB100">
            <v>37772</v>
          </cell>
          <cell r="AH100">
            <v>37772</v>
          </cell>
          <cell r="AR100">
            <v>37772</v>
          </cell>
          <cell r="BD100">
            <v>37772</v>
          </cell>
          <cell r="BL100">
            <v>39945</v>
          </cell>
          <cell r="BQ100">
            <v>37772</v>
          </cell>
        </row>
        <row r="101">
          <cell r="P101">
            <v>31958</v>
          </cell>
          <cell r="Q101">
            <v>4686.7</v>
          </cell>
          <cell r="V101">
            <v>37741</v>
          </cell>
          <cell r="AB101">
            <v>37741</v>
          </cell>
          <cell r="AH101">
            <v>37741</v>
          </cell>
          <cell r="AR101">
            <v>37741</v>
          </cell>
          <cell r="BD101">
            <v>37741</v>
          </cell>
          <cell r="BL101">
            <v>39938</v>
          </cell>
          <cell r="BQ101">
            <v>37741</v>
          </cell>
        </row>
        <row r="102">
          <cell r="P102">
            <v>31867</v>
          </cell>
          <cell r="Q102">
            <v>4611.1000000000004</v>
          </cell>
          <cell r="V102">
            <v>37711</v>
          </cell>
          <cell r="AB102">
            <v>37711</v>
          </cell>
          <cell r="AH102">
            <v>37711</v>
          </cell>
          <cell r="AR102">
            <v>37711</v>
          </cell>
          <cell r="BD102">
            <v>37711</v>
          </cell>
          <cell r="BL102">
            <v>39931</v>
          </cell>
          <cell r="BQ102">
            <v>37711</v>
          </cell>
        </row>
        <row r="103">
          <cell r="P103">
            <v>31777</v>
          </cell>
          <cell r="Q103">
            <v>4543.3</v>
          </cell>
          <cell r="V103">
            <v>37680</v>
          </cell>
          <cell r="AB103">
            <v>37680</v>
          </cell>
          <cell r="AH103">
            <v>37680</v>
          </cell>
          <cell r="AR103">
            <v>37680</v>
          </cell>
          <cell r="BD103">
            <v>37680</v>
          </cell>
          <cell r="BL103">
            <v>39924</v>
          </cell>
          <cell r="BQ103">
            <v>37680</v>
          </cell>
        </row>
        <row r="104">
          <cell r="P104">
            <v>31685</v>
          </cell>
          <cell r="Q104">
            <v>4491.3</v>
          </cell>
          <cell r="V104">
            <v>37652</v>
          </cell>
          <cell r="AB104">
            <v>37652</v>
          </cell>
          <cell r="AH104">
            <v>37652</v>
          </cell>
          <cell r="AR104">
            <v>37652</v>
          </cell>
          <cell r="BD104">
            <v>37652</v>
          </cell>
          <cell r="BL104">
            <v>39917</v>
          </cell>
          <cell r="BQ104">
            <v>37652</v>
          </cell>
        </row>
        <row r="105">
          <cell r="P105">
            <v>31593</v>
          </cell>
          <cell r="Q105">
            <v>4423.2</v>
          </cell>
          <cell r="V105">
            <v>37621</v>
          </cell>
          <cell r="AB105">
            <v>37621</v>
          </cell>
          <cell r="AH105">
            <v>37621</v>
          </cell>
          <cell r="AR105">
            <v>37621</v>
          </cell>
          <cell r="BD105">
            <v>37621</v>
          </cell>
          <cell r="BL105">
            <v>39910</v>
          </cell>
          <cell r="BQ105">
            <v>37621</v>
          </cell>
        </row>
        <row r="106">
          <cell r="P106">
            <v>31502</v>
          </cell>
          <cell r="Q106">
            <v>4382.3999999999996</v>
          </cell>
          <cell r="V106">
            <v>37590</v>
          </cell>
          <cell r="AB106">
            <v>37590</v>
          </cell>
          <cell r="AH106">
            <v>37590</v>
          </cell>
          <cell r="AR106">
            <v>37590</v>
          </cell>
          <cell r="BD106">
            <v>37590</v>
          </cell>
          <cell r="BL106">
            <v>39903</v>
          </cell>
          <cell r="BQ106">
            <v>37590</v>
          </cell>
        </row>
        <row r="107">
          <cell r="P107">
            <v>31412</v>
          </cell>
          <cell r="Q107">
            <v>4318.7</v>
          </cell>
          <cell r="V107">
            <v>37560</v>
          </cell>
          <cell r="AB107">
            <v>37560</v>
          </cell>
          <cell r="AH107">
            <v>37560</v>
          </cell>
          <cell r="AR107">
            <v>37560</v>
          </cell>
          <cell r="BD107">
            <v>37560</v>
          </cell>
          <cell r="BL107">
            <v>39896</v>
          </cell>
          <cell r="BQ107">
            <v>37560</v>
          </cell>
        </row>
        <row r="108">
          <cell r="P108">
            <v>31320</v>
          </cell>
          <cell r="Q108">
            <v>4258.3</v>
          </cell>
          <cell r="V108">
            <v>37529</v>
          </cell>
          <cell r="AB108">
            <v>37529</v>
          </cell>
          <cell r="AH108">
            <v>37529</v>
          </cell>
          <cell r="AR108">
            <v>37529</v>
          </cell>
          <cell r="BD108">
            <v>37529</v>
          </cell>
          <cell r="BL108">
            <v>39889</v>
          </cell>
          <cell r="BQ108">
            <v>37529</v>
          </cell>
        </row>
        <row r="109">
          <cell r="P109">
            <v>31228</v>
          </cell>
          <cell r="Q109">
            <v>4175.7</v>
          </cell>
          <cell r="V109">
            <v>37499</v>
          </cell>
          <cell r="AB109">
            <v>37499</v>
          </cell>
          <cell r="AH109">
            <v>37499</v>
          </cell>
          <cell r="AR109">
            <v>37499</v>
          </cell>
          <cell r="BD109">
            <v>37499</v>
          </cell>
          <cell r="BL109">
            <v>39882</v>
          </cell>
          <cell r="BQ109">
            <v>37499</v>
          </cell>
        </row>
        <row r="110">
          <cell r="P110">
            <v>31137</v>
          </cell>
          <cell r="Q110">
            <v>4117.2</v>
          </cell>
          <cell r="V110">
            <v>37468</v>
          </cell>
          <cell r="AB110">
            <v>37468</v>
          </cell>
          <cell r="AH110">
            <v>37468</v>
          </cell>
          <cell r="AR110">
            <v>37468</v>
          </cell>
          <cell r="BD110">
            <v>37468</v>
          </cell>
          <cell r="BL110">
            <v>39875</v>
          </cell>
          <cell r="BQ110">
            <v>37468</v>
          </cell>
        </row>
        <row r="111">
          <cell r="P111">
            <v>31047</v>
          </cell>
          <cell r="Q111">
            <v>4034</v>
          </cell>
          <cell r="V111">
            <v>37437</v>
          </cell>
          <cell r="AB111">
            <v>37437</v>
          </cell>
          <cell r="AH111">
            <v>37437</v>
          </cell>
          <cell r="AR111">
            <v>37437</v>
          </cell>
          <cell r="BD111">
            <v>37437</v>
          </cell>
          <cell r="BL111">
            <v>39868</v>
          </cell>
          <cell r="BQ111">
            <v>37437</v>
          </cell>
        </row>
        <row r="112">
          <cell r="P112">
            <v>30955</v>
          </cell>
          <cell r="Q112">
            <v>3976</v>
          </cell>
          <cell r="V112">
            <v>37407</v>
          </cell>
          <cell r="AB112">
            <v>37407</v>
          </cell>
          <cell r="AH112">
            <v>37407</v>
          </cell>
          <cell r="AR112">
            <v>37407</v>
          </cell>
          <cell r="BD112">
            <v>37407</v>
          </cell>
          <cell r="BL112">
            <v>39861</v>
          </cell>
          <cell r="BQ112">
            <v>37407</v>
          </cell>
        </row>
        <row r="113">
          <cell r="P113">
            <v>30863</v>
          </cell>
          <cell r="Q113">
            <v>3906.3</v>
          </cell>
          <cell r="V113">
            <v>37376</v>
          </cell>
          <cell r="AB113">
            <v>37376</v>
          </cell>
          <cell r="AH113">
            <v>37376</v>
          </cell>
          <cell r="AR113">
            <v>37376</v>
          </cell>
          <cell r="BD113">
            <v>37376</v>
          </cell>
          <cell r="BL113">
            <v>39854</v>
          </cell>
          <cell r="BQ113">
            <v>37376</v>
          </cell>
        </row>
        <row r="114">
          <cell r="P114">
            <v>30772</v>
          </cell>
          <cell r="Q114">
            <v>3807.4</v>
          </cell>
          <cell r="V114">
            <v>37346</v>
          </cell>
          <cell r="AB114">
            <v>37346</v>
          </cell>
          <cell r="AH114">
            <v>37346</v>
          </cell>
          <cell r="AR114">
            <v>37346</v>
          </cell>
          <cell r="BD114">
            <v>37346</v>
          </cell>
          <cell r="BL114">
            <v>39847</v>
          </cell>
          <cell r="BQ114">
            <v>37346</v>
          </cell>
        </row>
        <row r="115">
          <cell r="P115">
            <v>30681</v>
          </cell>
          <cell r="Q115">
            <v>3688.1</v>
          </cell>
          <cell r="V115">
            <v>37315</v>
          </cell>
          <cell r="AB115">
            <v>37315</v>
          </cell>
          <cell r="AH115">
            <v>37315</v>
          </cell>
          <cell r="AR115">
            <v>37315</v>
          </cell>
          <cell r="BD115">
            <v>37315</v>
          </cell>
          <cell r="BL115">
            <v>39840</v>
          </cell>
          <cell r="BQ115">
            <v>37315</v>
          </cell>
        </row>
        <row r="116">
          <cell r="P116">
            <v>30589</v>
          </cell>
          <cell r="Q116">
            <v>3587.1</v>
          </cell>
          <cell r="V116">
            <v>37287</v>
          </cell>
          <cell r="AB116">
            <v>37287</v>
          </cell>
          <cell r="AH116">
            <v>37287</v>
          </cell>
          <cell r="AR116">
            <v>37287</v>
          </cell>
          <cell r="BD116">
            <v>37287</v>
          </cell>
          <cell r="BL116">
            <v>39833</v>
          </cell>
          <cell r="BQ116">
            <v>37287</v>
          </cell>
        </row>
        <row r="117">
          <cell r="P117">
            <v>30497</v>
          </cell>
          <cell r="Q117">
            <v>3482.2</v>
          </cell>
          <cell r="V117">
            <v>37256</v>
          </cell>
          <cell r="AB117">
            <v>37256</v>
          </cell>
          <cell r="AH117">
            <v>37256</v>
          </cell>
          <cell r="AR117">
            <v>37256</v>
          </cell>
          <cell r="BD117">
            <v>37256</v>
          </cell>
          <cell r="BL117">
            <v>39826</v>
          </cell>
          <cell r="BQ117">
            <v>37256</v>
          </cell>
        </row>
        <row r="118">
          <cell r="P118">
            <v>30406</v>
          </cell>
          <cell r="Q118">
            <v>3381</v>
          </cell>
          <cell r="V118">
            <v>37225</v>
          </cell>
          <cell r="AB118">
            <v>37225</v>
          </cell>
          <cell r="AH118">
            <v>37225</v>
          </cell>
          <cell r="AR118">
            <v>37225</v>
          </cell>
          <cell r="BD118">
            <v>37225</v>
          </cell>
          <cell r="BL118">
            <v>39819</v>
          </cell>
          <cell r="BQ118">
            <v>37225</v>
          </cell>
        </row>
        <row r="119">
          <cell r="P119">
            <v>30316</v>
          </cell>
          <cell r="Q119">
            <v>3312.5</v>
          </cell>
          <cell r="V119">
            <v>37195</v>
          </cell>
          <cell r="AB119">
            <v>37195</v>
          </cell>
          <cell r="AH119">
            <v>37195</v>
          </cell>
          <cell r="AR119">
            <v>37195</v>
          </cell>
          <cell r="BD119">
            <v>37195</v>
          </cell>
          <cell r="BL119">
            <v>39812</v>
          </cell>
          <cell r="BQ119">
            <v>37195</v>
          </cell>
        </row>
        <row r="120">
          <cell r="P120">
            <v>30224</v>
          </cell>
          <cell r="Q120">
            <v>3274.4</v>
          </cell>
          <cell r="V120">
            <v>37164</v>
          </cell>
          <cell r="AB120">
            <v>37164</v>
          </cell>
          <cell r="AH120">
            <v>37164</v>
          </cell>
          <cell r="AR120">
            <v>37164</v>
          </cell>
          <cell r="BD120">
            <v>37164</v>
          </cell>
          <cell r="BL120">
            <v>39805</v>
          </cell>
          <cell r="BQ120">
            <v>37164</v>
          </cell>
        </row>
        <row r="121">
          <cell r="P121">
            <v>30132</v>
          </cell>
          <cell r="Q121">
            <v>3240.9</v>
          </cell>
          <cell r="V121">
            <v>37134</v>
          </cell>
          <cell r="AB121">
            <v>37134</v>
          </cell>
          <cell r="AH121">
            <v>37134</v>
          </cell>
          <cell r="AR121">
            <v>37134</v>
          </cell>
          <cell r="BD121">
            <v>37134</v>
          </cell>
          <cell r="BL121">
            <v>39798</v>
          </cell>
          <cell r="BQ121">
            <v>37134</v>
          </cell>
        </row>
        <row r="122">
          <cell r="P122">
            <v>30041</v>
          </cell>
          <cell r="Q122">
            <v>3184.9</v>
          </cell>
          <cell r="V122">
            <v>37103</v>
          </cell>
          <cell r="AB122">
            <v>37103</v>
          </cell>
          <cell r="AH122">
            <v>37103</v>
          </cell>
          <cell r="AR122">
            <v>37103</v>
          </cell>
          <cell r="BD122">
            <v>37103</v>
          </cell>
          <cell r="BL122">
            <v>39791</v>
          </cell>
          <cell r="BQ122">
            <v>37103</v>
          </cell>
        </row>
        <row r="123">
          <cell r="P123">
            <v>29951</v>
          </cell>
          <cell r="Q123">
            <v>3194.7</v>
          </cell>
          <cell r="V123">
            <v>37072</v>
          </cell>
          <cell r="AB123">
            <v>37072</v>
          </cell>
          <cell r="AH123">
            <v>37072</v>
          </cell>
          <cell r="AR123">
            <v>37072</v>
          </cell>
          <cell r="BD123">
            <v>37072</v>
          </cell>
          <cell r="BL123">
            <v>39784</v>
          </cell>
          <cell r="BQ123">
            <v>37072</v>
          </cell>
        </row>
        <row r="124">
          <cell r="P124">
            <v>29859</v>
          </cell>
          <cell r="Q124">
            <v>3177</v>
          </cell>
          <cell r="V124">
            <v>37042</v>
          </cell>
          <cell r="AB124">
            <v>37042</v>
          </cell>
          <cell r="AH124">
            <v>37042</v>
          </cell>
          <cell r="AR124">
            <v>37042</v>
          </cell>
          <cell r="BD124">
            <v>37042</v>
          </cell>
          <cell r="BL124">
            <v>39777</v>
          </cell>
          <cell r="BQ124">
            <v>37042</v>
          </cell>
        </row>
        <row r="125">
          <cell r="P125">
            <v>29767</v>
          </cell>
          <cell r="Q125">
            <v>3084.3</v>
          </cell>
          <cell r="V125">
            <v>37011</v>
          </cell>
          <cell r="AB125">
            <v>37011</v>
          </cell>
          <cell r="AH125">
            <v>37011</v>
          </cell>
          <cell r="AR125">
            <v>37011</v>
          </cell>
          <cell r="BD125">
            <v>37011</v>
          </cell>
          <cell r="BL125">
            <v>39770</v>
          </cell>
          <cell r="BQ125">
            <v>37011</v>
          </cell>
        </row>
        <row r="126">
          <cell r="P126">
            <v>29676</v>
          </cell>
          <cell r="Q126">
            <v>3051.4</v>
          </cell>
          <cell r="V126">
            <v>36981</v>
          </cell>
          <cell r="AB126">
            <v>36981</v>
          </cell>
          <cell r="AH126">
            <v>36981</v>
          </cell>
          <cell r="AR126">
            <v>36981</v>
          </cell>
          <cell r="BD126">
            <v>36981</v>
          </cell>
          <cell r="BL126">
            <v>39763</v>
          </cell>
          <cell r="BQ126">
            <v>36981</v>
          </cell>
        </row>
        <row r="127">
          <cell r="P127">
            <v>29586</v>
          </cell>
          <cell r="Q127">
            <v>2915.3</v>
          </cell>
          <cell r="V127">
            <v>36950</v>
          </cell>
          <cell r="AB127">
            <v>36950</v>
          </cell>
          <cell r="AH127">
            <v>36950</v>
          </cell>
          <cell r="AR127">
            <v>36950</v>
          </cell>
          <cell r="BD127">
            <v>36950</v>
          </cell>
          <cell r="BL127">
            <v>39756</v>
          </cell>
          <cell r="BQ127">
            <v>36950</v>
          </cell>
        </row>
        <row r="128">
          <cell r="P128">
            <v>29494</v>
          </cell>
          <cell r="Q128">
            <v>2785.2</v>
          </cell>
          <cell r="V128">
            <v>36922</v>
          </cell>
          <cell r="AB128">
            <v>36922</v>
          </cell>
          <cell r="AH128">
            <v>36922</v>
          </cell>
          <cell r="AR128">
            <v>36922</v>
          </cell>
          <cell r="BD128">
            <v>36922</v>
          </cell>
          <cell r="BL128">
            <v>39749</v>
          </cell>
          <cell r="BQ128">
            <v>36922</v>
          </cell>
        </row>
        <row r="129">
          <cell r="P129">
            <v>29402</v>
          </cell>
          <cell r="Q129">
            <v>2728</v>
          </cell>
          <cell r="V129">
            <v>36891</v>
          </cell>
          <cell r="AB129">
            <v>36891</v>
          </cell>
          <cell r="AH129">
            <v>36891</v>
          </cell>
          <cell r="AR129">
            <v>36891</v>
          </cell>
          <cell r="BD129">
            <v>36891</v>
          </cell>
          <cell r="BL129">
            <v>39742</v>
          </cell>
          <cell r="BQ129">
            <v>36891</v>
          </cell>
        </row>
        <row r="130">
          <cell r="P130">
            <v>29311</v>
          </cell>
          <cell r="Q130">
            <v>2724.1</v>
          </cell>
          <cell r="V130">
            <v>36860</v>
          </cell>
          <cell r="AB130">
            <v>36860</v>
          </cell>
          <cell r="AH130">
            <v>36860</v>
          </cell>
          <cell r="AR130">
            <v>36860</v>
          </cell>
          <cell r="BD130">
            <v>36860</v>
          </cell>
          <cell r="BL130">
            <v>39735</v>
          </cell>
          <cell r="BQ130">
            <v>36860</v>
          </cell>
        </row>
        <row r="131">
          <cell r="P131">
            <v>29220</v>
          </cell>
          <cell r="Q131">
            <v>2659.4</v>
          </cell>
          <cell r="V131">
            <v>36830</v>
          </cell>
          <cell r="AB131">
            <v>36830</v>
          </cell>
          <cell r="AH131">
            <v>36830</v>
          </cell>
          <cell r="AR131">
            <v>36830</v>
          </cell>
          <cell r="BD131">
            <v>36830</v>
          </cell>
          <cell r="BL131">
            <v>39728</v>
          </cell>
          <cell r="BQ131">
            <v>36830</v>
          </cell>
        </row>
        <row r="132">
          <cell r="P132">
            <v>29128</v>
          </cell>
          <cell r="Q132">
            <v>2599.6999999999998</v>
          </cell>
          <cell r="V132">
            <v>36799</v>
          </cell>
          <cell r="AB132">
            <v>36799</v>
          </cell>
          <cell r="AH132">
            <v>36799</v>
          </cell>
          <cell r="AR132">
            <v>36799</v>
          </cell>
          <cell r="BD132">
            <v>36799</v>
          </cell>
          <cell r="BL132">
            <v>39721</v>
          </cell>
          <cell r="BQ132">
            <v>36799</v>
          </cell>
        </row>
        <row r="133">
          <cell r="P133">
            <v>29036</v>
          </cell>
          <cell r="Q133">
            <v>2526.4</v>
          </cell>
          <cell r="V133">
            <v>36769</v>
          </cell>
          <cell r="AB133">
            <v>36769</v>
          </cell>
          <cell r="AH133">
            <v>36769</v>
          </cell>
          <cell r="AR133">
            <v>36769</v>
          </cell>
          <cell r="BD133">
            <v>36769</v>
          </cell>
          <cell r="BL133">
            <v>39714</v>
          </cell>
          <cell r="BQ133">
            <v>36769</v>
          </cell>
        </row>
        <row r="134">
          <cell r="P134">
            <v>28945</v>
          </cell>
          <cell r="Q134">
            <v>2463.3000000000002</v>
          </cell>
          <cell r="V134">
            <v>36738</v>
          </cell>
          <cell r="AB134">
            <v>36738</v>
          </cell>
          <cell r="AH134">
            <v>36738</v>
          </cell>
          <cell r="AR134">
            <v>36738</v>
          </cell>
          <cell r="BD134">
            <v>36738</v>
          </cell>
          <cell r="BL134">
            <v>39707</v>
          </cell>
          <cell r="BQ134">
            <v>36738</v>
          </cell>
        </row>
        <row r="135">
          <cell r="P135">
            <v>28855</v>
          </cell>
          <cell r="Q135">
            <v>2416</v>
          </cell>
          <cell r="V135">
            <v>36707</v>
          </cell>
          <cell r="AB135">
            <v>36707</v>
          </cell>
          <cell r="AH135">
            <v>36707</v>
          </cell>
          <cell r="AR135">
            <v>36707</v>
          </cell>
          <cell r="BD135">
            <v>36707</v>
          </cell>
          <cell r="BL135">
            <v>39700</v>
          </cell>
          <cell r="BQ135">
            <v>36707</v>
          </cell>
        </row>
        <row r="136">
          <cell r="P136">
            <v>28763</v>
          </cell>
          <cell r="Q136">
            <v>2335.1999999999998</v>
          </cell>
          <cell r="V136">
            <v>36677</v>
          </cell>
          <cell r="AB136">
            <v>36677</v>
          </cell>
          <cell r="AH136">
            <v>36677</v>
          </cell>
          <cell r="AR136">
            <v>36677</v>
          </cell>
          <cell r="BD136">
            <v>36677</v>
          </cell>
          <cell r="BL136">
            <v>39693</v>
          </cell>
          <cell r="BQ136">
            <v>36677</v>
          </cell>
        </row>
        <row r="137">
          <cell r="P137">
            <v>28671</v>
          </cell>
          <cell r="Q137">
            <v>2274.6999999999998</v>
          </cell>
          <cell r="V137">
            <v>36646</v>
          </cell>
          <cell r="AB137">
            <v>36646</v>
          </cell>
          <cell r="AH137">
            <v>36646</v>
          </cell>
          <cell r="AR137">
            <v>36646</v>
          </cell>
          <cell r="BD137">
            <v>36646</v>
          </cell>
          <cell r="BL137">
            <v>39686</v>
          </cell>
          <cell r="BQ137">
            <v>36646</v>
          </cell>
        </row>
        <row r="138">
          <cell r="P138">
            <v>28580</v>
          </cell>
          <cell r="Q138">
            <v>2149.1</v>
          </cell>
          <cell r="V138">
            <v>36616</v>
          </cell>
          <cell r="AB138">
            <v>36616</v>
          </cell>
          <cell r="AH138">
            <v>36616</v>
          </cell>
          <cell r="AR138">
            <v>36616</v>
          </cell>
          <cell r="BD138">
            <v>36616</v>
          </cell>
          <cell r="BL138">
            <v>39679</v>
          </cell>
          <cell r="BQ138">
            <v>36616</v>
          </cell>
        </row>
        <row r="139">
          <cell r="P139">
            <v>28490</v>
          </cell>
          <cell r="Q139">
            <v>2110.8000000000002</v>
          </cell>
          <cell r="V139">
            <v>36585</v>
          </cell>
          <cell r="AB139">
            <v>36585</v>
          </cell>
          <cell r="AH139">
            <v>36585</v>
          </cell>
          <cell r="AR139">
            <v>36585</v>
          </cell>
          <cell r="BD139">
            <v>36585</v>
          </cell>
          <cell r="BL139">
            <v>39672</v>
          </cell>
          <cell r="BQ139">
            <v>36585</v>
          </cell>
        </row>
        <row r="140">
          <cell r="P140">
            <v>28398</v>
          </cell>
          <cell r="Q140">
            <v>2066</v>
          </cell>
          <cell r="V140">
            <v>36556</v>
          </cell>
          <cell r="AB140">
            <v>36556</v>
          </cell>
          <cell r="AH140">
            <v>36556</v>
          </cell>
          <cell r="AR140">
            <v>36556</v>
          </cell>
          <cell r="BD140">
            <v>36556</v>
          </cell>
          <cell r="BL140">
            <v>39665</v>
          </cell>
          <cell r="BQ140">
            <v>36556</v>
          </cell>
        </row>
        <row r="141">
          <cell r="P141">
            <v>28306</v>
          </cell>
          <cell r="Q141">
            <v>2005.2</v>
          </cell>
          <cell r="V141">
            <v>36525</v>
          </cell>
          <cell r="AB141">
            <v>36525</v>
          </cell>
          <cell r="AH141">
            <v>36525</v>
          </cell>
          <cell r="AR141">
            <v>36525</v>
          </cell>
          <cell r="BD141">
            <v>36525</v>
          </cell>
          <cell r="BL141">
            <v>39658</v>
          </cell>
          <cell r="BQ141">
            <v>36525</v>
          </cell>
        </row>
        <row r="142">
          <cell r="P142">
            <v>28215</v>
          </cell>
          <cell r="Q142">
            <v>1938.5</v>
          </cell>
          <cell r="V142">
            <v>36494</v>
          </cell>
          <cell r="AB142">
            <v>36494</v>
          </cell>
          <cell r="AH142">
            <v>36494</v>
          </cell>
          <cell r="AR142">
            <v>36494</v>
          </cell>
          <cell r="BD142">
            <v>36494</v>
          </cell>
          <cell r="BL142">
            <v>39651</v>
          </cell>
          <cell r="BQ142">
            <v>36494</v>
          </cell>
        </row>
        <row r="143">
          <cell r="P143">
            <v>28125</v>
          </cell>
          <cell r="Q143">
            <v>1884.5</v>
          </cell>
          <cell r="V143">
            <v>36464</v>
          </cell>
          <cell r="AB143">
            <v>36464</v>
          </cell>
          <cell r="AH143">
            <v>36464</v>
          </cell>
          <cell r="AR143">
            <v>36464</v>
          </cell>
          <cell r="BD143">
            <v>36464</v>
          </cell>
          <cell r="BL143">
            <v>39644</v>
          </cell>
          <cell r="BQ143">
            <v>36464</v>
          </cell>
        </row>
        <row r="144">
          <cell r="P144">
            <v>28033</v>
          </cell>
          <cell r="Q144">
            <v>1837.7</v>
          </cell>
          <cell r="V144">
            <v>36433</v>
          </cell>
          <cell r="AB144">
            <v>36433</v>
          </cell>
          <cell r="AH144">
            <v>36433</v>
          </cell>
          <cell r="AR144">
            <v>36433</v>
          </cell>
          <cell r="BD144">
            <v>36433</v>
          </cell>
          <cell r="BL144">
            <v>39637</v>
          </cell>
          <cell r="BQ144">
            <v>36433</v>
          </cell>
        </row>
        <row r="145">
          <cell r="P145">
            <v>27941</v>
          </cell>
          <cell r="Q145">
            <v>1804.2</v>
          </cell>
          <cell r="V145">
            <v>36403</v>
          </cell>
          <cell r="AB145">
            <v>36403</v>
          </cell>
          <cell r="AH145">
            <v>36403</v>
          </cell>
          <cell r="AR145">
            <v>36403</v>
          </cell>
          <cell r="BD145">
            <v>36403</v>
          </cell>
          <cell r="BL145">
            <v>39630</v>
          </cell>
          <cell r="BQ145">
            <v>36403</v>
          </cell>
        </row>
        <row r="146">
          <cell r="P146">
            <v>27850</v>
          </cell>
          <cell r="Q146">
            <v>1771.9</v>
          </cell>
          <cell r="V146">
            <v>36372</v>
          </cell>
          <cell r="AB146">
            <v>36372</v>
          </cell>
          <cell r="AH146">
            <v>36372</v>
          </cell>
          <cell r="AR146">
            <v>36372</v>
          </cell>
          <cell r="BD146">
            <v>36372</v>
          </cell>
          <cell r="BL146">
            <v>39623</v>
          </cell>
          <cell r="BQ146">
            <v>36372</v>
          </cell>
        </row>
        <row r="147">
          <cell r="P147">
            <v>27759</v>
          </cell>
          <cell r="Q147">
            <v>1713.9</v>
          </cell>
          <cell r="V147">
            <v>36341</v>
          </cell>
          <cell r="AB147">
            <v>36341</v>
          </cell>
          <cell r="AH147">
            <v>36341</v>
          </cell>
          <cell r="AR147">
            <v>36341</v>
          </cell>
          <cell r="BD147">
            <v>36341</v>
          </cell>
          <cell r="BL147">
            <v>39616</v>
          </cell>
          <cell r="BQ147">
            <v>36341</v>
          </cell>
        </row>
        <row r="148">
          <cell r="P148">
            <v>27667</v>
          </cell>
          <cell r="Q148">
            <v>1662.4</v>
          </cell>
          <cell r="V148">
            <v>36311</v>
          </cell>
          <cell r="AB148">
            <v>36311</v>
          </cell>
          <cell r="AH148">
            <v>36311</v>
          </cell>
          <cell r="AR148">
            <v>36311</v>
          </cell>
          <cell r="BD148">
            <v>36311</v>
          </cell>
          <cell r="BL148">
            <v>39609</v>
          </cell>
          <cell r="BQ148">
            <v>36311</v>
          </cell>
        </row>
        <row r="149">
          <cell r="P149">
            <v>27575</v>
          </cell>
          <cell r="Q149">
            <v>1605</v>
          </cell>
          <cell r="V149">
            <v>36280</v>
          </cell>
          <cell r="AB149">
            <v>36280</v>
          </cell>
          <cell r="AH149">
            <v>36280</v>
          </cell>
          <cell r="AR149">
            <v>36280</v>
          </cell>
          <cell r="BD149">
            <v>36280</v>
          </cell>
          <cell r="BL149">
            <v>39602</v>
          </cell>
          <cell r="BQ149">
            <v>36280</v>
          </cell>
        </row>
        <row r="150">
          <cell r="P150">
            <v>27484</v>
          </cell>
          <cell r="Q150">
            <v>1569.4</v>
          </cell>
          <cell r="V150">
            <v>36250</v>
          </cell>
          <cell r="AB150">
            <v>36250</v>
          </cell>
          <cell r="AH150">
            <v>36250</v>
          </cell>
          <cell r="AR150">
            <v>36250</v>
          </cell>
          <cell r="BD150">
            <v>36250</v>
          </cell>
          <cell r="BL150">
            <v>39595</v>
          </cell>
          <cell r="BQ150">
            <v>36250</v>
          </cell>
        </row>
        <row r="151">
          <cell r="P151">
            <v>27394</v>
          </cell>
          <cell r="Q151">
            <v>1552.8</v>
          </cell>
          <cell r="V151">
            <v>36219</v>
          </cell>
          <cell r="AB151">
            <v>36219</v>
          </cell>
          <cell r="AH151">
            <v>36219</v>
          </cell>
          <cell r="AR151">
            <v>36219</v>
          </cell>
          <cell r="BD151">
            <v>36219</v>
          </cell>
          <cell r="BL151">
            <v>39588</v>
          </cell>
          <cell r="BQ151">
            <v>36219</v>
          </cell>
        </row>
        <row r="152">
          <cell r="P152">
            <v>27302</v>
          </cell>
          <cell r="Q152">
            <v>1513.7</v>
          </cell>
          <cell r="V152">
            <v>36191</v>
          </cell>
          <cell r="AB152">
            <v>36191</v>
          </cell>
          <cell r="AH152">
            <v>36191</v>
          </cell>
          <cell r="AR152">
            <v>36191</v>
          </cell>
          <cell r="BD152">
            <v>36191</v>
          </cell>
          <cell r="BL152">
            <v>39581</v>
          </cell>
          <cell r="BQ152">
            <v>36191</v>
          </cell>
        </row>
        <row r="153">
          <cell r="P153">
            <v>27210</v>
          </cell>
          <cell r="Q153">
            <v>1484.8</v>
          </cell>
          <cell r="V153">
            <v>36160</v>
          </cell>
          <cell r="AB153">
            <v>36160</v>
          </cell>
          <cell r="AH153">
            <v>36160</v>
          </cell>
          <cell r="AR153">
            <v>36160</v>
          </cell>
          <cell r="BD153">
            <v>36160</v>
          </cell>
          <cell r="BL153">
            <v>39574</v>
          </cell>
          <cell r="BQ153">
            <v>36160</v>
          </cell>
        </row>
        <row r="154">
          <cell r="P154">
            <v>27119</v>
          </cell>
          <cell r="Q154">
            <v>1446.5</v>
          </cell>
          <cell r="V154">
            <v>36129</v>
          </cell>
          <cell r="AB154">
            <v>36129</v>
          </cell>
          <cell r="AH154">
            <v>36129</v>
          </cell>
          <cell r="AR154">
            <v>36129</v>
          </cell>
          <cell r="BD154">
            <v>36129</v>
          </cell>
          <cell r="BL154">
            <v>39567</v>
          </cell>
          <cell r="BQ154">
            <v>36129</v>
          </cell>
        </row>
        <row r="155">
          <cell r="P155">
            <v>27029</v>
          </cell>
          <cell r="Q155">
            <v>1431.8</v>
          </cell>
          <cell r="V155">
            <v>36099</v>
          </cell>
          <cell r="AB155">
            <v>36099</v>
          </cell>
          <cell r="AH155">
            <v>36099</v>
          </cell>
          <cell r="AR155">
            <v>36099</v>
          </cell>
          <cell r="BD155">
            <v>36099</v>
          </cell>
          <cell r="BL155">
            <v>39560</v>
          </cell>
          <cell r="BQ155">
            <v>36099</v>
          </cell>
        </row>
        <row r="156">
          <cell r="P156">
            <v>26937</v>
          </cell>
          <cell r="Q156">
            <v>1390.7</v>
          </cell>
          <cell r="V156">
            <v>36068</v>
          </cell>
          <cell r="AB156">
            <v>36068</v>
          </cell>
          <cell r="AH156">
            <v>36068</v>
          </cell>
          <cell r="AR156">
            <v>36068</v>
          </cell>
          <cell r="BD156">
            <v>36068</v>
          </cell>
          <cell r="BL156">
            <v>39553</v>
          </cell>
          <cell r="BQ156">
            <v>36068</v>
          </cell>
        </row>
        <row r="157">
          <cell r="P157">
            <v>26845</v>
          </cell>
          <cell r="Q157">
            <v>1371.5</v>
          </cell>
          <cell r="V157">
            <v>36038</v>
          </cell>
          <cell r="AB157">
            <v>36038</v>
          </cell>
          <cell r="AH157">
            <v>36038</v>
          </cell>
          <cell r="AR157">
            <v>36038</v>
          </cell>
          <cell r="BD157">
            <v>36038</v>
          </cell>
          <cell r="BL157">
            <v>39546</v>
          </cell>
          <cell r="BQ157">
            <v>36038</v>
          </cell>
        </row>
        <row r="158">
          <cell r="P158">
            <v>26754</v>
          </cell>
          <cell r="Q158">
            <v>1335.1</v>
          </cell>
          <cell r="V158">
            <v>36007</v>
          </cell>
          <cell r="AB158">
            <v>36007</v>
          </cell>
          <cell r="AH158">
            <v>36007</v>
          </cell>
          <cell r="AR158">
            <v>36007</v>
          </cell>
          <cell r="BD158">
            <v>36007</v>
          </cell>
          <cell r="BL158">
            <v>39539</v>
          </cell>
          <cell r="BQ158">
            <v>36007</v>
          </cell>
        </row>
        <row r="159">
          <cell r="P159">
            <v>26664</v>
          </cell>
          <cell r="Q159">
            <v>1286.5999999999999</v>
          </cell>
          <cell r="V159">
            <v>35976</v>
          </cell>
          <cell r="AB159">
            <v>35976</v>
          </cell>
          <cell r="AH159">
            <v>35976</v>
          </cell>
          <cell r="AR159">
            <v>35976</v>
          </cell>
          <cell r="BD159">
            <v>35976</v>
          </cell>
          <cell r="BL159">
            <v>39532</v>
          </cell>
          <cell r="BQ159">
            <v>35976</v>
          </cell>
        </row>
        <row r="160">
          <cell r="P160">
            <v>26572</v>
          </cell>
          <cell r="Q160">
            <v>1249.3</v>
          </cell>
          <cell r="V160">
            <v>35946</v>
          </cell>
          <cell r="AB160">
            <v>35946</v>
          </cell>
          <cell r="AH160">
            <v>35946</v>
          </cell>
          <cell r="AR160">
            <v>35946</v>
          </cell>
          <cell r="BD160">
            <v>35946</v>
          </cell>
          <cell r="BL160">
            <v>39525</v>
          </cell>
          <cell r="BQ160">
            <v>35946</v>
          </cell>
        </row>
        <row r="161">
          <cell r="P161">
            <v>26480</v>
          </cell>
          <cell r="Q161">
            <v>1225.5999999999999</v>
          </cell>
          <cell r="V161">
            <v>35915</v>
          </cell>
          <cell r="AB161">
            <v>35915</v>
          </cell>
          <cell r="AH161">
            <v>35915</v>
          </cell>
          <cell r="AR161">
            <v>35915</v>
          </cell>
          <cell r="BD161">
            <v>35915</v>
          </cell>
          <cell r="BL161">
            <v>39518</v>
          </cell>
          <cell r="BQ161">
            <v>35915</v>
          </cell>
        </row>
        <row r="162">
          <cell r="P162">
            <v>26389</v>
          </cell>
          <cell r="Q162">
            <v>1190.0999999999999</v>
          </cell>
          <cell r="V162">
            <v>35885</v>
          </cell>
          <cell r="AB162">
            <v>35885</v>
          </cell>
          <cell r="AH162">
            <v>35885</v>
          </cell>
          <cell r="AR162">
            <v>35885</v>
          </cell>
          <cell r="BD162">
            <v>35885</v>
          </cell>
          <cell r="BL162">
            <v>39511</v>
          </cell>
          <cell r="BQ162">
            <v>35885</v>
          </cell>
        </row>
        <row r="163">
          <cell r="P163">
            <v>26298</v>
          </cell>
          <cell r="Q163">
            <v>1151.4000000000001</v>
          </cell>
          <cell r="V163">
            <v>35854</v>
          </cell>
          <cell r="AB163">
            <v>35854</v>
          </cell>
          <cell r="AH163">
            <v>35854</v>
          </cell>
          <cell r="AR163">
            <v>35854</v>
          </cell>
          <cell r="BD163">
            <v>35854</v>
          </cell>
          <cell r="BL163">
            <v>39504</v>
          </cell>
          <cell r="BQ163">
            <v>35854</v>
          </cell>
        </row>
        <row r="164">
          <cell r="P164">
            <v>26206</v>
          </cell>
          <cell r="Q164">
            <v>1139.0999999999999</v>
          </cell>
          <cell r="V164">
            <v>35826</v>
          </cell>
          <cell r="AB164">
            <v>35826</v>
          </cell>
          <cell r="AH164">
            <v>35826</v>
          </cell>
          <cell r="AR164">
            <v>35826</v>
          </cell>
          <cell r="BD164">
            <v>35826</v>
          </cell>
          <cell r="BL164">
            <v>39497</v>
          </cell>
          <cell r="BQ164">
            <v>35826</v>
          </cell>
        </row>
        <row r="165">
          <cell r="P165">
            <v>26114</v>
          </cell>
          <cell r="Q165">
            <v>1118.8</v>
          </cell>
          <cell r="V165">
            <v>35795</v>
          </cell>
          <cell r="AB165">
            <v>35795</v>
          </cell>
          <cell r="AH165">
            <v>35795</v>
          </cell>
          <cell r="AR165">
            <v>35795</v>
          </cell>
          <cell r="BD165">
            <v>35795</v>
          </cell>
          <cell r="BL165">
            <v>39490</v>
          </cell>
          <cell r="BQ165">
            <v>35795</v>
          </cell>
        </row>
        <row r="166">
          <cell r="P166">
            <v>26023</v>
          </cell>
          <cell r="Q166">
            <v>1098.0999999999999</v>
          </cell>
          <cell r="V166">
            <v>35764</v>
          </cell>
          <cell r="AB166">
            <v>35764</v>
          </cell>
          <cell r="AH166">
            <v>35764</v>
          </cell>
          <cell r="AR166">
            <v>35764</v>
          </cell>
          <cell r="BD166">
            <v>35764</v>
          </cell>
          <cell r="BL166">
            <v>39483</v>
          </cell>
          <cell r="BQ166">
            <v>35764</v>
          </cell>
        </row>
        <row r="167">
          <cell r="P167">
            <v>25933</v>
          </cell>
          <cell r="Q167">
            <v>1052.7</v>
          </cell>
          <cell r="V167">
            <v>35734</v>
          </cell>
          <cell r="AB167">
            <v>35734</v>
          </cell>
          <cell r="AH167">
            <v>35734</v>
          </cell>
          <cell r="AR167">
            <v>35734</v>
          </cell>
          <cell r="BD167">
            <v>35734</v>
          </cell>
          <cell r="BL167">
            <v>39476</v>
          </cell>
          <cell r="BQ167">
            <v>35734</v>
          </cell>
        </row>
        <row r="168">
          <cell r="P168">
            <v>25841</v>
          </cell>
          <cell r="Q168">
            <v>1050.5</v>
          </cell>
          <cell r="V168">
            <v>35703</v>
          </cell>
          <cell r="AB168">
            <v>35703</v>
          </cell>
          <cell r="AH168">
            <v>35703</v>
          </cell>
          <cell r="AR168">
            <v>35703</v>
          </cell>
          <cell r="BD168">
            <v>35703</v>
          </cell>
          <cell r="BL168">
            <v>39469</v>
          </cell>
          <cell r="BQ168">
            <v>35703</v>
          </cell>
        </row>
        <row r="169">
          <cell r="P169">
            <v>25749</v>
          </cell>
          <cell r="Q169">
            <v>1033.0999999999999</v>
          </cell>
          <cell r="V169">
            <v>35673</v>
          </cell>
          <cell r="AB169">
            <v>35673</v>
          </cell>
          <cell r="AH169">
            <v>35673</v>
          </cell>
          <cell r="AR169">
            <v>35673</v>
          </cell>
          <cell r="BD169">
            <v>35673</v>
          </cell>
          <cell r="BL169">
            <v>39462</v>
          </cell>
          <cell r="BQ169">
            <v>35673</v>
          </cell>
        </row>
        <row r="170">
          <cell r="P170">
            <v>25658</v>
          </cell>
          <cell r="Q170">
            <v>1017.1</v>
          </cell>
          <cell r="V170">
            <v>35642</v>
          </cell>
          <cell r="AB170">
            <v>35642</v>
          </cell>
          <cell r="AH170">
            <v>35642</v>
          </cell>
          <cell r="AR170">
            <v>35642</v>
          </cell>
          <cell r="BD170">
            <v>35642</v>
          </cell>
          <cell r="BL170">
            <v>39455</v>
          </cell>
          <cell r="BQ170">
            <v>35642</v>
          </cell>
        </row>
        <row r="171">
          <cell r="P171">
            <v>25568</v>
          </cell>
          <cell r="Q171">
            <v>1004.5</v>
          </cell>
          <cell r="V171">
            <v>35611</v>
          </cell>
          <cell r="AB171">
            <v>35611</v>
          </cell>
          <cell r="AH171">
            <v>35611</v>
          </cell>
          <cell r="AR171">
            <v>35611</v>
          </cell>
          <cell r="BD171">
            <v>35611</v>
          </cell>
          <cell r="BL171">
            <v>39448</v>
          </cell>
          <cell r="BQ171">
            <v>35611</v>
          </cell>
        </row>
        <row r="172">
          <cell r="P172">
            <v>25476</v>
          </cell>
          <cell r="Q172">
            <v>996.3</v>
          </cell>
          <cell r="V172">
            <v>35581</v>
          </cell>
          <cell r="AB172">
            <v>35581</v>
          </cell>
          <cell r="AH172">
            <v>35581</v>
          </cell>
          <cell r="AR172">
            <v>35581</v>
          </cell>
          <cell r="BD172">
            <v>35581</v>
          </cell>
          <cell r="BL172">
            <v>39441</v>
          </cell>
          <cell r="BQ172">
            <v>35581</v>
          </cell>
        </row>
        <row r="173">
          <cell r="P173">
            <v>25384</v>
          </cell>
          <cell r="Q173">
            <v>976.1</v>
          </cell>
          <cell r="V173">
            <v>35550</v>
          </cell>
          <cell r="AB173">
            <v>35550</v>
          </cell>
          <cell r="AH173">
            <v>35550</v>
          </cell>
          <cell r="AR173">
            <v>35550</v>
          </cell>
          <cell r="BD173">
            <v>35550</v>
          </cell>
          <cell r="BL173">
            <v>39434</v>
          </cell>
          <cell r="BQ173">
            <v>35550</v>
          </cell>
        </row>
        <row r="174">
          <cell r="P174">
            <v>25293</v>
          </cell>
          <cell r="Q174">
            <v>960.9</v>
          </cell>
          <cell r="V174">
            <v>35520</v>
          </cell>
          <cell r="AB174">
            <v>35520</v>
          </cell>
          <cell r="AH174">
            <v>35520</v>
          </cell>
          <cell r="AR174">
            <v>35520</v>
          </cell>
          <cell r="BD174">
            <v>35520</v>
          </cell>
          <cell r="BL174">
            <v>39427</v>
          </cell>
          <cell r="BQ174">
            <v>35520</v>
          </cell>
        </row>
        <row r="175">
          <cell r="P175">
            <v>25203</v>
          </cell>
          <cell r="Q175">
            <v>936.2</v>
          </cell>
          <cell r="V175">
            <v>35489</v>
          </cell>
          <cell r="AB175">
            <v>35489</v>
          </cell>
          <cell r="AH175">
            <v>35489</v>
          </cell>
          <cell r="AR175">
            <v>35489</v>
          </cell>
          <cell r="BD175">
            <v>35489</v>
          </cell>
          <cell r="BL175">
            <v>39420</v>
          </cell>
          <cell r="BQ175">
            <v>35489</v>
          </cell>
        </row>
        <row r="176">
          <cell r="P176">
            <v>25111</v>
          </cell>
          <cell r="Q176">
            <v>919.3</v>
          </cell>
          <cell r="V176">
            <v>35461</v>
          </cell>
          <cell r="AB176">
            <v>35461</v>
          </cell>
          <cell r="AH176">
            <v>35461</v>
          </cell>
          <cell r="AR176">
            <v>35461</v>
          </cell>
          <cell r="BD176">
            <v>35461</v>
          </cell>
          <cell r="BL176">
            <v>39413</v>
          </cell>
          <cell r="BQ176">
            <v>35461</v>
          </cell>
        </row>
        <row r="177">
          <cell r="P177">
            <v>25019</v>
          </cell>
          <cell r="Q177">
            <v>904.1</v>
          </cell>
          <cell r="V177">
            <v>35430</v>
          </cell>
          <cell r="AB177">
            <v>35430</v>
          </cell>
          <cell r="AH177">
            <v>35430</v>
          </cell>
          <cell r="AR177">
            <v>35430</v>
          </cell>
          <cell r="BD177">
            <v>35430</v>
          </cell>
          <cell r="BL177">
            <v>39406</v>
          </cell>
        </row>
        <row r="178">
          <cell r="P178">
            <v>24928</v>
          </cell>
          <cell r="Q178">
            <v>879.8</v>
          </cell>
          <cell r="V178">
            <v>35399</v>
          </cell>
          <cell r="AB178">
            <v>35399</v>
          </cell>
          <cell r="AH178">
            <v>35399</v>
          </cell>
          <cell r="AR178">
            <v>35399</v>
          </cell>
          <cell r="BD178">
            <v>35399</v>
          </cell>
          <cell r="BL178">
            <v>39399</v>
          </cell>
        </row>
        <row r="179">
          <cell r="P179">
            <v>24837</v>
          </cell>
          <cell r="Q179">
            <v>852.7</v>
          </cell>
          <cell r="V179">
            <v>35369</v>
          </cell>
          <cell r="AB179">
            <v>35369</v>
          </cell>
          <cell r="AH179">
            <v>35369</v>
          </cell>
          <cell r="AR179">
            <v>35369</v>
          </cell>
          <cell r="BD179">
            <v>35369</v>
          </cell>
          <cell r="BL179">
            <v>39392</v>
          </cell>
        </row>
        <row r="180">
          <cell r="P180">
            <v>24745</v>
          </cell>
          <cell r="Q180">
            <v>837</v>
          </cell>
          <cell r="V180">
            <v>35338</v>
          </cell>
          <cell r="AB180">
            <v>35338</v>
          </cell>
          <cell r="AH180">
            <v>35338</v>
          </cell>
          <cell r="AR180">
            <v>35338</v>
          </cell>
          <cell r="BD180">
            <v>35338</v>
          </cell>
          <cell r="BL180">
            <v>39385</v>
          </cell>
        </row>
        <row r="181">
          <cell r="P181">
            <v>24653</v>
          </cell>
          <cell r="Q181">
            <v>822.3</v>
          </cell>
          <cell r="V181">
            <v>35308</v>
          </cell>
          <cell r="AB181">
            <v>35308</v>
          </cell>
          <cell r="AH181">
            <v>35308</v>
          </cell>
          <cell r="AR181">
            <v>35308</v>
          </cell>
          <cell r="BD181">
            <v>35308</v>
          </cell>
          <cell r="BL181">
            <v>39378</v>
          </cell>
        </row>
        <row r="182">
          <cell r="P182">
            <v>24562</v>
          </cell>
          <cell r="Q182">
            <v>817.8</v>
          </cell>
          <cell r="V182">
            <v>35277</v>
          </cell>
          <cell r="AB182">
            <v>35277</v>
          </cell>
          <cell r="AH182">
            <v>35277</v>
          </cell>
          <cell r="AR182">
            <v>35277</v>
          </cell>
          <cell r="BD182">
            <v>35277</v>
          </cell>
          <cell r="BL182">
            <v>39371</v>
          </cell>
        </row>
        <row r="183">
          <cell r="P183">
            <v>24472</v>
          </cell>
          <cell r="Q183">
            <v>806.9</v>
          </cell>
          <cell r="V183">
            <v>35246</v>
          </cell>
          <cell r="AB183">
            <v>35246</v>
          </cell>
          <cell r="AH183">
            <v>35246</v>
          </cell>
          <cell r="AR183">
            <v>35246</v>
          </cell>
          <cell r="BD183">
            <v>35246</v>
          </cell>
          <cell r="BL183">
            <v>39364</v>
          </cell>
        </row>
        <row r="184">
          <cell r="P184">
            <v>24380</v>
          </cell>
          <cell r="Q184">
            <v>793.1</v>
          </cell>
          <cell r="V184">
            <v>35216</v>
          </cell>
          <cell r="AB184">
            <v>35216</v>
          </cell>
          <cell r="AH184">
            <v>35216</v>
          </cell>
          <cell r="AR184">
            <v>35216</v>
          </cell>
          <cell r="BD184">
            <v>35216</v>
          </cell>
          <cell r="BL184">
            <v>39357</v>
          </cell>
        </row>
        <row r="185">
          <cell r="P185">
            <v>24288</v>
          </cell>
          <cell r="Q185">
            <v>779.9</v>
          </cell>
          <cell r="V185">
            <v>35185</v>
          </cell>
          <cell r="AB185">
            <v>35185</v>
          </cell>
          <cell r="AH185">
            <v>35185</v>
          </cell>
          <cell r="AR185">
            <v>35185</v>
          </cell>
          <cell r="BD185">
            <v>35185</v>
          </cell>
          <cell r="BL185">
            <v>39350</v>
          </cell>
        </row>
        <row r="186">
          <cell r="P186">
            <v>24197</v>
          </cell>
          <cell r="Q186">
            <v>770.8</v>
          </cell>
          <cell r="V186">
            <v>35155</v>
          </cell>
          <cell r="AB186">
            <v>35155</v>
          </cell>
          <cell r="AH186">
            <v>35155</v>
          </cell>
          <cell r="AR186">
            <v>35155</v>
          </cell>
          <cell r="BD186">
            <v>35155</v>
          </cell>
          <cell r="BL186">
            <v>39343</v>
          </cell>
        </row>
        <row r="187">
          <cell r="P187">
            <v>24107</v>
          </cell>
          <cell r="Q187">
            <v>747.5</v>
          </cell>
          <cell r="V187">
            <v>35124</v>
          </cell>
          <cell r="AB187">
            <v>35124</v>
          </cell>
          <cell r="AH187">
            <v>35124</v>
          </cell>
          <cell r="AR187">
            <v>35124</v>
          </cell>
          <cell r="BD187">
            <v>35124</v>
          </cell>
          <cell r="BL187">
            <v>39336</v>
          </cell>
        </row>
        <row r="188">
          <cell r="P188">
            <v>24015</v>
          </cell>
          <cell r="Q188">
            <v>725.2</v>
          </cell>
          <cell r="V188">
            <v>35095</v>
          </cell>
          <cell r="AB188">
            <v>35095</v>
          </cell>
          <cell r="AH188">
            <v>35095</v>
          </cell>
          <cell r="AR188">
            <v>35095</v>
          </cell>
          <cell r="BD188">
            <v>35095</v>
          </cell>
          <cell r="BL188">
            <v>39329</v>
          </cell>
        </row>
        <row r="189">
          <cell r="P189">
            <v>23923</v>
          </cell>
          <cell r="Q189">
            <v>708.1</v>
          </cell>
          <cell r="V189">
            <v>35064</v>
          </cell>
          <cell r="AB189">
            <v>35064</v>
          </cell>
          <cell r="AH189">
            <v>35064</v>
          </cell>
          <cell r="AR189">
            <v>35064</v>
          </cell>
          <cell r="BD189">
            <v>35064</v>
          </cell>
          <cell r="BL189">
            <v>39322</v>
          </cell>
        </row>
        <row r="190">
          <cell r="P190">
            <v>23832</v>
          </cell>
          <cell r="Q190">
            <v>695.7</v>
          </cell>
          <cell r="V190">
            <v>35033</v>
          </cell>
          <cell r="AB190">
            <v>35033</v>
          </cell>
          <cell r="AH190">
            <v>35033</v>
          </cell>
          <cell r="AR190">
            <v>35033</v>
          </cell>
          <cell r="BD190">
            <v>35033</v>
          </cell>
          <cell r="BL190">
            <v>39315</v>
          </cell>
        </row>
        <row r="191">
          <cell r="P191">
            <v>23742</v>
          </cell>
          <cell r="Q191">
            <v>675.6</v>
          </cell>
          <cell r="V191">
            <v>35003</v>
          </cell>
          <cell r="AB191">
            <v>35003</v>
          </cell>
          <cell r="AH191">
            <v>35003</v>
          </cell>
          <cell r="AR191">
            <v>35003</v>
          </cell>
          <cell r="BD191">
            <v>35003</v>
          </cell>
          <cell r="BL191">
            <v>39308</v>
          </cell>
        </row>
        <row r="192">
          <cell r="P192">
            <v>23650</v>
          </cell>
          <cell r="Q192">
            <v>670.5</v>
          </cell>
          <cell r="V192">
            <v>34972</v>
          </cell>
          <cell r="AB192">
            <v>34972</v>
          </cell>
          <cell r="AH192">
            <v>34972</v>
          </cell>
          <cell r="AR192">
            <v>34972</v>
          </cell>
          <cell r="BD192">
            <v>34972</v>
          </cell>
          <cell r="BL192">
            <v>39301</v>
          </cell>
        </row>
        <row r="193">
          <cell r="P193">
            <v>23558</v>
          </cell>
          <cell r="Q193">
            <v>658.9</v>
          </cell>
          <cell r="V193">
            <v>34942</v>
          </cell>
          <cell r="AB193">
            <v>34942</v>
          </cell>
          <cell r="AH193">
            <v>34942</v>
          </cell>
          <cell r="AR193">
            <v>34942</v>
          </cell>
          <cell r="BD193">
            <v>34942</v>
          </cell>
          <cell r="BL193">
            <v>39294</v>
          </cell>
        </row>
        <row r="194">
          <cell r="P194">
            <v>23467</v>
          </cell>
          <cell r="Q194">
            <v>649.6</v>
          </cell>
          <cell r="V194">
            <v>34911</v>
          </cell>
          <cell r="AB194">
            <v>34911</v>
          </cell>
          <cell r="AH194">
            <v>34911</v>
          </cell>
          <cell r="AR194">
            <v>34911</v>
          </cell>
          <cell r="BD194">
            <v>34911</v>
          </cell>
          <cell r="BL194">
            <v>39287</v>
          </cell>
        </row>
        <row r="195">
          <cell r="P195">
            <v>23376</v>
          </cell>
          <cell r="Q195">
            <v>633.5</v>
          </cell>
          <cell r="V195">
            <v>34880</v>
          </cell>
          <cell r="AB195">
            <v>34880</v>
          </cell>
          <cell r="AH195">
            <v>34880</v>
          </cell>
          <cell r="AR195">
            <v>34880</v>
          </cell>
          <cell r="BD195">
            <v>34880</v>
          </cell>
          <cell r="BL195">
            <v>39280</v>
          </cell>
        </row>
        <row r="196">
          <cell r="P196">
            <v>23284</v>
          </cell>
          <cell r="Q196">
            <v>623.9</v>
          </cell>
          <cell r="V196">
            <v>34850</v>
          </cell>
          <cell r="AB196">
            <v>34850</v>
          </cell>
          <cell r="AH196">
            <v>34850</v>
          </cell>
          <cell r="AR196">
            <v>34850</v>
          </cell>
          <cell r="BD196">
            <v>34850</v>
          </cell>
          <cell r="BL196">
            <v>39273</v>
          </cell>
        </row>
        <row r="197">
          <cell r="P197">
            <v>23192</v>
          </cell>
          <cell r="Q197">
            <v>611.20000000000005</v>
          </cell>
          <cell r="V197">
            <v>34819</v>
          </cell>
          <cell r="AB197">
            <v>34819</v>
          </cell>
          <cell r="AH197">
            <v>34819</v>
          </cell>
          <cell r="AR197">
            <v>34819</v>
          </cell>
          <cell r="BD197">
            <v>34819</v>
          </cell>
          <cell r="BL197">
            <v>39266</v>
          </cell>
        </row>
        <row r="198">
          <cell r="P198">
            <v>23101</v>
          </cell>
          <cell r="Q198">
            <v>602.5</v>
          </cell>
          <cell r="V198">
            <v>34789</v>
          </cell>
          <cell r="AB198">
            <v>34789</v>
          </cell>
          <cell r="AH198">
            <v>34789</v>
          </cell>
          <cell r="AR198">
            <v>34789</v>
          </cell>
          <cell r="BD198">
            <v>34789</v>
          </cell>
          <cell r="BL198">
            <v>39259</v>
          </cell>
        </row>
        <row r="199">
          <cell r="P199">
            <v>23011</v>
          </cell>
          <cell r="Q199">
            <v>593.29999999999995</v>
          </cell>
          <cell r="V199">
            <v>34758</v>
          </cell>
          <cell r="AB199">
            <v>34758</v>
          </cell>
          <cell r="AH199">
            <v>34758</v>
          </cell>
          <cell r="AR199">
            <v>34758</v>
          </cell>
          <cell r="BD199">
            <v>34758</v>
          </cell>
          <cell r="BL199">
            <v>39252</v>
          </cell>
        </row>
        <row r="200">
          <cell r="P200">
            <v>22919</v>
          </cell>
          <cell r="Q200">
            <v>590</v>
          </cell>
          <cell r="V200">
            <v>34730</v>
          </cell>
          <cell r="AB200">
            <v>34730</v>
          </cell>
          <cell r="AH200">
            <v>34730</v>
          </cell>
          <cell r="AR200">
            <v>34730</v>
          </cell>
          <cell r="BD200">
            <v>34730</v>
          </cell>
          <cell r="BL200">
            <v>39245</v>
          </cell>
        </row>
        <row r="201">
          <cell r="P201">
            <v>22827</v>
          </cell>
          <cell r="Q201">
            <v>583.20000000000005</v>
          </cell>
          <cell r="V201">
            <v>34699</v>
          </cell>
          <cell r="AB201">
            <v>34699</v>
          </cell>
          <cell r="AH201">
            <v>34699</v>
          </cell>
          <cell r="AR201">
            <v>34699</v>
          </cell>
          <cell r="BL201">
            <v>39238</v>
          </cell>
        </row>
        <row r="202">
          <cell r="P202">
            <v>22736</v>
          </cell>
          <cell r="Q202">
            <v>576.1</v>
          </cell>
          <cell r="V202">
            <v>34668</v>
          </cell>
          <cell r="AB202">
            <v>34668</v>
          </cell>
          <cell r="AH202">
            <v>34668</v>
          </cell>
          <cell r="AR202">
            <v>34668</v>
          </cell>
          <cell r="BL202">
            <v>39231</v>
          </cell>
        </row>
        <row r="203">
          <cell r="P203">
            <v>22646</v>
          </cell>
          <cell r="Q203">
            <v>562.6</v>
          </cell>
          <cell r="V203">
            <v>34638</v>
          </cell>
          <cell r="AB203">
            <v>34638</v>
          </cell>
          <cell r="AH203">
            <v>34638</v>
          </cell>
          <cell r="AR203">
            <v>34638</v>
          </cell>
          <cell r="BL203">
            <v>39224</v>
          </cell>
        </row>
        <row r="204">
          <cell r="P204">
            <v>22554</v>
          </cell>
          <cell r="Q204">
            <v>549.5</v>
          </cell>
          <cell r="V204">
            <v>34607</v>
          </cell>
          <cell r="AB204">
            <v>34607</v>
          </cell>
          <cell r="AH204">
            <v>34607</v>
          </cell>
          <cell r="AR204">
            <v>34607</v>
          </cell>
          <cell r="BL204">
            <v>39217</v>
          </cell>
        </row>
        <row r="205">
          <cell r="P205">
            <v>22462</v>
          </cell>
          <cell r="Q205">
            <v>539</v>
          </cell>
          <cell r="V205">
            <v>34577</v>
          </cell>
          <cell r="AB205">
            <v>34577</v>
          </cell>
          <cell r="AH205">
            <v>34577</v>
          </cell>
          <cell r="AR205">
            <v>34577</v>
          </cell>
          <cell r="BL205">
            <v>39210</v>
          </cell>
        </row>
        <row r="206">
          <cell r="P206">
            <v>22371</v>
          </cell>
          <cell r="Q206">
            <v>528</v>
          </cell>
          <cell r="V206">
            <v>34546</v>
          </cell>
          <cell r="AB206">
            <v>34546</v>
          </cell>
          <cell r="AH206">
            <v>34546</v>
          </cell>
          <cell r="AR206">
            <v>34546</v>
          </cell>
          <cell r="BL206">
            <v>39203</v>
          </cell>
        </row>
        <row r="207">
          <cell r="P207">
            <v>22281</v>
          </cell>
          <cell r="Q207">
            <v>523.70000000000005</v>
          </cell>
          <cell r="V207">
            <v>34515</v>
          </cell>
          <cell r="AB207">
            <v>34515</v>
          </cell>
          <cell r="AH207">
            <v>34515</v>
          </cell>
          <cell r="AR207">
            <v>34515</v>
          </cell>
          <cell r="BL207">
            <v>39196</v>
          </cell>
        </row>
        <row r="208">
          <cell r="P208">
            <v>22189</v>
          </cell>
          <cell r="Q208">
            <v>529</v>
          </cell>
          <cell r="V208">
            <v>34485</v>
          </cell>
          <cell r="AB208">
            <v>34485</v>
          </cell>
          <cell r="AH208">
            <v>34485</v>
          </cell>
          <cell r="AR208">
            <v>34485</v>
          </cell>
          <cell r="BL208">
            <v>39189</v>
          </cell>
        </row>
        <row r="209">
          <cell r="P209">
            <v>22097</v>
          </cell>
          <cell r="Q209">
            <v>526.20000000000005</v>
          </cell>
          <cell r="V209">
            <v>34454</v>
          </cell>
          <cell r="AB209">
            <v>34454</v>
          </cell>
          <cell r="AH209">
            <v>34454</v>
          </cell>
          <cell r="AR209">
            <v>34454</v>
          </cell>
          <cell r="BL209">
            <v>39182</v>
          </cell>
        </row>
        <row r="210">
          <cell r="P210">
            <v>22006</v>
          </cell>
          <cell r="Q210">
            <v>527</v>
          </cell>
          <cell r="V210">
            <v>34424</v>
          </cell>
          <cell r="AB210">
            <v>34424</v>
          </cell>
          <cell r="AH210">
            <v>34424</v>
          </cell>
          <cell r="AR210">
            <v>34424</v>
          </cell>
          <cell r="BL210">
            <v>39175</v>
          </cell>
        </row>
        <row r="211">
          <cell r="P211">
            <v>21915</v>
          </cell>
          <cell r="Q211">
            <v>513.20000000000005</v>
          </cell>
          <cell r="V211">
            <v>34393</v>
          </cell>
          <cell r="AB211">
            <v>34393</v>
          </cell>
          <cell r="AH211">
            <v>34393</v>
          </cell>
          <cell r="AR211">
            <v>34393</v>
          </cell>
          <cell r="BL211">
            <v>39168</v>
          </cell>
        </row>
        <row r="212">
          <cell r="P212">
            <v>21823</v>
          </cell>
          <cell r="Q212">
            <v>509.3</v>
          </cell>
          <cell r="V212">
            <v>34365</v>
          </cell>
          <cell r="AB212">
            <v>34365</v>
          </cell>
          <cell r="AH212">
            <v>34365</v>
          </cell>
          <cell r="AR212">
            <v>34365</v>
          </cell>
          <cell r="BL212">
            <v>39161</v>
          </cell>
        </row>
        <row r="213">
          <cell r="P213">
            <v>21731</v>
          </cell>
          <cell r="Q213">
            <v>508.5</v>
          </cell>
          <cell r="V213">
            <v>34334</v>
          </cell>
          <cell r="AB213">
            <v>34334</v>
          </cell>
          <cell r="AH213">
            <v>34334</v>
          </cell>
          <cell r="AR213">
            <v>34334</v>
          </cell>
          <cell r="BL213">
            <v>39154</v>
          </cell>
        </row>
        <row r="214">
          <cell r="P214">
            <v>21640</v>
          </cell>
          <cell r="Q214">
            <v>495.5</v>
          </cell>
          <cell r="V214">
            <v>34303</v>
          </cell>
          <cell r="AB214">
            <v>34303</v>
          </cell>
          <cell r="AH214">
            <v>34303</v>
          </cell>
          <cell r="AR214">
            <v>34303</v>
          </cell>
          <cell r="BL214">
            <v>39147</v>
          </cell>
        </row>
        <row r="215">
          <cell r="P215">
            <v>21550</v>
          </cell>
          <cell r="Q215">
            <v>485</v>
          </cell>
          <cell r="V215">
            <v>34273</v>
          </cell>
          <cell r="AB215">
            <v>34273</v>
          </cell>
          <cell r="AH215">
            <v>34273</v>
          </cell>
          <cell r="AR215">
            <v>34273</v>
          </cell>
          <cell r="BL215">
            <v>39140</v>
          </cell>
        </row>
        <row r="216">
          <cell r="P216">
            <v>21458</v>
          </cell>
          <cell r="Q216">
            <v>471.7</v>
          </cell>
          <cell r="V216">
            <v>34242</v>
          </cell>
          <cell r="AB216">
            <v>34242</v>
          </cell>
          <cell r="AH216">
            <v>34242</v>
          </cell>
          <cell r="AR216">
            <v>34242</v>
          </cell>
          <cell r="BL216">
            <v>39133</v>
          </cell>
        </row>
        <row r="217">
          <cell r="P217">
            <v>21366</v>
          </cell>
          <cell r="Q217">
            <v>458</v>
          </cell>
          <cell r="V217">
            <v>34212</v>
          </cell>
          <cell r="AB217">
            <v>34212</v>
          </cell>
          <cell r="AH217">
            <v>34212</v>
          </cell>
          <cell r="AR217">
            <v>34212</v>
          </cell>
          <cell r="BL217">
            <v>39126</v>
          </cell>
        </row>
        <row r="218">
          <cell r="P218">
            <v>21275</v>
          </cell>
          <cell r="Q218">
            <v>453.9</v>
          </cell>
          <cell r="V218">
            <v>34181</v>
          </cell>
          <cell r="AB218">
            <v>34181</v>
          </cell>
          <cell r="AH218">
            <v>34181</v>
          </cell>
          <cell r="AR218">
            <v>34181</v>
          </cell>
          <cell r="BL218">
            <v>39119</v>
          </cell>
        </row>
        <row r="219">
          <cell r="P219">
            <v>21185</v>
          </cell>
          <cell r="Q219">
            <v>461.5</v>
          </cell>
          <cell r="V219">
            <v>34150</v>
          </cell>
          <cell r="AB219">
            <v>34150</v>
          </cell>
          <cell r="AH219">
            <v>34150</v>
          </cell>
          <cell r="AR219">
            <v>34150</v>
          </cell>
          <cell r="BL219">
            <v>39112</v>
          </cell>
        </row>
        <row r="220">
          <cell r="P220">
            <v>21093</v>
          </cell>
          <cell r="Q220">
            <v>466.4</v>
          </cell>
          <cell r="V220">
            <v>34120</v>
          </cell>
          <cell r="AB220">
            <v>34120</v>
          </cell>
          <cell r="AH220">
            <v>34120</v>
          </cell>
          <cell r="AR220">
            <v>34120</v>
          </cell>
          <cell r="BL220">
            <v>39105</v>
          </cell>
        </row>
        <row r="221">
          <cell r="P221">
            <v>21001</v>
          </cell>
          <cell r="Q221">
            <v>459.2</v>
          </cell>
          <cell r="V221">
            <v>34089</v>
          </cell>
          <cell r="AB221">
            <v>34089</v>
          </cell>
          <cell r="AH221">
            <v>34089</v>
          </cell>
          <cell r="AR221">
            <v>34089</v>
          </cell>
          <cell r="BL221">
            <v>39098</v>
          </cell>
        </row>
        <row r="222">
          <cell r="P222">
            <v>20910</v>
          </cell>
          <cell r="Q222">
            <v>457.2</v>
          </cell>
          <cell r="V222">
            <v>34059</v>
          </cell>
          <cell r="AB222">
            <v>34059</v>
          </cell>
          <cell r="AH222">
            <v>34059</v>
          </cell>
          <cell r="AR222">
            <v>34059</v>
          </cell>
          <cell r="BL222">
            <v>39091</v>
          </cell>
        </row>
        <row r="223">
          <cell r="P223">
            <v>20820</v>
          </cell>
          <cell r="Q223">
            <v>448.1</v>
          </cell>
          <cell r="V223">
            <v>34028</v>
          </cell>
          <cell r="AB223">
            <v>34028</v>
          </cell>
          <cell r="AH223">
            <v>34028</v>
          </cell>
          <cell r="AR223">
            <v>34028</v>
          </cell>
          <cell r="BL223">
            <v>39084</v>
          </cell>
        </row>
        <row r="224">
          <cell r="P224">
            <v>20728</v>
          </cell>
          <cell r="Q224">
            <v>439.2</v>
          </cell>
          <cell r="V224">
            <v>34000</v>
          </cell>
          <cell r="AB224">
            <v>34000</v>
          </cell>
          <cell r="AH224">
            <v>34000</v>
          </cell>
          <cell r="AR224">
            <v>34000</v>
          </cell>
          <cell r="BL224">
            <v>39077</v>
          </cell>
        </row>
        <row r="225">
          <cell r="P225">
            <v>20636</v>
          </cell>
          <cell r="Q225">
            <v>434.2</v>
          </cell>
          <cell r="V225">
            <v>33969</v>
          </cell>
          <cell r="AB225">
            <v>33969</v>
          </cell>
          <cell r="BL225">
            <v>39070</v>
          </cell>
        </row>
        <row r="226">
          <cell r="P226">
            <v>20545</v>
          </cell>
          <cell r="Q226">
            <v>428.3</v>
          </cell>
          <cell r="V226">
            <v>33938</v>
          </cell>
          <cell r="AB226">
            <v>33938</v>
          </cell>
          <cell r="BL226">
            <v>39063</v>
          </cell>
        </row>
        <row r="227">
          <cell r="P227">
            <v>20454</v>
          </cell>
          <cell r="Q227">
            <v>426</v>
          </cell>
          <cell r="V227">
            <v>33908</v>
          </cell>
          <cell r="AB227">
            <v>33908</v>
          </cell>
          <cell r="BL227">
            <v>39056</v>
          </cell>
        </row>
        <row r="228">
          <cell r="P228">
            <v>20362</v>
          </cell>
          <cell r="Q228">
            <v>419.4</v>
          </cell>
          <cell r="V228">
            <v>33877</v>
          </cell>
          <cell r="AB228">
            <v>33877</v>
          </cell>
          <cell r="BL228">
            <v>39049</v>
          </cell>
        </row>
        <row r="229">
          <cell r="P229">
            <v>20270</v>
          </cell>
          <cell r="Q229">
            <v>410.9</v>
          </cell>
          <cell r="V229">
            <v>33847</v>
          </cell>
          <cell r="AB229">
            <v>33847</v>
          </cell>
          <cell r="BL229">
            <v>39042</v>
          </cell>
        </row>
        <row r="230">
          <cell r="P230">
            <v>20179</v>
          </cell>
          <cell r="Q230">
            <v>402.6</v>
          </cell>
          <cell r="V230">
            <v>33816</v>
          </cell>
          <cell r="AB230">
            <v>33816</v>
          </cell>
          <cell r="BL230">
            <v>39035</v>
          </cell>
        </row>
        <row r="231">
          <cell r="P231">
            <v>20089</v>
          </cell>
          <cell r="Q231">
            <v>389.4</v>
          </cell>
          <cell r="V231">
            <v>33785</v>
          </cell>
          <cell r="AB231">
            <v>33785</v>
          </cell>
          <cell r="BL231">
            <v>39028</v>
          </cell>
        </row>
        <row r="232">
          <cell r="P232">
            <v>19997</v>
          </cell>
          <cell r="Q232">
            <v>380.8</v>
          </cell>
          <cell r="V232">
            <v>33755</v>
          </cell>
          <cell r="AB232">
            <v>33755</v>
          </cell>
          <cell r="BL232">
            <v>39021</v>
          </cell>
        </row>
        <row r="233">
          <cell r="P233">
            <v>19905</v>
          </cell>
          <cell r="Q233">
            <v>376</v>
          </cell>
          <cell r="V233">
            <v>33724</v>
          </cell>
          <cell r="AB233">
            <v>33724</v>
          </cell>
          <cell r="BL233">
            <v>39014</v>
          </cell>
        </row>
        <row r="234">
          <cell r="P234">
            <v>19814</v>
          </cell>
          <cell r="Q234">
            <v>375.2</v>
          </cell>
          <cell r="V234">
            <v>33694</v>
          </cell>
          <cell r="AB234">
            <v>33694</v>
          </cell>
          <cell r="BL234">
            <v>39007</v>
          </cell>
        </row>
        <row r="235">
          <cell r="P235">
            <v>19724</v>
          </cell>
          <cell r="Q235">
            <v>375.9</v>
          </cell>
          <cell r="V235">
            <v>33663</v>
          </cell>
          <cell r="AB235">
            <v>33663</v>
          </cell>
          <cell r="BL235">
            <v>39000</v>
          </cell>
        </row>
        <row r="236">
          <cell r="P236">
            <v>19632</v>
          </cell>
          <cell r="Q236">
            <v>381.1</v>
          </cell>
          <cell r="V236">
            <v>33634</v>
          </cell>
          <cell r="AB236">
            <v>33634</v>
          </cell>
          <cell r="BL236">
            <v>38993</v>
          </cell>
        </row>
        <row r="237">
          <cell r="P237">
            <v>19540</v>
          </cell>
          <cell r="Q237">
            <v>382</v>
          </cell>
          <cell r="V237">
            <v>33603</v>
          </cell>
          <cell r="AB237">
            <v>33603</v>
          </cell>
          <cell r="BL237">
            <v>38986</v>
          </cell>
        </row>
        <row r="238">
          <cell r="P238">
            <v>19449</v>
          </cell>
          <cell r="Q238">
            <v>378.4</v>
          </cell>
          <cell r="V238">
            <v>33572</v>
          </cell>
          <cell r="AB238">
            <v>33572</v>
          </cell>
          <cell r="BL238">
            <v>38979</v>
          </cell>
        </row>
        <row r="239">
          <cell r="P239">
            <v>19359</v>
          </cell>
          <cell r="Q239">
            <v>371.4</v>
          </cell>
          <cell r="V239">
            <v>33542</v>
          </cell>
          <cell r="AB239">
            <v>33542</v>
          </cell>
          <cell r="BL239">
            <v>38972</v>
          </cell>
        </row>
        <row r="240">
          <cell r="P240">
            <v>19267</v>
          </cell>
          <cell r="Q240">
            <v>358.5</v>
          </cell>
          <cell r="V240">
            <v>33511</v>
          </cell>
          <cell r="AB240">
            <v>33511</v>
          </cell>
          <cell r="BL240">
            <v>38965</v>
          </cell>
        </row>
        <row r="241">
          <cell r="P241">
            <v>19175</v>
          </cell>
          <cell r="Q241">
            <v>352.1</v>
          </cell>
          <cell r="V241">
            <v>33481</v>
          </cell>
          <cell r="AB241">
            <v>33481</v>
          </cell>
          <cell r="BL241">
            <v>38958</v>
          </cell>
        </row>
        <row r="242">
          <cell r="P242">
            <v>19084</v>
          </cell>
          <cell r="Q242">
            <v>351.2</v>
          </cell>
          <cell r="V242">
            <v>33450</v>
          </cell>
          <cell r="AB242">
            <v>33450</v>
          </cell>
          <cell r="BL242">
            <v>38951</v>
          </cell>
        </row>
        <row r="243">
          <cell r="P243">
            <v>18993</v>
          </cell>
          <cell r="Q243">
            <v>347.9</v>
          </cell>
          <cell r="V243">
            <v>33419</v>
          </cell>
          <cell r="AB243">
            <v>33419</v>
          </cell>
          <cell r="BL243">
            <v>38944</v>
          </cell>
        </row>
        <row r="244">
          <cell r="P244">
            <v>18901</v>
          </cell>
          <cell r="Q244">
            <v>343.5</v>
          </cell>
          <cell r="V244">
            <v>33389</v>
          </cell>
          <cell r="AB244">
            <v>33389</v>
          </cell>
          <cell r="BL244">
            <v>38937</v>
          </cell>
        </row>
        <row r="245">
          <cell r="P245">
            <v>18809</v>
          </cell>
          <cell r="Q245">
            <v>336.6</v>
          </cell>
          <cell r="V245">
            <v>33358</v>
          </cell>
          <cell r="AB245">
            <v>33358</v>
          </cell>
          <cell r="BL245">
            <v>38930</v>
          </cell>
        </row>
        <row r="246">
          <cell r="P246">
            <v>18718</v>
          </cell>
          <cell r="Q246">
            <v>329</v>
          </cell>
          <cell r="V246">
            <v>33328</v>
          </cell>
          <cell r="AB246">
            <v>33328</v>
          </cell>
          <cell r="BL246">
            <v>38923</v>
          </cell>
        </row>
        <row r="247">
          <cell r="P247">
            <v>18628</v>
          </cell>
          <cell r="Q247">
            <v>313.3</v>
          </cell>
          <cell r="V247">
            <v>33297</v>
          </cell>
          <cell r="AB247">
            <v>33297</v>
          </cell>
          <cell r="BL247">
            <v>38916</v>
          </cell>
        </row>
        <row r="248">
          <cell r="P248">
            <v>18536</v>
          </cell>
          <cell r="Q248">
            <v>301.89999999999998</v>
          </cell>
          <cell r="V248">
            <v>33269</v>
          </cell>
          <cell r="AB248">
            <v>33269</v>
          </cell>
          <cell r="BL248">
            <v>38909</v>
          </cell>
        </row>
        <row r="249">
          <cell r="P249">
            <v>18444</v>
          </cell>
          <cell r="Q249">
            <v>284.5</v>
          </cell>
          <cell r="V249">
            <v>33238</v>
          </cell>
          <cell r="AB249">
            <v>33238</v>
          </cell>
          <cell r="BL249">
            <v>38902</v>
          </cell>
        </row>
        <row r="250">
          <cell r="P250">
            <v>18353</v>
          </cell>
          <cell r="Q250">
            <v>275.2</v>
          </cell>
          <cell r="V250">
            <v>33207</v>
          </cell>
          <cell r="AB250">
            <v>33207</v>
          </cell>
          <cell r="BL250">
            <v>38895</v>
          </cell>
        </row>
        <row r="251">
          <cell r="V251">
            <v>33177</v>
          </cell>
          <cell r="AB251">
            <v>33177</v>
          </cell>
          <cell r="BL251">
            <v>38888</v>
          </cell>
        </row>
        <row r="252">
          <cell r="V252">
            <v>33146</v>
          </cell>
          <cell r="AB252">
            <v>33146</v>
          </cell>
          <cell r="BL252">
            <v>38881</v>
          </cell>
        </row>
        <row r="253">
          <cell r="V253">
            <v>33116</v>
          </cell>
          <cell r="AB253">
            <v>33116</v>
          </cell>
          <cell r="BL253">
            <v>38874</v>
          </cell>
        </row>
        <row r="254">
          <cell r="V254">
            <v>33085</v>
          </cell>
          <cell r="AB254">
            <v>33085</v>
          </cell>
          <cell r="BL254">
            <v>38867</v>
          </cell>
        </row>
        <row r="255">
          <cell r="V255">
            <v>33054</v>
          </cell>
          <cell r="AB255">
            <v>33054</v>
          </cell>
          <cell r="BL255">
            <v>38860</v>
          </cell>
        </row>
        <row r="256">
          <cell r="V256">
            <v>33024</v>
          </cell>
          <cell r="AB256">
            <v>33024</v>
          </cell>
          <cell r="BL256">
            <v>38853</v>
          </cell>
        </row>
        <row r="257">
          <cell r="V257">
            <v>32993</v>
          </cell>
          <cell r="AB257">
            <v>32993</v>
          </cell>
          <cell r="BL257">
            <v>38846</v>
          </cell>
        </row>
        <row r="258">
          <cell r="V258">
            <v>32963</v>
          </cell>
          <cell r="AB258">
            <v>32963</v>
          </cell>
          <cell r="BL258">
            <v>38839</v>
          </cell>
        </row>
        <row r="259">
          <cell r="V259">
            <v>32932</v>
          </cell>
          <cell r="AB259">
            <v>32932</v>
          </cell>
          <cell r="BL259">
            <v>38832</v>
          </cell>
        </row>
        <row r="260">
          <cell r="V260">
            <v>32904</v>
          </cell>
          <cell r="AB260">
            <v>32904</v>
          </cell>
          <cell r="BL260">
            <v>38825</v>
          </cell>
        </row>
        <row r="261">
          <cell r="AB261">
            <v>32873</v>
          </cell>
          <cell r="BL261">
            <v>38818</v>
          </cell>
        </row>
        <row r="262">
          <cell r="AB262">
            <v>32842</v>
          </cell>
          <cell r="BL262">
            <v>38811</v>
          </cell>
        </row>
        <row r="263">
          <cell r="AB263">
            <v>32812</v>
          </cell>
          <cell r="BL263">
            <v>38804</v>
          </cell>
        </row>
        <row r="264">
          <cell r="AB264">
            <v>32781</v>
          </cell>
          <cell r="BL264">
            <v>38797</v>
          </cell>
        </row>
        <row r="265">
          <cell r="AB265">
            <v>32751</v>
          </cell>
          <cell r="BL265">
            <v>38790</v>
          </cell>
        </row>
        <row r="266">
          <cell r="AB266">
            <v>32720</v>
          </cell>
          <cell r="BL266">
            <v>38783</v>
          </cell>
        </row>
        <row r="267">
          <cell r="AB267">
            <v>32689</v>
          </cell>
          <cell r="BL267">
            <v>38776</v>
          </cell>
        </row>
        <row r="268">
          <cell r="AB268">
            <v>32659</v>
          </cell>
          <cell r="BL268">
            <v>38769</v>
          </cell>
        </row>
        <row r="269">
          <cell r="AB269">
            <v>32628</v>
          </cell>
          <cell r="BL269">
            <v>38762</v>
          </cell>
        </row>
        <row r="270">
          <cell r="AB270">
            <v>32598</v>
          </cell>
          <cell r="BL270">
            <v>38755</v>
          </cell>
        </row>
        <row r="271">
          <cell r="AB271">
            <v>32567</v>
          </cell>
          <cell r="BL271">
            <v>38748</v>
          </cell>
        </row>
        <row r="272">
          <cell r="AB272">
            <v>32539</v>
          </cell>
          <cell r="BL272">
            <v>38741</v>
          </cell>
        </row>
        <row r="273">
          <cell r="AB273">
            <v>32508</v>
          </cell>
          <cell r="BL273">
            <v>38734</v>
          </cell>
        </row>
        <row r="274">
          <cell r="AB274">
            <v>32477</v>
          </cell>
          <cell r="BL274">
            <v>38727</v>
          </cell>
        </row>
        <row r="275">
          <cell r="AB275">
            <v>32447</v>
          </cell>
          <cell r="BL275">
            <v>38720</v>
          </cell>
        </row>
        <row r="276">
          <cell r="AB276">
            <v>32416</v>
          </cell>
          <cell r="BL276">
            <v>38713</v>
          </cell>
        </row>
        <row r="277">
          <cell r="AB277">
            <v>32386</v>
          </cell>
          <cell r="BL277">
            <v>38706</v>
          </cell>
        </row>
        <row r="278">
          <cell r="AB278">
            <v>32355</v>
          </cell>
          <cell r="BL278">
            <v>38699</v>
          </cell>
        </row>
        <row r="279">
          <cell r="AB279">
            <v>32324</v>
          </cell>
          <cell r="BL279">
            <v>38692</v>
          </cell>
        </row>
        <row r="280">
          <cell r="AB280">
            <v>32294</v>
          </cell>
          <cell r="BL280">
            <v>38685</v>
          </cell>
        </row>
        <row r="281">
          <cell r="AB281">
            <v>32263</v>
          </cell>
          <cell r="BL281">
            <v>38678</v>
          </cell>
        </row>
        <row r="282">
          <cell r="AB282">
            <v>32233</v>
          </cell>
          <cell r="BL282">
            <v>38671</v>
          </cell>
        </row>
        <row r="283">
          <cell r="AB283">
            <v>32202</v>
          </cell>
          <cell r="BL283">
            <v>38664</v>
          </cell>
        </row>
        <row r="284">
          <cell r="AB284">
            <v>32173</v>
          </cell>
          <cell r="BL284">
            <v>38657</v>
          </cell>
        </row>
        <row r="285">
          <cell r="AB285">
            <v>32142</v>
          </cell>
          <cell r="BL285">
            <v>38650</v>
          </cell>
        </row>
        <row r="286">
          <cell r="AB286">
            <v>32111</v>
          </cell>
          <cell r="BL286">
            <v>38643</v>
          </cell>
        </row>
        <row r="287">
          <cell r="AB287">
            <v>32081</v>
          </cell>
          <cell r="BL287">
            <v>38636</v>
          </cell>
        </row>
        <row r="288">
          <cell r="AB288">
            <v>32050</v>
          </cell>
          <cell r="BL288">
            <v>38629</v>
          </cell>
        </row>
        <row r="289">
          <cell r="AB289">
            <v>32020</v>
          </cell>
          <cell r="BL289">
            <v>38622</v>
          </cell>
        </row>
        <row r="290">
          <cell r="AB290">
            <v>31989</v>
          </cell>
          <cell r="BL290">
            <v>38615</v>
          </cell>
        </row>
        <row r="291">
          <cell r="AB291">
            <v>31958</v>
          </cell>
          <cell r="BL291">
            <v>38608</v>
          </cell>
        </row>
        <row r="292">
          <cell r="AB292">
            <v>31928</v>
          </cell>
          <cell r="BL292">
            <v>38601</v>
          </cell>
        </row>
        <row r="293">
          <cell r="AB293">
            <v>31897</v>
          </cell>
          <cell r="BL293">
            <v>38594</v>
          </cell>
        </row>
        <row r="294">
          <cell r="AB294">
            <v>31867</v>
          </cell>
          <cell r="BL294">
            <v>38587</v>
          </cell>
        </row>
        <row r="295">
          <cell r="AB295">
            <v>31836</v>
          </cell>
          <cell r="BL295">
            <v>38580</v>
          </cell>
        </row>
        <row r="296">
          <cell r="AB296">
            <v>31808</v>
          </cell>
          <cell r="BL296">
            <v>38573</v>
          </cell>
        </row>
        <row r="297">
          <cell r="AB297">
            <v>31777</v>
          </cell>
          <cell r="BL297">
            <v>38566</v>
          </cell>
        </row>
        <row r="298">
          <cell r="AB298">
            <v>31746</v>
          </cell>
          <cell r="BL298">
            <v>38559</v>
          </cell>
        </row>
        <row r="299">
          <cell r="AB299">
            <v>31716</v>
          </cell>
          <cell r="BL299">
            <v>38552</v>
          </cell>
        </row>
        <row r="300">
          <cell r="AB300">
            <v>31685</v>
          </cell>
          <cell r="BL300">
            <v>38545</v>
          </cell>
        </row>
        <row r="301">
          <cell r="AB301">
            <v>31655</v>
          </cell>
          <cell r="BL301">
            <v>38538</v>
          </cell>
        </row>
        <row r="302">
          <cell r="AB302">
            <v>31624</v>
          </cell>
          <cell r="BL302">
            <v>38531</v>
          </cell>
        </row>
        <row r="303">
          <cell r="AB303">
            <v>31593</v>
          </cell>
          <cell r="BL303">
            <v>38524</v>
          </cell>
        </row>
        <row r="304">
          <cell r="AB304">
            <v>31563</v>
          </cell>
          <cell r="BL304">
            <v>38517</v>
          </cell>
        </row>
        <row r="305">
          <cell r="AB305">
            <v>31532</v>
          </cell>
          <cell r="BL305">
            <v>38510</v>
          </cell>
        </row>
        <row r="306">
          <cell r="AB306">
            <v>31502</v>
          </cell>
          <cell r="BL306">
            <v>38503</v>
          </cell>
        </row>
        <row r="307">
          <cell r="AB307">
            <v>31471</v>
          </cell>
          <cell r="BL307">
            <v>38496</v>
          </cell>
        </row>
        <row r="308">
          <cell r="AB308">
            <v>31443</v>
          </cell>
          <cell r="BL308">
            <v>38489</v>
          </cell>
        </row>
        <row r="309">
          <cell r="AB309">
            <v>31412</v>
          </cell>
          <cell r="BL309">
            <v>38482</v>
          </cell>
        </row>
        <row r="310">
          <cell r="AB310">
            <v>31381</v>
          </cell>
          <cell r="BL310">
            <v>38475</v>
          </cell>
        </row>
        <row r="311">
          <cell r="AB311">
            <v>31351</v>
          </cell>
          <cell r="BL311">
            <v>38468</v>
          </cell>
        </row>
        <row r="312">
          <cell r="AB312">
            <v>31320</v>
          </cell>
          <cell r="BL312">
            <v>38461</v>
          </cell>
        </row>
        <row r="313">
          <cell r="AB313">
            <v>31290</v>
          </cell>
          <cell r="BL313">
            <v>38454</v>
          </cell>
        </row>
        <row r="314">
          <cell r="AB314">
            <v>31259</v>
          </cell>
          <cell r="BL314">
            <v>38447</v>
          </cell>
        </row>
        <row r="315">
          <cell r="AB315">
            <v>31228</v>
          </cell>
          <cell r="BL315">
            <v>38440</v>
          </cell>
        </row>
        <row r="316">
          <cell r="AB316">
            <v>31198</v>
          </cell>
          <cell r="BL316">
            <v>38433</v>
          </cell>
        </row>
        <row r="317">
          <cell r="AB317">
            <v>31167</v>
          </cell>
          <cell r="BL317">
            <v>38426</v>
          </cell>
        </row>
        <row r="318">
          <cell r="AB318">
            <v>31137</v>
          </cell>
          <cell r="BL318">
            <v>38419</v>
          </cell>
        </row>
        <row r="319">
          <cell r="AB319">
            <v>31106</v>
          </cell>
          <cell r="BL319">
            <v>38412</v>
          </cell>
        </row>
        <row r="320">
          <cell r="AB320">
            <v>31078</v>
          </cell>
          <cell r="BL320">
            <v>38405</v>
          </cell>
        </row>
        <row r="321">
          <cell r="AB321">
            <v>31047</v>
          </cell>
          <cell r="BL321">
            <v>38398</v>
          </cell>
        </row>
        <row r="322">
          <cell r="AB322">
            <v>31016</v>
          </cell>
          <cell r="BL322">
            <v>38391</v>
          </cell>
        </row>
        <row r="323">
          <cell r="AB323">
            <v>30986</v>
          </cell>
          <cell r="BL323">
            <v>38384</v>
          </cell>
        </row>
        <row r="324">
          <cell r="AB324">
            <v>30955</v>
          </cell>
          <cell r="BL324">
            <v>38377</v>
          </cell>
        </row>
        <row r="325">
          <cell r="AB325">
            <v>30925</v>
          </cell>
          <cell r="BL325">
            <v>38370</v>
          </cell>
        </row>
        <row r="326">
          <cell r="AB326">
            <v>30894</v>
          </cell>
          <cell r="BL326">
            <v>38363</v>
          </cell>
        </row>
        <row r="327">
          <cell r="AB327">
            <v>30863</v>
          </cell>
          <cell r="BL327">
            <v>38356</v>
          </cell>
        </row>
        <row r="328">
          <cell r="AB328">
            <v>30833</v>
          </cell>
          <cell r="BL328">
            <v>38349</v>
          </cell>
        </row>
        <row r="329">
          <cell r="AB329">
            <v>30802</v>
          </cell>
          <cell r="BL329">
            <v>38342</v>
          </cell>
        </row>
        <row r="330">
          <cell r="AB330">
            <v>30772</v>
          </cell>
          <cell r="BL330">
            <v>38335</v>
          </cell>
        </row>
        <row r="331">
          <cell r="AB331">
            <v>30741</v>
          </cell>
          <cell r="BL331">
            <v>38328</v>
          </cell>
        </row>
        <row r="332">
          <cell r="AB332">
            <v>30712</v>
          </cell>
          <cell r="BL332">
            <v>38321</v>
          </cell>
        </row>
        <row r="333">
          <cell r="AB333">
            <v>30681</v>
          </cell>
          <cell r="BL333">
            <v>38314</v>
          </cell>
        </row>
        <row r="334">
          <cell r="AB334">
            <v>30650</v>
          </cell>
          <cell r="BL334">
            <v>38307</v>
          </cell>
        </row>
        <row r="335">
          <cell r="AB335">
            <v>30620</v>
          </cell>
          <cell r="BL335">
            <v>38300</v>
          </cell>
        </row>
        <row r="336">
          <cell r="AB336">
            <v>30589</v>
          </cell>
          <cell r="BL336">
            <v>38293</v>
          </cell>
        </row>
        <row r="337">
          <cell r="AB337">
            <v>30559</v>
          </cell>
          <cell r="BL337">
            <v>38286</v>
          </cell>
        </row>
        <row r="338">
          <cell r="AB338">
            <v>30528</v>
          </cell>
          <cell r="BL338">
            <v>38279</v>
          </cell>
        </row>
        <row r="339">
          <cell r="AB339">
            <v>30497</v>
          </cell>
          <cell r="BL339">
            <v>38272</v>
          </cell>
        </row>
        <row r="340">
          <cell r="AB340">
            <v>30467</v>
          </cell>
          <cell r="BL340">
            <v>38265</v>
          </cell>
        </row>
        <row r="341">
          <cell r="AB341">
            <v>30436</v>
          </cell>
          <cell r="BL341">
            <v>38258</v>
          </cell>
        </row>
        <row r="342">
          <cell r="AB342">
            <v>30406</v>
          </cell>
          <cell r="BL342">
            <v>38251</v>
          </cell>
        </row>
        <row r="343">
          <cell r="AB343">
            <v>30375</v>
          </cell>
          <cell r="BL343">
            <v>38244</v>
          </cell>
        </row>
        <row r="344">
          <cell r="AB344">
            <v>30347</v>
          </cell>
          <cell r="BL344">
            <v>38237</v>
          </cell>
        </row>
        <row r="345">
          <cell r="AB345">
            <v>30316</v>
          </cell>
          <cell r="BL345">
            <v>38230</v>
          </cell>
        </row>
        <row r="346">
          <cell r="AB346">
            <v>30285</v>
          </cell>
          <cell r="BL346">
            <v>38223</v>
          </cell>
        </row>
        <row r="347">
          <cell r="AB347">
            <v>30255</v>
          </cell>
          <cell r="BL347">
            <v>38216</v>
          </cell>
        </row>
        <row r="348">
          <cell r="AB348">
            <v>30224</v>
          </cell>
          <cell r="BL348">
            <v>38209</v>
          </cell>
        </row>
        <row r="349">
          <cell r="AB349">
            <v>30194</v>
          </cell>
          <cell r="BL349">
            <v>38202</v>
          </cell>
        </row>
        <row r="350">
          <cell r="AB350">
            <v>30163</v>
          </cell>
          <cell r="BL350">
            <v>38195</v>
          </cell>
        </row>
        <row r="351">
          <cell r="AB351">
            <v>30132</v>
          </cell>
          <cell r="BL351">
            <v>38188</v>
          </cell>
        </row>
        <row r="352">
          <cell r="AB352">
            <v>30102</v>
          </cell>
          <cell r="BL352">
            <v>38181</v>
          </cell>
        </row>
        <row r="353">
          <cell r="AB353">
            <v>30071</v>
          </cell>
          <cell r="BL353">
            <v>38174</v>
          </cell>
        </row>
        <row r="354">
          <cell r="AB354">
            <v>30041</v>
          </cell>
          <cell r="BL354">
            <v>38167</v>
          </cell>
        </row>
        <row r="355">
          <cell r="AB355">
            <v>30010</v>
          </cell>
          <cell r="BL355">
            <v>38160</v>
          </cell>
        </row>
        <row r="356">
          <cell r="AB356">
            <v>29982</v>
          </cell>
          <cell r="BL356">
            <v>38153</v>
          </cell>
        </row>
        <row r="357">
          <cell r="AB357">
            <v>29951</v>
          </cell>
          <cell r="BL357">
            <v>38146</v>
          </cell>
        </row>
        <row r="358">
          <cell r="AB358">
            <v>29920</v>
          </cell>
          <cell r="BL358">
            <v>38139</v>
          </cell>
        </row>
        <row r="359">
          <cell r="AB359">
            <v>29890</v>
          </cell>
          <cell r="BL359">
            <v>38132</v>
          </cell>
        </row>
        <row r="360">
          <cell r="AB360">
            <v>29859</v>
          </cell>
          <cell r="BL360">
            <v>38125</v>
          </cell>
        </row>
        <row r="361">
          <cell r="AB361">
            <v>29829</v>
          </cell>
          <cell r="BL361">
            <v>38118</v>
          </cell>
        </row>
        <row r="362">
          <cell r="AB362">
            <v>29798</v>
          </cell>
          <cell r="BL362">
            <v>38111</v>
          </cell>
        </row>
        <row r="363">
          <cell r="AB363">
            <v>29767</v>
          </cell>
          <cell r="BL363">
            <v>38104</v>
          </cell>
        </row>
        <row r="364">
          <cell r="AB364">
            <v>29737</v>
          </cell>
          <cell r="BL364">
            <v>38097</v>
          </cell>
        </row>
        <row r="365">
          <cell r="AB365">
            <v>29706</v>
          </cell>
          <cell r="BL365">
            <v>38090</v>
          </cell>
        </row>
        <row r="366">
          <cell r="AB366">
            <v>29676</v>
          </cell>
          <cell r="BL366">
            <v>38083</v>
          </cell>
        </row>
        <row r="367">
          <cell r="AB367">
            <v>29645</v>
          </cell>
          <cell r="BL367">
            <v>38076</v>
          </cell>
        </row>
        <row r="368">
          <cell r="AB368">
            <v>29617</v>
          </cell>
          <cell r="BL368">
            <v>38069</v>
          </cell>
        </row>
        <row r="369">
          <cell r="AB369">
            <v>29586</v>
          </cell>
          <cell r="BL369">
            <v>38062</v>
          </cell>
        </row>
        <row r="370">
          <cell r="AB370">
            <v>29555</v>
          </cell>
          <cell r="BL370">
            <v>38055</v>
          </cell>
        </row>
        <row r="371">
          <cell r="AB371">
            <v>29525</v>
          </cell>
          <cell r="BL371">
            <v>38048</v>
          </cell>
        </row>
        <row r="372">
          <cell r="AB372">
            <v>29494</v>
          </cell>
          <cell r="BL372">
            <v>38041</v>
          </cell>
        </row>
        <row r="373">
          <cell r="AB373">
            <v>29464</v>
          </cell>
          <cell r="BL373">
            <v>38034</v>
          </cell>
        </row>
        <row r="374">
          <cell r="AB374">
            <v>29433</v>
          </cell>
          <cell r="BL374">
            <v>38027</v>
          </cell>
        </row>
        <row r="375">
          <cell r="AB375">
            <v>29402</v>
          </cell>
          <cell r="BL375">
            <v>38020</v>
          </cell>
        </row>
        <row r="376">
          <cell r="AB376">
            <v>29372</v>
          </cell>
          <cell r="BL376">
            <v>38013</v>
          </cell>
        </row>
        <row r="377">
          <cell r="AB377">
            <v>29341</v>
          </cell>
          <cell r="BL377">
            <v>38006</v>
          </cell>
        </row>
        <row r="378">
          <cell r="AB378">
            <v>29311</v>
          </cell>
          <cell r="BL378">
            <v>37999</v>
          </cell>
        </row>
        <row r="379">
          <cell r="AB379">
            <v>29280</v>
          </cell>
          <cell r="BL379">
            <v>37992</v>
          </cell>
        </row>
        <row r="380">
          <cell r="AB380">
            <v>29251</v>
          </cell>
          <cell r="BL380">
            <v>37985</v>
          </cell>
        </row>
        <row r="381">
          <cell r="AB381">
            <v>29220</v>
          </cell>
          <cell r="BL381">
            <v>37978</v>
          </cell>
        </row>
        <row r="382">
          <cell r="AB382">
            <v>29189</v>
          </cell>
          <cell r="BL382">
            <v>37971</v>
          </cell>
        </row>
        <row r="383">
          <cell r="AB383">
            <v>29159</v>
          </cell>
          <cell r="BL383">
            <v>37964</v>
          </cell>
        </row>
        <row r="384">
          <cell r="AB384">
            <v>29128</v>
          </cell>
          <cell r="BL384">
            <v>37957</v>
          </cell>
        </row>
        <row r="385">
          <cell r="AB385">
            <v>29098</v>
          </cell>
          <cell r="BL385">
            <v>37950</v>
          </cell>
        </row>
        <row r="386">
          <cell r="AB386">
            <v>29067</v>
          </cell>
          <cell r="BL386">
            <v>37943</v>
          </cell>
        </row>
        <row r="387">
          <cell r="AB387">
            <v>29036</v>
          </cell>
          <cell r="BL387">
            <v>37936</v>
          </cell>
        </row>
        <row r="388">
          <cell r="AB388">
            <v>29006</v>
          </cell>
          <cell r="BL388">
            <v>37929</v>
          </cell>
        </row>
        <row r="389">
          <cell r="AB389">
            <v>28975</v>
          </cell>
          <cell r="BL389">
            <v>37922</v>
          </cell>
        </row>
        <row r="390">
          <cell r="AB390">
            <v>28945</v>
          </cell>
          <cell r="BL390">
            <v>37915</v>
          </cell>
        </row>
        <row r="391">
          <cell r="AB391">
            <v>28914</v>
          </cell>
          <cell r="BL391">
            <v>37908</v>
          </cell>
        </row>
        <row r="392">
          <cell r="AB392">
            <v>28886</v>
          </cell>
          <cell r="BL392">
            <v>37901</v>
          </cell>
        </row>
        <row r="393">
          <cell r="AB393">
            <v>28855</v>
          </cell>
          <cell r="BL393">
            <v>37894</v>
          </cell>
        </row>
        <row r="394">
          <cell r="AB394">
            <v>28824</v>
          </cell>
          <cell r="BL394">
            <v>37887</v>
          </cell>
        </row>
        <row r="395">
          <cell r="AB395">
            <v>28794</v>
          </cell>
          <cell r="BL395">
            <v>37880</v>
          </cell>
        </row>
        <row r="396">
          <cell r="AB396">
            <v>28763</v>
          </cell>
          <cell r="BL396">
            <v>37873</v>
          </cell>
        </row>
        <row r="397">
          <cell r="AB397">
            <v>28733</v>
          </cell>
          <cell r="BL397">
            <v>37866</v>
          </cell>
        </row>
        <row r="398">
          <cell r="AB398">
            <v>28702</v>
          </cell>
          <cell r="BL398">
            <v>37859</v>
          </cell>
        </row>
        <row r="399">
          <cell r="AB399">
            <v>28671</v>
          </cell>
          <cell r="BL399">
            <v>37852</v>
          </cell>
        </row>
        <row r="400">
          <cell r="AB400">
            <v>28641</v>
          </cell>
          <cell r="BL400">
            <v>37845</v>
          </cell>
        </row>
        <row r="401">
          <cell r="AB401">
            <v>28610</v>
          </cell>
          <cell r="BL401">
            <v>37838</v>
          </cell>
        </row>
        <row r="402">
          <cell r="AB402">
            <v>28580</v>
          </cell>
          <cell r="BL402">
            <v>37831</v>
          </cell>
        </row>
        <row r="403">
          <cell r="AB403">
            <v>28549</v>
          </cell>
          <cell r="BL403">
            <v>37824</v>
          </cell>
        </row>
        <row r="404">
          <cell r="AB404">
            <v>28521</v>
          </cell>
          <cell r="BL404">
            <v>37817</v>
          </cell>
        </row>
        <row r="405">
          <cell r="AB405">
            <v>28490</v>
          </cell>
          <cell r="BL405">
            <v>37810</v>
          </cell>
        </row>
        <row r="406">
          <cell r="AB406">
            <v>28459</v>
          </cell>
          <cell r="BL406">
            <v>37803</v>
          </cell>
        </row>
        <row r="407">
          <cell r="AB407">
            <v>28429</v>
          </cell>
          <cell r="BL407">
            <v>37796</v>
          </cell>
        </row>
        <row r="408">
          <cell r="AB408">
            <v>28398</v>
          </cell>
          <cell r="BL408">
            <v>37789</v>
          </cell>
        </row>
        <row r="409">
          <cell r="AB409">
            <v>28368</v>
          </cell>
          <cell r="BL409">
            <v>37782</v>
          </cell>
        </row>
        <row r="410">
          <cell r="AB410">
            <v>28337</v>
          </cell>
          <cell r="BL410">
            <v>37775</v>
          </cell>
        </row>
        <row r="411">
          <cell r="AB411">
            <v>28306</v>
          </cell>
          <cell r="BL411">
            <v>37768</v>
          </cell>
        </row>
        <row r="412">
          <cell r="AB412">
            <v>28276</v>
          </cell>
          <cell r="BL412">
            <v>37761</v>
          </cell>
        </row>
        <row r="413">
          <cell r="AB413">
            <v>28245</v>
          </cell>
          <cell r="BL413">
            <v>37754</v>
          </cell>
        </row>
        <row r="414">
          <cell r="AB414">
            <v>28215</v>
          </cell>
          <cell r="BL414">
            <v>37747</v>
          </cell>
        </row>
        <row r="415">
          <cell r="AB415">
            <v>28184</v>
          </cell>
          <cell r="BL415">
            <v>37740</v>
          </cell>
        </row>
        <row r="416">
          <cell r="AB416">
            <v>28156</v>
          </cell>
          <cell r="BL416">
            <v>37733</v>
          </cell>
        </row>
        <row r="417">
          <cell r="AB417">
            <v>28125</v>
          </cell>
          <cell r="BL417">
            <v>37726</v>
          </cell>
        </row>
        <row r="418">
          <cell r="AB418">
            <v>28094</v>
          </cell>
          <cell r="BL418">
            <v>37719</v>
          </cell>
        </row>
        <row r="419">
          <cell r="AB419">
            <v>28064</v>
          </cell>
          <cell r="BL419">
            <v>37712</v>
          </cell>
        </row>
        <row r="420">
          <cell r="AB420">
            <v>28033</v>
          </cell>
          <cell r="BL420">
            <v>37705</v>
          </cell>
        </row>
        <row r="421">
          <cell r="AB421">
            <v>28003</v>
          </cell>
          <cell r="BL421">
            <v>37698</v>
          </cell>
        </row>
        <row r="422">
          <cell r="AB422">
            <v>27972</v>
          </cell>
          <cell r="BL422">
            <v>37691</v>
          </cell>
        </row>
        <row r="423">
          <cell r="AB423">
            <v>27941</v>
          </cell>
          <cell r="BL423">
            <v>37684</v>
          </cell>
        </row>
        <row r="424">
          <cell r="AB424">
            <v>27911</v>
          </cell>
          <cell r="BL424">
            <v>37677</v>
          </cell>
        </row>
        <row r="425">
          <cell r="AB425">
            <v>27880</v>
          </cell>
          <cell r="BL425">
            <v>37670</v>
          </cell>
        </row>
        <row r="426">
          <cell r="AB426">
            <v>27850</v>
          </cell>
          <cell r="BL426">
            <v>37663</v>
          </cell>
        </row>
        <row r="427">
          <cell r="AB427">
            <v>27819</v>
          </cell>
          <cell r="BL427">
            <v>37656</v>
          </cell>
        </row>
        <row r="428">
          <cell r="AB428">
            <v>27790</v>
          </cell>
          <cell r="BL428">
            <v>37649</v>
          </cell>
        </row>
        <row r="429">
          <cell r="AB429">
            <v>27759</v>
          </cell>
          <cell r="BL429">
            <v>37642</v>
          </cell>
        </row>
        <row r="430">
          <cell r="AB430">
            <v>27728</v>
          </cell>
          <cell r="BL430">
            <v>37635</v>
          </cell>
        </row>
        <row r="431">
          <cell r="AB431">
            <v>27698</v>
          </cell>
          <cell r="BL431">
            <v>37628</v>
          </cell>
        </row>
        <row r="432">
          <cell r="AB432">
            <v>27667</v>
          </cell>
          <cell r="BL432">
            <v>37621</v>
          </cell>
        </row>
        <row r="433">
          <cell r="AB433">
            <v>27637</v>
          </cell>
          <cell r="BL433">
            <v>37614</v>
          </cell>
        </row>
        <row r="434">
          <cell r="AB434">
            <v>27606</v>
          </cell>
          <cell r="BL434">
            <v>37607</v>
          </cell>
        </row>
        <row r="435">
          <cell r="AB435">
            <v>27575</v>
          </cell>
          <cell r="BL435">
            <v>37600</v>
          </cell>
        </row>
        <row r="436">
          <cell r="AB436">
            <v>27545</v>
          </cell>
          <cell r="BL436">
            <v>37593</v>
          </cell>
        </row>
        <row r="437">
          <cell r="AB437">
            <v>27514</v>
          </cell>
          <cell r="BL437">
            <v>37586</v>
          </cell>
        </row>
        <row r="438">
          <cell r="AB438">
            <v>27484</v>
          </cell>
          <cell r="BL438">
            <v>37579</v>
          </cell>
        </row>
        <row r="439">
          <cell r="AB439">
            <v>27453</v>
          </cell>
          <cell r="BL439">
            <v>37572</v>
          </cell>
        </row>
        <row r="440">
          <cell r="AB440">
            <v>27425</v>
          </cell>
          <cell r="BL440">
            <v>37565</v>
          </cell>
        </row>
        <row r="441">
          <cell r="AB441">
            <v>27394</v>
          </cell>
          <cell r="BL441">
            <v>37558</v>
          </cell>
        </row>
        <row r="442">
          <cell r="AB442">
            <v>27363</v>
          </cell>
          <cell r="BL442">
            <v>37551</v>
          </cell>
        </row>
        <row r="443">
          <cell r="AB443">
            <v>27333</v>
          </cell>
          <cell r="BL443">
            <v>37544</v>
          </cell>
        </row>
        <row r="444">
          <cell r="AB444">
            <v>27302</v>
          </cell>
          <cell r="BL444">
            <v>37537</v>
          </cell>
        </row>
        <row r="445">
          <cell r="AB445">
            <v>27272</v>
          </cell>
          <cell r="BL445">
            <v>37530</v>
          </cell>
        </row>
        <row r="446">
          <cell r="AB446">
            <v>27241</v>
          </cell>
          <cell r="BL446">
            <v>37523</v>
          </cell>
        </row>
        <row r="447">
          <cell r="AB447">
            <v>27210</v>
          </cell>
          <cell r="BL447">
            <v>37516</v>
          </cell>
        </row>
        <row r="448">
          <cell r="AB448">
            <v>27180</v>
          </cell>
          <cell r="BL448">
            <v>37509</v>
          </cell>
        </row>
        <row r="449">
          <cell r="AB449">
            <v>27149</v>
          </cell>
          <cell r="BL449">
            <v>37502</v>
          </cell>
        </row>
        <row r="450">
          <cell r="AB450">
            <v>27119</v>
          </cell>
          <cell r="BL450">
            <v>37495</v>
          </cell>
        </row>
        <row r="451">
          <cell r="AB451">
            <v>27088</v>
          </cell>
          <cell r="BL451">
            <v>37488</v>
          </cell>
        </row>
        <row r="452">
          <cell r="AB452">
            <v>27060</v>
          </cell>
          <cell r="BL452">
            <v>37481</v>
          </cell>
        </row>
        <row r="453">
          <cell r="AB453">
            <v>27029</v>
          </cell>
          <cell r="BL453">
            <v>37474</v>
          </cell>
        </row>
        <row r="454">
          <cell r="AB454">
            <v>26998</v>
          </cell>
          <cell r="BL454">
            <v>37467</v>
          </cell>
        </row>
        <row r="455">
          <cell r="AB455">
            <v>26968</v>
          </cell>
          <cell r="BL455">
            <v>37460</v>
          </cell>
        </row>
        <row r="456">
          <cell r="AB456">
            <v>26937</v>
          </cell>
          <cell r="BL456">
            <v>37453</v>
          </cell>
        </row>
        <row r="457">
          <cell r="AB457">
            <v>26907</v>
          </cell>
          <cell r="BL457">
            <v>37446</v>
          </cell>
        </row>
        <row r="458">
          <cell r="AB458">
            <v>26876</v>
          </cell>
          <cell r="BL458">
            <v>37439</v>
          </cell>
        </row>
        <row r="459">
          <cell r="AB459">
            <v>26845</v>
          </cell>
          <cell r="BL459">
            <v>37432</v>
          </cell>
        </row>
        <row r="460">
          <cell r="AB460">
            <v>26815</v>
          </cell>
          <cell r="BL460">
            <v>37425</v>
          </cell>
        </row>
        <row r="461">
          <cell r="AB461">
            <v>26784</v>
          </cell>
          <cell r="BL461">
            <v>37418</v>
          </cell>
        </row>
        <row r="462">
          <cell r="AB462">
            <v>26754</v>
          </cell>
          <cell r="BL462">
            <v>37411</v>
          </cell>
        </row>
        <row r="463">
          <cell r="AB463">
            <v>26723</v>
          </cell>
          <cell r="BL463">
            <v>37404</v>
          </cell>
        </row>
        <row r="464">
          <cell r="AB464">
            <v>26695</v>
          </cell>
          <cell r="BL464">
            <v>37397</v>
          </cell>
        </row>
        <row r="465">
          <cell r="AB465">
            <v>26664</v>
          </cell>
          <cell r="BL465">
            <v>37390</v>
          </cell>
        </row>
        <row r="466">
          <cell r="AB466">
            <v>26633</v>
          </cell>
          <cell r="BL466">
            <v>37383</v>
          </cell>
        </row>
        <row r="467">
          <cell r="AB467">
            <v>26603</v>
          </cell>
          <cell r="BL467">
            <v>37376</v>
          </cell>
        </row>
        <row r="468">
          <cell r="AB468">
            <v>26572</v>
          </cell>
          <cell r="BL468">
            <v>37369</v>
          </cell>
        </row>
        <row r="469">
          <cell r="AB469">
            <v>26542</v>
          </cell>
          <cell r="BL469">
            <v>37362</v>
          </cell>
        </row>
        <row r="470">
          <cell r="AB470">
            <v>26511</v>
          </cell>
          <cell r="BL470">
            <v>37355</v>
          </cell>
        </row>
        <row r="471">
          <cell r="AB471">
            <v>26480</v>
          </cell>
          <cell r="BL471">
            <v>37348</v>
          </cell>
        </row>
        <row r="472">
          <cell r="AB472">
            <v>26450</v>
          </cell>
          <cell r="BL472">
            <v>37341</v>
          </cell>
        </row>
        <row r="473">
          <cell r="AB473">
            <v>26419</v>
          </cell>
          <cell r="BL473">
            <v>37334</v>
          </cell>
        </row>
        <row r="474">
          <cell r="AB474">
            <v>26389</v>
          </cell>
          <cell r="BL474">
            <v>37327</v>
          </cell>
        </row>
        <row r="475">
          <cell r="AB475">
            <v>26358</v>
          </cell>
          <cell r="BL475">
            <v>37320</v>
          </cell>
        </row>
        <row r="476">
          <cell r="AB476">
            <v>26329</v>
          </cell>
          <cell r="BL476">
            <v>37313</v>
          </cell>
        </row>
        <row r="477">
          <cell r="AB477">
            <v>26298</v>
          </cell>
          <cell r="BL477">
            <v>37306</v>
          </cell>
        </row>
        <row r="478">
          <cell r="AB478">
            <v>26267</v>
          </cell>
          <cell r="BL478">
            <v>37299</v>
          </cell>
        </row>
        <row r="479">
          <cell r="AB479">
            <v>26237</v>
          </cell>
          <cell r="BL479">
            <v>37292</v>
          </cell>
        </row>
        <row r="480">
          <cell r="AB480">
            <v>26206</v>
          </cell>
          <cell r="BL480">
            <v>37285</v>
          </cell>
        </row>
        <row r="481">
          <cell r="AB481">
            <v>26176</v>
          </cell>
          <cell r="BL481">
            <v>37278</v>
          </cell>
        </row>
        <row r="482">
          <cell r="AB482">
            <v>26145</v>
          </cell>
          <cell r="BL482">
            <v>37271</v>
          </cell>
        </row>
        <row r="483">
          <cell r="AB483">
            <v>26114</v>
          </cell>
          <cell r="BL483">
            <v>37264</v>
          </cell>
        </row>
        <row r="484">
          <cell r="AB484">
            <v>26084</v>
          </cell>
          <cell r="BL484">
            <v>37257</v>
          </cell>
        </row>
        <row r="485">
          <cell r="AB485">
            <v>26053</v>
          </cell>
          <cell r="BL485">
            <v>37250</v>
          </cell>
        </row>
        <row r="486">
          <cell r="AB486">
            <v>26023</v>
          </cell>
          <cell r="BL486">
            <v>37243</v>
          </cell>
        </row>
        <row r="487">
          <cell r="AB487">
            <v>25992</v>
          </cell>
          <cell r="BL487">
            <v>37236</v>
          </cell>
        </row>
        <row r="488">
          <cell r="AB488">
            <v>25964</v>
          </cell>
          <cell r="BL488">
            <v>37229</v>
          </cell>
        </row>
        <row r="489">
          <cell r="AB489">
            <v>25933</v>
          </cell>
          <cell r="BL489">
            <v>37222</v>
          </cell>
        </row>
        <row r="490">
          <cell r="AB490">
            <v>25902</v>
          </cell>
          <cell r="BL490">
            <v>37215</v>
          </cell>
        </row>
        <row r="491">
          <cell r="AB491">
            <v>25872</v>
          </cell>
          <cell r="BL491">
            <v>37208</v>
          </cell>
        </row>
        <row r="492">
          <cell r="AB492">
            <v>25841</v>
          </cell>
          <cell r="BL492">
            <v>37201</v>
          </cell>
        </row>
        <row r="493">
          <cell r="AB493">
            <v>25811</v>
          </cell>
          <cell r="BL493">
            <v>37194</v>
          </cell>
        </row>
        <row r="494">
          <cell r="AB494">
            <v>25780</v>
          </cell>
          <cell r="BL494">
            <v>37187</v>
          </cell>
        </row>
        <row r="495">
          <cell r="AB495">
            <v>25749</v>
          </cell>
          <cell r="BL495">
            <v>37180</v>
          </cell>
        </row>
        <row r="496">
          <cell r="AB496">
            <v>25719</v>
          </cell>
          <cell r="BL496">
            <v>37173</v>
          </cell>
        </row>
        <row r="497">
          <cell r="AB497">
            <v>25688</v>
          </cell>
          <cell r="BL497">
            <v>37166</v>
          </cell>
        </row>
        <row r="498">
          <cell r="AB498">
            <v>25658</v>
          </cell>
          <cell r="BL498">
            <v>37159</v>
          </cell>
        </row>
        <row r="499">
          <cell r="AB499">
            <v>25627</v>
          </cell>
          <cell r="BL499">
            <v>37152</v>
          </cell>
        </row>
        <row r="500">
          <cell r="AB500">
            <v>25599</v>
          </cell>
          <cell r="BL500">
            <v>37145</v>
          </cell>
        </row>
        <row r="501">
          <cell r="AB501">
            <v>25568</v>
          </cell>
          <cell r="BL501">
            <v>37138</v>
          </cell>
        </row>
        <row r="502">
          <cell r="AB502">
            <v>25537</v>
          </cell>
          <cell r="BL502">
            <v>37131</v>
          </cell>
        </row>
        <row r="503">
          <cell r="AB503">
            <v>25507</v>
          </cell>
          <cell r="BL503">
            <v>37124</v>
          </cell>
        </row>
        <row r="504">
          <cell r="AB504">
            <v>25476</v>
          </cell>
          <cell r="BL504">
            <v>37117</v>
          </cell>
        </row>
        <row r="505">
          <cell r="AB505">
            <v>25446</v>
          </cell>
          <cell r="BL505">
            <v>37110</v>
          </cell>
        </row>
        <row r="506">
          <cell r="AB506">
            <v>25415</v>
          </cell>
          <cell r="BL506">
            <v>37103</v>
          </cell>
        </row>
        <row r="507">
          <cell r="AB507">
            <v>25384</v>
          </cell>
          <cell r="BL507">
            <v>37096</v>
          </cell>
        </row>
        <row r="508">
          <cell r="AB508">
            <v>25354</v>
          </cell>
          <cell r="BL508">
            <v>37089</v>
          </cell>
        </row>
        <row r="509">
          <cell r="AB509">
            <v>25323</v>
          </cell>
          <cell r="BL509">
            <v>37082</v>
          </cell>
        </row>
        <row r="510">
          <cell r="AB510">
            <v>25293</v>
          </cell>
          <cell r="BL510">
            <v>37075</v>
          </cell>
        </row>
        <row r="511">
          <cell r="AB511">
            <v>25262</v>
          </cell>
          <cell r="BL511">
            <v>37068</v>
          </cell>
        </row>
        <row r="512">
          <cell r="AB512">
            <v>25234</v>
          </cell>
          <cell r="BL512">
            <v>37061</v>
          </cell>
        </row>
        <row r="513">
          <cell r="AB513">
            <v>25203</v>
          </cell>
          <cell r="BL513">
            <v>37054</v>
          </cell>
        </row>
        <row r="514">
          <cell r="AB514">
            <v>25172</v>
          </cell>
          <cell r="BL514">
            <v>37047</v>
          </cell>
        </row>
        <row r="515">
          <cell r="AB515">
            <v>25142</v>
          </cell>
          <cell r="BL515">
            <v>37040</v>
          </cell>
        </row>
        <row r="516">
          <cell r="AB516">
            <v>25111</v>
          </cell>
          <cell r="BL516">
            <v>37033</v>
          </cell>
        </row>
        <row r="517">
          <cell r="AB517">
            <v>25081</v>
          </cell>
          <cell r="BL517">
            <v>37026</v>
          </cell>
        </row>
        <row r="518">
          <cell r="AB518">
            <v>25050</v>
          </cell>
          <cell r="BL518">
            <v>37019</v>
          </cell>
        </row>
        <row r="519">
          <cell r="AB519">
            <v>25019</v>
          </cell>
          <cell r="BL519">
            <v>37012</v>
          </cell>
        </row>
        <row r="520">
          <cell r="AB520">
            <v>24989</v>
          </cell>
          <cell r="BL520">
            <v>37005</v>
          </cell>
        </row>
        <row r="521">
          <cell r="AB521">
            <v>24958</v>
          </cell>
          <cell r="BL521">
            <v>36998</v>
          </cell>
        </row>
        <row r="522">
          <cell r="AB522">
            <v>24928</v>
          </cell>
          <cell r="BL522">
            <v>36991</v>
          </cell>
        </row>
        <row r="523">
          <cell r="AB523">
            <v>24897</v>
          </cell>
          <cell r="BL523">
            <v>36984</v>
          </cell>
        </row>
        <row r="524">
          <cell r="AB524">
            <v>24868</v>
          </cell>
          <cell r="BL524">
            <v>36977</v>
          </cell>
        </row>
        <row r="525">
          <cell r="AB525">
            <v>24837</v>
          </cell>
          <cell r="BL525">
            <v>36970</v>
          </cell>
        </row>
        <row r="526">
          <cell r="AB526">
            <v>24806</v>
          </cell>
          <cell r="BL526">
            <v>36963</v>
          </cell>
        </row>
        <row r="527">
          <cell r="AB527">
            <v>24776</v>
          </cell>
          <cell r="BL527">
            <v>36956</v>
          </cell>
        </row>
        <row r="528">
          <cell r="AB528">
            <v>24745</v>
          </cell>
          <cell r="BL528">
            <v>36949</v>
          </cell>
        </row>
        <row r="529">
          <cell r="AB529">
            <v>24715</v>
          </cell>
          <cell r="BL529">
            <v>36942</v>
          </cell>
        </row>
        <row r="530">
          <cell r="AB530">
            <v>24684</v>
          </cell>
          <cell r="BL530">
            <v>36935</v>
          </cell>
        </row>
        <row r="531">
          <cell r="AB531">
            <v>24653</v>
          </cell>
          <cell r="BL531">
            <v>36928</v>
          </cell>
        </row>
        <row r="532">
          <cell r="AB532">
            <v>24623</v>
          </cell>
          <cell r="BL532">
            <v>36921</v>
          </cell>
        </row>
        <row r="533">
          <cell r="AB533">
            <v>24592</v>
          </cell>
          <cell r="BL533">
            <v>36914</v>
          </cell>
        </row>
        <row r="534">
          <cell r="AB534">
            <v>24562</v>
          </cell>
          <cell r="BL534">
            <v>36907</v>
          </cell>
        </row>
        <row r="535">
          <cell r="AB535">
            <v>24531</v>
          </cell>
          <cell r="BL535">
            <v>36900</v>
          </cell>
        </row>
        <row r="536">
          <cell r="AB536">
            <v>24503</v>
          </cell>
          <cell r="BL536">
            <v>36893</v>
          </cell>
        </row>
        <row r="537">
          <cell r="AB537">
            <v>24472</v>
          </cell>
          <cell r="BL537">
            <v>36886</v>
          </cell>
        </row>
        <row r="538">
          <cell r="AB538">
            <v>24441</v>
          </cell>
          <cell r="BL538">
            <v>36879</v>
          </cell>
        </row>
        <row r="539">
          <cell r="AB539">
            <v>24411</v>
          </cell>
          <cell r="BL539">
            <v>36872</v>
          </cell>
        </row>
        <row r="540">
          <cell r="AB540">
            <v>24380</v>
          </cell>
          <cell r="BL540">
            <v>36865</v>
          </cell>
        </row>
        <row r="541">
          <cell r="AB541">
            <v>24350</v>
          </cell>
          <cell r="BL541">
            <v>36858</v>
          </cell>
        </row>
        <row r="542">
          <cell r="AB542">
            <v>24319</v>
          </cell>
          <cell r="BL542">
            <v>36851</v>
          </cell>
        </row>
        <row r="543">
          <cell r="AB543">
            <v>24288</v>
          </cell>
          <cell r="BL543">
            <v>36844</v>
          </cell>
        </row>
        <row r="544">
          <cell r="AB544">
            <v>24258</v>
          </cell>
          <cell r="BL544">
            <v>36837</v>
          </cell>
        </row>
        <row r="545">
          <cell r="AB545">
            <v>24227</v>
          </cell>
          <cell r="BL545">
            <v>36830</v>
          </cell>
        </row>
        <row r="546">
          <cell r="AB546">
            <v>24197</v>
          </cell>
          <cell r="BL546">
            <v>36823</v>
          </cell>
        </row>
        <row r="547">
          <cell r="AB547">
            <v>24166</v>
          </cell>
          <cell r="BL547">
            <v>36816</v>
          </cell>
        </row>
        <row r="548">
          <cell r="AB548">
            <v>24138</v>
          </cell>
          <cell r="BL548">
            <v>36809</v>
          </cell>
        </row>
        <row r="549">
          <cell r="AB549">
            <v>24107</v>
          </cell>
          <cell r="BL549">
            <v>36802</v>
          </cell>
        </row>
        <row r="550">
          <cell r="AB550">
            <v>24076</v>
          </cell>
          <cell r="BL550">
            <v>36795</v>
          </cell>
        </row>
        <row r="551">
          <cell r="AB551">
            <v>24046</v>
          </cell>
          <cell r="BL551">
            <v>36788</v>
          </cell>
        </row>
        <row r="552">
          <cell r="AB552">
            <v>24015</v>
          </cell>
          <cell r="BL552">
            <v>36781</v>
          </cell>
        </row>
        <row r="553">
          <cell r="AB553">
            <v>23985</v>
          </cell>
          <cell r="BL553">
            <v>36774</v>
          </cell>
        </row>
        <row r="554">
          <cell r="AB554">
            <v>23954</v>
          </cell>
          <cell r="BL554">
            <v>36767</v>
          </cell>
        </row>
        <row r="555">
          <cell r="AB555">
            <v>23923</v>
          </cell>
          <cell r="BL555">
            <v>36760</v>
          </cell>
        </row>
        <row r="556">
          <cell r="AB556">
            <v>23893</v>
          </cell>
          <cell r="BL556">
            <v>36753</v>
          </cell>
        </row>
        <row r="557">
          <cell r="AB557">
            <v>23862</v>
          </cell>
          <cell r="BL557">
            <v>36746</v>
          </cell>
        </row>
        <row r="558">
          <cell r="AB558">
            <v>23832</v>
          </cell>
          <cell r="BL558">
            <v>36739</v>
          </cell>
        </row>
        <row r="559">
          <cell r="AB559">
            <v>23801</v>
          </cell>
          <cell r="BL559">
            <v>36732</v>
          </cell>
        </row>
        <row r="560">
          <cell r="AB560">
            <v>23773</v>
          </cell>
          <cell r="BL560">
            <v>36725</v>
          </cell>
        </row>
        <row r="561">
          <cell r="AB561">
            <v>23742</v>
          </cell>
          <cell r="BL561">
            <v>36718</v>
          </cell>
        </row>
        <row r="562">
          <cell r="AB562">
            <v>23711</v>
          </cell>
          <cell r="BL562">
            <v>36711</v>
          </cell>
        </row>
        <row r="563">
          <cell r="AB563">
            <v>23681</v>
          </cell>
          <cell r="BL563">
            <v>36704</v>
          </cell>
        </row>
        <row r="564">
          <cell r="AB564">
            <v>23650</v>
          </cell>
          <cell r="BL564">
            <v>36697</v>
          </cell>
        </row>
        <row r="565">
          <cell r="AB565">
            <v>23620</v>
          </cell>
          <cell r="BL565">
            <v>36690</v>
          </cell>
        </row>
        <row r="566">
          <cell r="AB566">
            <v>23589</v>
          </cell>
          <cell r="BL566">
            <v>36683</v>
          </cell>
        </row>
        <row r="567">
          <cell r="AB567">
            <v>23558</v>
          </cell>
          <cell r="BL567">
            <v>36676</v>
          </cell>
        </row>
        <row r="568">
          <cell r="AB568">
            <v>23528</v>
          </cell>
          <cell r="BL568">
            <v>36669</v>
          </cell>
        </row>
        <row r="569">
          <cell r="AB569">
            <v>23497</v>
          </cell>
          <cell r="BL569">
            <v>36662</v>
          </cell>
        </row>
        <row r="570">
          <cell r="AB570">
            <v>23467</v>
          </cell>
          <cell r="BL570">
            <v>36655</v>
          </cell>
        </row>
        <row r="571">
          <cell r="AB571">
            <v>23436</v>
          </cell>
          <cell r="BL571">
            <v>36648</v>
          </cell>
        </row>
        <row r="572">
          <cell r="AB572">
            <v>23407</v>
          </cell>
          <cell r="BL572">
            <v>36641</v>
          </cell>
        </row>
        <row r="573">
          <cell r="AB573">
            <v>23376</v>
          </cell>
          <cell r="BL573">
            <v>36634</v>
          </cell>
        </row>
        <row r="574">
          <cell r="AB574">
            <v>23345</v>
          </cell>
          <cell r="BL574">
            <v>36627</v>
          </cell>
        </row>
        <row r="575">
          <cell r="AB575">
            <v>23315</v>
          </cell>
          <cell r="BL575">
            <v>36620</v>
          </cell>
        </row>
        <row r="576">
          <cell r="AB576">
            <v>23284</v>
          </cell>
          <cell r="BL576">
            <v>36613</v>
          </cell>
        </row>
        <row r="577">
          <cell r="AB577">
            <v>23254</v>
          </cell>
          <cell r="BL577">
            <v>36606</v>
          </cell>
        </row>
        <row r="578">
          <cell r="AB578">
            <v>23223</v>
          </cell>
          <cell r="BL578">
            <v>36599</v>
          </cell>
        </row>
        <row r="579">
          <cell r="AB579">
            <v>23192</v>
          </cell>
          <cell r="BL579">
            <v>36592</v>
          </cell>
        </row>
        <row r="580">
          <cell r="AB580">
            <v>23162</v>
          </cell>
          <cell r="BL580">
            <v>36585</v>
          </cell>
        </row>
        <row r="581">
          <cell r="AB581">
            <v>23131</v>
          </cell>
          <cell r="BL581">
            <v>36578</v>
          </cell>
        </row>
        <row r="582">
          <cell r="AB582">
            <v>23101</v>
          </cell>
          <cell r="BL582">
            <v>36571</v>
          </cell>
        </row>
        <row r="583">
          <cell r="AB583">
            <v>23070</v>
          </cell>
          <cell r="BL583">
            <v>36564</v>
          </cell>
        </row>
        <row r="584">
          <cell r="AB584">
            <v>23042</v>
          </cell>
          <cell r="BL584">
            <v>36557</v>
          </cell>
        </row>
        <row r="585">
          <cell r="AB585">
            <v>23011</v>
          </cell>
          <cell r="BL585">
            <v>36550</v>
          </cell>
        </row>
        <row r="586">
          <cell r="AB586">
            <v>22980</v>
          </cell>
          <cell r="BL586">
            <v>36543</v>
          </cell>
        </row>
        <row r="587">
          <cell r="AB587">
            <v>22950</v>
          </cell>
          <cell r="BL587">
            <v>36536</v>
          </cell>
        </row>
        <row r="588">
          <cell r="AB588">
            <v>22919</v>
          </cell>
          <cell r="BL588">
            <v>36529</v>
          </cell>
        </row>
        <row r="589">
          <cell r="AB589">
            <v>22889</v>
          </cell>
          <cell r="BL589">
            <v>36522</v>
          </cell>
        </row>
        <row r="590">
          <cell r="AB590">
            <v>22858</v>
          </cell>
          <cell r="BL590">
            <v>36515</v>
          </cell>
        </row>
        <row r="591">
          <cell r="AB591">
            <v>22827</v>
          </cell>
          <cell r="BL591">
            <v>36508</v>
          </cell>
        </row>
        <row r="592">
          <cell r="AB592">
            <v>22797</v>
          </cell>
          <cell r="BL592">
            <v>36501</v>
          </cell>
        </row>
        <row r="593">
          <cell r="AB593">
            <v>22766</v>
          </cell>
          <cell r="BL593">
            <v>36494</v>
          </cell>
        </row>
        <row r="594">
          <cell r="AB594">
            <v>22736</v>
          </cell>
          <cell r="BL594">
            <v>36487</v>
          </cell>
        </row>
        <row r="595">
          <cell r="AB595">
            <v>22705</v>
          </cell>
          <cell r="BL595">
            <v>36480</v>
          </cell>
        </row>
        <row r="596">
          <cell r="AB596">
            <v>22677</v>
          </cell>
          <cell r="BL596">
            <v>36473</v>
          </cell>
        </row>
        <row r="597">
          <cell r="AB597">
            <v>22646</v>
          </cell>
          <cell r="BL597">
            <v>36466</v>
          </cell>
        </row>
        <row r="598">
          <cell r="AB598">
            <v>22615</v>
          </cell>
          <cell r="BL598">
            <v>36459</v>
          </cell>
        </row>
        <row r="599">
          <cell r="AB599">
            <v>22585</v>
          </cell>
          <cell r="BL599">
            <v>36452</v>
          </cell>
        </row>
        <row r="600">
          <cell r="AB600">
            <v>22554</v>
          </cell>
          <cell r="BL600">
            <v>36445</v>
          </cell>
        </row>
        <row r="601">
          <cell r="AB601">
            <v>22524</v>
          </cell>
          <cell r="BL601">
            <v>36438</v>
          </cell>
        </row>
        <row r="602">
          <cell r="AB602">
            <v>22493</v>
          </cell>
          <cell r="BL602">
            <v>36431</v>
          </cell>
        </row>
        <row r="603">
          <cell r="AB603">
            <v>22462</v>
          </cell>
          <cell r="BL603">
            <v>36424</v>
          </cell>
        </row>
        <row r="604">
          <cell r="AB604">
            <v>22432</v>
          </cell>
          <cell r="BL604">
            <v>36417</v>
          </cell>
        </row>
        <row r="605">
          <cell r="AB605">
            <v>22401</v>
          </cell>
          <cell r="BL605">
            <v>36410</v>
          </cell>
        </row>
        <row r="606">
          <cell r="AB606">
            <v>22371</v>
          </cell>
          <cell r="BL606">
            <v>36403</v>
          </cell>
        </row>
        <row r="607">
          <cell r="AB607">
            <v>22340</v>
          </cell>
          <cell r="BL607">
            <v>36396</v>
          </cell>
        </row>
        <row r="608">
          <cell r="AB608">
            <v>22312</v>
          </cell>
          <cell r="BL608">
            <v>36389</v>
          </cell>
        </row>
        <row r="609">
          <cell r="AB609">
            <v>22281</v>
          </cell>
          <cell r="BL609">
            <v>36382</v>
          </cell>
        </row>
        <row r="610">
          <cell r="AB610">
            <v>22250</v>
          </cell>
          <cell r="BL610">
            <v>36375</v>
          </cell>
        </row>
        <row r="611">
          <cell r="AB611">
            <v>22220</v>
          </cell>
          <cell r="BL611">
            <v>36368</v>
          </cell>
        </row>
        <row r="612">
          <cell r="AB612">
            <v>22189</v>
          </cell>
          <cell r="BL612">
            <v>36361</v>
          </cell>
        </row>
        <row r="613">
          <cell r="AB613">
            <v>22159</v>
          </cell>
          <cell r="BL613">
            <v>36354</v>
          </cell>
        </row>
        <row r="614">
          <cell r="AB614">
            <v>22128</v>
          </cell>
          <cell r="BL614">
            <v>36347</v>
          </cell>
        </row>
        <row r="615">
          <cell r="AB615">
            <v>22097</v>
          </cell>
          <cell r="BL615">
            <v>36340</v>
          </cell>
        </row>
        <row r="616">
          <cell r="AB616">
            <v>22067</v>
          </cell>
          <cell r="BL616">
            <v>36333</v>
          </cell>
        </row>
        <row r="617">
          <cell r="AB617">
            <v>22036</v>
          </cell>
          <cell r="BL617">
            <v>36326</v>
          </cell>
        </row>
        <row r="618">
          <cell r="AB618">
            <v>22006</v>
          </cell>
          <cell r="BL618">
            <v>36319</v>
          </cell>
        </row>
        <row r="619">
          <cell r="AB619">
            <v>21975</v>
          </cell>
          <cell r="BL619">
            <v>36312</v>
          </cell>
        </row>
        <row r="620">
          <cell r="AB620">
            <v>21946</v>
          </cell>
          <cell r="BL620">
            <v>36305</v>
          </cell>
        </row>
        <row r="621">
          <cell r="BL621">
            <v>36298</v>
          </cell>
        </row>
        <row r="622">
          <cell r="BL622">
            <v>36291</v>
          </cell>
        </row>
        <row r="623">
          <cell r="BL623">
            <v>36284</v>
          </cell>
        </row>
        <row r="624">
          <cell r="BL624">
            <v>36277</v>
          </cell>
        </row>
        <row r="625">
          <cell r="BL625">
            <v>36270</v>
          </cell>
        </row>
        <row r="626">
          <cell r="BL626">
            <v>36263</v>
          </cell>
        </row>
        <row r="627">
          <cell r="BL627">
            <v>36256</v>
          </cell>
        </row>
        <row r="628">
          <cell r="BL628">
            <v>36249</v>
          </cell>
        </row>
        <row r="629">
          <cell r="BL629">
            <v>36242</v>
          </cell>
        </row>
        <row r="630">
          <cell r="BL630">
            <v>36235</v>
          </cell>
        </row>
        <row r="631">
          <cell r="BL631">
            <v>36228</v>
          </cell>
        </row>
        <row r="632">
          <cell r="BL632">
            <v>36221</v>
          </cell>
        </row>
        <row r="633">
          <cell r="BL633">
            <v>36214</v>
          </cell>
        </row>
        <row r="634">
          <cell r="BL634">
            <v>36207</v>
          </cell>
        </row>
        <row r="635">
          <cell r="BL635">
            <v>36200</v>
          </cell>
        </row>
        <row r="636">
          <cell r="BL636">
            <v>36193</v>
          </cell>
        </row>
        <row r="637">
          <cell r="BL637">
            <v>36186</v>
          </cell>
        </row>
        <row r="638">
          <cell r="BL638">
            <v>36179</v>
          </cell>
        </row>
        <row r="639">
          <cell r="BL639">
            <v>36172</v>
          </cell>
        </row>
        <row r="640">
          <cell r="BL640">
            <v>36165</v>
          </cell>
        </row>
        <row r="641">
          <cell r="BL641">
            <v>36158</v>
          </cell>
        </row>
        <row r="642">
          <cell r="BL642">
            <v>36151</v>
          </cell>
        </row>
        <row r="643">
          <cell r="BL643">
            <v>36144</v>
          </cell>
        </row>
        <row r="644">
          <cell r="BL644">
            <v>36137</v>
          </cell>
        </row>
        <row r="645">
          <cell r="BL645">
            <v>36130</v>
          </cell>
        </row>
        <row r="646">
          <cell r="BL646">
            <v>36123</v>
          </cell>
        </row>
        <row r="647">
          <cell r="BL647">
            <v>36116</v>
          </cell>
        </row>
        <row r="648">
          <cell r="BL648">
            <v>36109</v>
          </cell>
        </row>
        <row r="649">
          <cell r="BL649">
            <v>36102</v>
          </cell>
        </row>
        <row r="650">
          <cell r="BL650">
            <v>36095</v>
          </cell>
        </row>
        <row r="651">
          <cell r="BL651">
            <v>36088</v>
          </cell>
        </row>
        <row r="652">
          <cell r="BL652">
            <v>36081</v>
          </cell>
        </row>
        <row r="653">
          <cell r="BL653">
            <v>36074</v>
          </cell>
        </row>
        <row r="654">
          <cell r="BL654">
            <v>36067</v>
          </cell>
        </row>
        <row r="655">
          <cell r="BL655">
            <v>36060</v>
          </cell>
        </row>
        <row r="656">
          <cell r="BL656">
            <v>36053</v>
          </cell>
        </row>
        <row r="657">
          <cell r="BL657">
            <v>36046</v>
          </cell>
        </row>
        <row r="658">
          <cell r="BL658">
            <v>36039</v>
          </cell>
        </row>
        <row r="659">
          <cell r="BL659">
            <v>36032</v>
          </cell>
        </row>
        <row r="660">
          <cell r="BL660">
            <v>36025</v>
          </cell>
        </row>
        <row r="661">
          <cell r="BL661">
            <v>36018</v>
          </cell>
        </row>
        <row r="662">
          <cell r="BL662">
            <v>36011</v>
          </cell>
        </row>
        <row r="663">
          <cell r="BL663">
            <v>36004</v>
          </cell>
        </row>
        <row r="664">
          <cell r="BL664">
            <v>35997</v>
          </cell>
        </row>
        <row r="665">
          <cell r="BL665">
            <v>35990</v>
          </cell>
        </row>
        <row r="666">
          <cell r="BL666">
            <v>35983</v>
          </cell>
        </row>
        <row r="667">
          <cell r="BL667">
            <v>35976</v>
          </cell>
        </row>
        <row r="668">
          <cell r="BL668">
            <v>35969</v>
          </cell>
        </row>
        <row r="669">
          <cell r="BL669">
            <v>35962</v>
          </cell>
        </row>
        <row r="670">
          <cell r="BL670">
            <v>35955</v>
          </cell>
        </row>
        <row r="671">
          <cell r="BL671">
            <v>35948</v>
          </cell>
        </row>
        <row r="672">
          <cell r="BL672">
            <v>35941</v>
          </cell>
        </row>
        <row r="673">
          <cell r="BL673">
            <v>35934</v>
          </cell>
        </row>
        <row r="674">
          <cell r="BL674">
            <v>35927</v>
          </cell>
        </row>
        <row r="675">
          <cell r="BL675">
            <v>35920</v>
          </cell>
        </row>
        <row r="676">
          <cell r="BL676">
            <v>35913</v>
          </cell>
        </row>
        <row r="677">
          <cell r="BL677">
            <v>35906</v>
          </cell>
        </row>
        <row r="678">
          <cell r="BL678">
            <v>35899</v>
          </cell>
        </row>
        <row r="679">
          <cell r="BL679">
            <v>35892</v>
          </cell>
        </row>
        <row r="680">
          <cell r="BL680">
            <v>35885</v>
          </cell>
        </row>
        <row r="681">
          <cell r="BL681">
            <v>35878</v>
          </cell>
        </row>
        <row r="682">
          <cell r="BL682">
            <v>35871</v>
          </cell>
        </row>
        <row r="683">
          <cell r="BL683">
            <v>35864</v>
          </cell>
        </row>
        <row r="684">
          <cell r="BL684">
            <v>35857</v>
          </cell>
        </row>
        <row r="685">
          <cell r="BL685">
            <v>35850</v>
          </cell>
        </row>
        <row r="686">
          <cell r="BL686">
            <v>35843</v>
          </cell>
        </row>
        <row r="687">
          <cell r="BL687">
            <v>35836</v>
          </cell>
        </row>
        <row r="688">
          <cell r="BL688">
            <v>35829</v>
          </cell>
        </row>
        <row r="689">
          <cell r="BL689">
            <v>35822</v>
          </cell>
        </row>
        <row r="690">
          <cell r="BL690">
            <v>35815</v>
          </cell>
        </row>
        <row r="691">
          <cell r="BL691">
            <v>35808</v>
          </cell>
        </row>
        <row r="692">
          <cell r="BL692">
            <v>35801</v>
          </cell>
        </row>
        <row r="693">
          <cell r="BL693">
            <v>35794</v>
          </cell>
        </row>
        <row r="694">
          <cell r="BL694">
            <v>35787</v>
          </cell>
        </row>
        <row r="695">
          <cell r="BL695">
            <v>35780</v>
          </cell>
        </row>
        <row r="696">
          <cell r="BL696">
            <v>35773</v>
          </cell>
        </row>
        <row r="697">
          <cell r="BL697">
            <v>35766</v>
          </cell>
        </row>
        <row r="698">
          <cell r="BL698">
            <v>35759</v>
          </cell>
        </row>
        <row r="699">
          <cell r="BL699">
            <v>35752</v>
          </cell>
        </row>
        <row r="700">
          <cell r="BL700">
            <v>35745</v>
          </cell>
        </row>
        <row r="701">
          <cell r="BL701">
            <v>35738</v>
          </cell>
        </row>
        <row r="702">
          <cell r="BL702">
            <v>35731</v>
          </cell>
        </row>
        <row r="703">
          <cell r="BL703">
            <v>35724</v>
          </cell>
        </row>
        <row r="704">
          <cell r="BL704">
            <v>35717</v>
          </cell>
        </row>
        <row r="705">
          <cell r="BL705">
            <v>35710</v>
          </cell>
        </row>
        <row r="706">
          <cell r="BL706">
            <v>35703</v>
          </cell>
        </row>
        <row r="707">
          <cell r="BL707">
            <v>35696</v>
          </cell>
        </row>
        <row r="708">
          <cell r="BL708">
            <v>35689</v>
          </cell>
        </row>
        <row r="709">
          <cell r="BL709">
            <v>35682</v>
          </cell>
        </row>
        <row r="710">
          <cell r="BL710">
            <v>35675</v>
          </cell>
        </row>
        <row r="711">
          <cell r="BL711">
            <v>35668</v>
          </cell>
        </row>
        <row r="712">
          <cell r="BL712">
            <v>35661</v>
          </cell>
        </row>
        <row r="713">
          <cell r="BL713">
            <v>35654</v>
          </cell>
        </row>
        <row r="714">
          <cell r="BL714">
            <v>35647</v>
          </cell>
        </row>
        <row r="715">
          <cell r="BL715">
            <v>35640</v>
          </cell>
        </row>
        <row r="716">
          <cell r="BL716">
            <v>35633</v>
          </cell>
        </row>
        <row r="717">
          <cell r="BL717">
            <v>35626</v>
          </cell>
        </row>
        <row r="718">
          <cell r="BL718">
            <v>35619</v>
          </cell>
        </row>
        <row r="719">
          <cell r="BL719">
            <v>35612</v>
          </cell>
        </row>
        <row r="720">
          <cell r="BL720">
            <v>35605</v>
          </cell>
        </row>
        <row r="721">
          <cell r="BL721">
            <v>35598</v>
          </cell>
        </row>
        <row r="722">
          <cell r="BL722">
            <v>35591</v>
          </cell>
        </row>
        <row r="723">
          <cell r="BL723">
            <v>35584</v>
          </cell>
        </row>
        <row r="724">
          <cell r="BL724">
            <v>35577</v>
          </cell>
        </row>
        <row r="725">
          <cell r="BL725">
            <v>35570</v>
          </cell>
        </row>
        <row r="726">
          <cell r="BL726">
            <v>35563</v>
          </cell>
        </row>
        <row r="727">
          <cell r="BL727">
            <v>35556</v>
          </cell>
        </row>
        <row r="728">
          <cell r="BL728">
            <v>35549</v>
          </cell>
        </row>
        <row r="729">
          <cell r="BL729">
            <v>35542</v>
          </cell>
        </row>
        <row r="730">
          <cell r="BL730">
            <v>35535</v>
          </cell>
        </row>
        <row r="731">
          <cell r="BL731">
            <v>35528</v>
          </cell>
        </row>
        <row r="732">
          <cell r="BL732">
            <v>35521</v>
          </cell>
        </row>
        <row r="733">
          <cell r="BL733">
            <v>35514</v>
          </cell>
        </row>
        <row r="734">
          <cell r="BL734">
            <v>35507</v>
          </cell>
        </row>
        <row r="735">
          <cell r="BL735">
            <v>35500</v>
          </cell>
        </row>
        <row r="736">
          <cell r="BL736">
            <v>35493</v>
          </cell>
        </row>
        <row r="737">
          <cell r="BL737">
            <v>35486</v>
          </cell>
        </row>
        <row r="738">
          <cell r="BL738">
            <v>35479</v>
          </cell>
        </row>
        <row r="739">
          <cell r="BL739">
            <v>35472</v>
          </cell>
        </row>
        <row r="740">
          <cell r="BL740">
            <v>35465</v>
          </cell>
        </row>
        <row r="741">
          <cell r="BL741">
            <v>35458</v>
          </cell>
        </row>
        <row r="742">
          <cell r="BL742">
            <v>35451</v>
          </cell>
        </row>
        <row r="743">
          <cell r="BL743">
            <v>35444</v>
          </cell>
        </row>
        <row r="744">
          <cell r="BL744">
            <v>35437</v>
          </cell>
        </row>
      </sheetData>
      <sheetData sheetId="1">
        <row r="2">
          <cell r="P2" t="str">
            <v>本表开始时间</v>
          </cell>
          <cell r="Q2" t="str">
            <v>1980/01</v>
          </cell>
          <cell r="V2" t="str">
            <v>本表开始时间</v>
          </cell>
          <cell r="AD2" t="str">
            <v>本表开始时间</v>
          </cell>
          <cell r="AL2" t="str">
            <v>本表开始时间</v>
          </cell>
          <cell r="AV2" t="str">
            <v>本表开始时间</v>
          </cell>
          <cell r="AY2" t="str">
            <v>本表开始时间</v>
          </cell>
        </row>
        <row r="3">
          <cell r="P3" t="str">
            <v>所用指标</v>
          </cell>
          <cell r="Q3" t="str">
            <v>LAST PRICE</v>
          </cell>
          <cell r="V3" t="str">
            <v>所用指标</v>
          </cell>
          <cell r="AD3" t="str">
            <v>所用指标</v>
          </cell>
          <cell r="AL3" t="str">
            <v>所用指标</v>
          </cell>
          <cell r="AV3" t="str">
            <v>所用指标</v>
          </cell>
          <cell r="AY3" t="str">
            <v>所用指标</v>
          </cell>
        </row>
        <row r="4">
          <cell r="P4" t="str">
            <v>日本GDP情况</v>
          </cell>
          <cell r="V4" t="str">
            <v>日本CPI情况</v>
          </cell>
          <cell r="AD4" t="str">
            <v>日本批发和零售业销售情况</v>
          </cell>
          <cell r="AL4" t="str">
            <v>日本零售业销售情况（分业态）</v>
          </cell>
          <cell r="AV4" t="str">
            <v>日本便利店数量</v>
          </cell>
          <cell r="AY4" t="str">
            <v>东京消费者信心指数</v>
          </cell>
        </row>
        <row r="5">
          <cell r="P5" t="str">
            <v>Bloomberg代码</v>
          </cell>
          <cell r="Q5" t="str">
            <v>JGDOOGDP Index</v>
          </cell>
          <cell r="V5" t="str">
            <v>Bloomberg代码</v>
          </cell>
          <cell r="AD5" t="str">
            <v>Bloomberg代码</v>
          </cell>
          <cell r="AL5" t="str">
            <v>Bloomberg代码</v>
          </cell>
          <cell r="AV5" t="str">
            <v>Bloomberg代码</v>
          </cell>
          <cell r="AY5" t="str">
            <v>Bloomberg代码</v>
          </cell>
        </row>
        <row r="6">
          <cell r="P6" t="str">
            <v>日期</v>
          </cell>
          <cell r="Q6" t="str">
            <v>名义GDP（十亿日元）</v>
          </cell>
          <cell r="R6" t="str">
            <v>名义GDP同比（%）</v>
          </cell>
          <cell r="V6" t="str">
            <v>日期</v>
          </cell>
          <cell r="W6" t="str">
            <v>全国CPI</v>
          </cell>
          <cell r="X6" t="str">
            <v>全国CPI 同比</v>
          </cell>
          <cell r="AD6" t="str">
            <v>日期</v>
          </cell>
          <cell r="AE6" t="str">
            <v>批发及零售总计（千亿日元）</v>
          </cell>
          <cell r="AF6" t="str">
            <v>批发及零售总计同比（%）</v>
          </cell>
          <cell r="AL6" t="str">
            <v>日期</v>
          </cell>
          <cell r="AM6" t="str">
            <v>大型零售店总计（千亿日元）</v>
          </cell>
          <cell r="AN6" t="str">
            <v>大型零售店总计同比（%）</v>
          </cell>
          <cell r="AW6" t="str">
            <v>便利店数量</v>
          </cell>
          <cell r="AZ6" t="str">
            <v>总计</v>
          </cell>
        </row>
        <row r="7">
          <cell r="P7" t="e">
            <v>#NAME?</v>
          </cell>
          <cell r="Q7">
            <v>125173.6</v>
          </cell>
          <cell r="V7" t="e">
            <v>#NAME?</v>
          </cell>
          <cell r="AD7" t="e">
            <v>#NAME?</v>
          </cell>
          <cell r="AL7" t="e">
            <v>#NAME?</v>
          </cell>
          <cell r="AV7" t="e">
            <v>#NAME?</v>
          </cell>
          <cell r="AY7" t="e">
            <v>#NAME?</v>
          </cell>
        </row>
        <row r="8">
          <cell r="P8">
            <v>40451</v>
          </cell>
          <cell r="Q8">
            <v>117510.6</v>
          </cell>
          <cell r="V8">
            <v>40574</v>
          </cell>
          <cell r="AD8">
            <v>40574</v>
          </cell>
          <cell r="AL8">
            <v>40574</v>
          </cell>
          <cell r="AV8">
            <v>40574</v>
          </cell>
          <cell r="AY8">
            <v>40574</v>
          </cell>
        </row>
        <row r="9">
          <cell r="P9">
            <v>40359</v>
          </cell>
          <cell r="Q9">
            <v>118974.5</v>
          </cell>
          <cell r="V9">
            <v>40543</v>
          </cell>
          <cell r="AD9">
            <v>40543</v>
          </cell>
          <cell r="AL9">
            <v>40543</v>
          </cell>
          <cell r="AV9">
            <v>40543</v>
          </cell>
          <cell r="AY9">
            <v>40543</v>
          </cell>
        </row>
        <row r="10">
          <cell r="P10">
            <v>40268</v>
          </cell>
          <cell r="Q10">
            <v>117564.4</v>
          </cell>
          <cell r="V10">
            <v>40512</v>
          </cell>
          <cell r="AD10">
            <v>40512</v>
          </cell>
          <cell r="AL10">
            <v>40512</v>
          </cell>
          <cell r="AV10">
            <v>40512</v>
          </cell>
          <cell r="AY10">
            <v>40512</v>
          </cell>
        </row>
        <row r="11">
          <cell r="B11">
            <v>2</v>
          </cell>
          <cell r="C11">
            <v>1</v>
          </cell>
          <cell r="J11">
            <v>2</v>
          </cell>
          <cell r="K11">
            <v>1</v>
          </cell>
          <cell r="P11">
            <v>40178</v>
          </cell>
          <cell r="Q11">
            <v>124390.5</v>
          </cell>
          <cell r="V11">
            <v>40482</v>
          </cell>
          <cell r="AD11">
            <v>40482</v>
          </cell>
          <cell r="AL11">
            <v>40482</v>
          </cell>
          <cell r="AV11">
            <v>40482</v>
          </cell>
          <cell r="AY11">
            <v>40482</v>
          </cell>
        </row>
        <row r="12">
          <cell r="P12">
            <v>40086</v>
          </cell>
          <cell r="Q12">
            <v>114444.8</v>
          </cell>
          <cell r="V12">
            <v>40451</v>
          </cell>
          <cell r="AD12">
            <v>40451</v>
          </cell>
          <cell r="AL12">
            <v>40451</v>
          </cell>
          <cell r="AV12">
            <v>40451</v>
          </cell>
          <cell r="AY12">
            <v>40451</v>
          </cell>
        </row>
        <row r="13">
          <cell r="P13">
            <v>39994</v>
          </cell>
          <cell r="Q13">
            <v>117640.2</v>
          </cell>
          <cell r="V13">
            <v>40421</v>
          </cell>
          <cell r="AD13">
            <v>40421</v>
          </cell>
          <cell r="AL13">
            <v>40421</v>
          </cell>
          <cell r="AV13">
            <v>40421</v>
          </cell>
          <cell r="AY13">
            <v>40421</v>
          </cell>
        </row>
        <row r="14">
          <cell r="P14">
            <v>39903</v>
          </cell>
          <cell r="Q14">
            <v>114461.1</v>
          </cell>
          <cell r="V14">
            <v>40390</v>
          </cell>
          <cell r="AD14">
            <v>40390</v>
          </cell>
          <cell r="AL14">
            <v>40390</v>
          </cell>
          <cell r="AV14">
            <v>40390</v>
          </cell>
          <cell r="AY14">
            <v>40390</v>
          </cell>
        </row>
        <row r="15">
          <cell r="P15">
            <v>39813</v>
          </cell>
          <cell r="Q15">
            <v>129383.9</v>
          </cell>
          <cell r="V15">
            <v>40359</v>
          </cell>
          <cell r="AD15">
            <v>40359</v>
          </cell>
          <cell r="AL15">
            <v>40359</v>
          </cell>
          <cell r="AV15">
            <v>40359</v>
          </cell>
          <cell r="AY15">
            <v>40359</v>
          </cell>
        </row>
        <row r="16">
          <cell r="P16">
            <v>39721</v>
          </cell>
          <cell r="Q16">
            <v>121978.2</v>
          </cell>
          <cell r="V16">
            <v>40329</v>
          </cell>
          <cell r="AD16">
            <v>40329</v>
          </cell>
          <cell r="AL16">
            <v>40329</v>
          </cell>
          <cell r="AV16">
            <v>40329</v>
          </cell>
          <cell r="AY16">
            <v>40329</v>
          </cell>
        </row>
        <row r="17">
          <cell r="P17">
            <v>39629</v>
          </cell>
          <cell r="Q17">
            <v>126242.7</v>
          </cell>
          <cell r="V17">
            <v>40298</v>
          </cell>
          <cell r="AD17">
            <v>40298</v>
          </cell>
          <cell r="AL17">
            <v>40298</v>
          </cell>
          <cell r="AV17">
            <v>40298</v>
          </cell>
          <cell r="AY17">
            <v>40298</v>
          </cell>
        </row>
        <row r="18">
          <cell r="P18">
            <v>39538</v>
          </cell>
          <cell r="Q18">
            <v>126772.8</v>
          </cell>
          <cell r="V18">
            <v>40268</v>
          </cell>
          <cell r="AD18">
            <v>40268</v>
          </cell>
          <cell r="AL18">
            <v>40268</v>
          </cell>
          <cell r="AV18">
            <v>40268</v>
          </cell>
          <cell r="AY18">
            <v>40268</v>
          </cell>
        </row>
        <row r="19">
          <cell r="P19">
            <v>39447</v>
          </cell>
          <cell r="Q19">
            <v>135101.20000000001</v>
          </cell>
          <cell r="V19">
            <v>40237</v>
          </cell>
          <cell r="AD19">
            <v>40237</v>
          </cell>
          <cell r="AL19">
            <v>40237</v>
          </cell>
          <cell r="AV19">
            <v>40237</v>
          </cell>
          <cell r="AY19">
            <v>40237</v>
          </cell>
        </row>
        <row r="20">
          <cell r="P20">
            <v>39355</v>
          </cell>
          <cell r="Q20">
            <v>125455.1</v>
          </cell>
          <cell r="V20">
            <v>40209</v>
          </cell>
          <cell r="AD20">
            <v>40209</v>
          </cell>
          <cell r="AL20">
            <v>40209</v>
          </cell>
          <cell r="AV20">
            <v>40209</v>
          </cell>
          <cell r="AY20">
            <v>40209</v>
          </cell>
        </row>
        <row r="21">
          <cell r="P21">
            <v>39263</v>
          </cell>
          <cell r="Q21">
            <v>128475.2</v>
          </cell>
          <cell r="V21">
            <v>40178</v>
          </cell>
          <cell r="AD21">
            <v>40178</v>
          </cell>
          <cell r="AL21">
            <v>40178</v>
          </cell>
          <cell r="AV21">
            <v>40178</v>
          </cell>
          <cell r="AY21">
            <v>40178</v>
          </cell>
        </row>
        <row r="22">
          <cell r="P22">
            <v>39172</v>
          </cell>
          <cell r="Q22">
            <v>126488.9</v>
          </cell>
          <cell r="V22">
            <v>40147</v>
          </cell>
          <cell r="AD22">
            <v>40147</v>
          </cell>
          <cell r="AL22">
            <v>40147</v>
          </cell>
          <cell r="AV22">
            <v>40147</v>
          </cell>
          <cell r="AY22">
            <v>40147</v>
          </cell>
        </row>
        <row r="23">
          <cell r="P23">
            <v>39082</v>
          </cell>
          <cell r="Q23">
            <v>134197.1</v>
          </cell>
          <cell r="V23">
            <v>40117</v>
          </cell>
          <cell r="AD23">
            <v>40117</v>
          </cell>
          <cell r="AL23">
            <v>40117</v>
          </cell>
          <cell r="AV23">
            <v>40117</v>
          </cell>
          <cell r="AY23">
            <v>40117</v>
          </cell>
        </row>
        <row r="24">
          <cell r="P24">
            <v>38990</v>
          </cell>
          <cell r="Q24">
            <v>123948.1</v>
          </cell>
          <cell r="V24">
            <v>40086</v>
          </cell>
          <cell r="AD24">
            <v>40086</v>
          </cell>
          <cell r="AL24">
            <v>40086</v>
          </cell>
          <cell r="AV24">
            <v>40086</v>
          </cell>
          <cell r="AY24">
            <v>40086</v>
          </cell>
        </row>
        <row r="25">
          <cell r="P25">
            <v>38898</v>
          </cell>
          <cell r="Q25">
            <v>126303.5</v>
          </cell>
          <cell r="V25">
            <v>40056</v>
          </cell>
          <cell r="AD25">
            <v>40056</v>
          </cell>
          <cell r="AL25">
            <v>40056</v>
          </cell>
          <cell r="AV25">
            <v>40056</v>
          </cell>
          <cell r="AY25">
            <v>40056</v>
          </cell>
        </row>
        <row r="26">
          <cell r="P26">
            <v>38807</v>
          </cell>
          <cell r="Q26">
            <v>122916</v>
          </cell>
          <cell r="V26">
            <v>40025</v>
          </cell>
          <cell r="AD26">
            <v>40025</v>
          </cell>
          <cell r="AL26">
            <v>40025</v>
          </cell>
          <cell r="AV26">
            <v>40025</v>
          </cell>
          <cell r="AY26">
            <v>40025</v>
          </cell>
        </row>
        <row r="27">
          <cell r="P27">
            <v>38717</v>
          </cell>
          <cell r="Q27">
            <v>132189</v>
          </cell>
          <cell r="V27">
            <v>39994</v>
          </cell>
          <cell r="AD27">
            <v>39994</v>
          </cell>
          <cell r="AL27">
            <v>39994</v>
          </cell>
          <cell r="AV27">
            <v>39994</v>
          </cell>
          <cell r="AY27">
            <v>39994</v>
          </cell>
        </row>
        <row r="28">
          <cell r="P28">
            <v>38625</v>
          </cell>
          <cell r="Q28">
            <v>122846.6</v>
          </cell>
          <cell r="V28">
            <v>39964</v>
          </cell>
          <cell r="AD28">
            <v>39964</v>
          </cell>
          <cell r="AL28">
            <v>39964</v>
          </cell>
          <cell r="AV28">
            <v>39964</v>
          </cell>
          <cell r="AY28">
            <v>39964</v>
          </cell>
        </row>
        <row r="29">
          <cell r="P29">
            <v>38533</v>
          </cell>
          <cell r="Q29">
            <v>125235.1</v>
          </cell>
          <cell r="V29">
            <v>39933</v>
          </cell>
          <cell r="AD29">
            <v>39933</v>
          </cell>
          <cell r="AL29">
            <v>39933</v>
          </cell>
          <cell r="AV29">
            <v>39933</v>
          </cell>
          <cell r="AY29">
            <v>39933</v>
          </cell>
        </row>
        <row r="30">
          <cell r="P30">
            <v>38442</v>
          </cell>
          <cell r="Q30">
            <v>121463.8</v>
          </cell>
          <cell r="V30">
            <v>39903</v>
          </cell>
          <cell r="AD30">
            <v>39903</v>
          </cell>
          <cell r="AL30">
            <v>39903</v>
          </cell>
          <cell r="AV30">
            <v>39903</v>
          </cell>
          <cell r="AY30">
            <v>39903</v>
          </cell>
        </row>
        <row r="31">
          <cell r="P31">
            <v>38352</v>
          </cell>
          <cell r="Q31">
            <v>130859.2</v>
          </cell>
          <cell r="V31">
            <v>39872</v>
          </cell>
          <cell r="AD31">
            <v>39872</v>
          </cell>
          <cell r="AL31">
            <v>39872</v>
          </cell>
          <cell r="AV31">
            <v>39872</v>
          </cell>
          <cell r="AY31">
            <v>39872</v>
          </cell>
        </row>
        <row r="32">
          <cell r="P32">
            <v>38260</v>
          </cell>
          <cell r="Q32">
            <v>122115.9</v>
          </cell>
          <cell r="V32">
            <v>39844</v>
          </cell>
          <cell r="AD32">
            <v>39844</v>
          </cell>
          <cell r="AL32">
            <v>39844</v>
          </cell>
          <cell r="AV32">
            <v>39844</v>
          </cell>
          <cell r="AY32">
            <v>39844</v>
          </cell>
        </row>
        <row r="33">
          <cell r="P33">
            <v>38168</v>
          </cell>
          <cell r="Q33">
            <v>124051.7</v>
          </cell>
          <cell r="V33">
            <v>39813</v>
          </cell>
          <cell r="AD33">
            <v>39813</v>
          </cell>
          <cell r="AL33">
            <v>39813</v>
          </cell>
          <cell r="AV33">
            <v>39813</v>
          </cell>
          <cell r="AY33">
            <v>39813</v>
          </cell>
        </row>
        <row r="34">
          <cell r="P34">
            <v>38077</v>
          </cell>
          <cell r="Q34">
            <v>121301.6</v>
          </cell>
          <cell r="V34">
            <v>39782</v>
          </cell>
          <cell r="AD34">
            <v>39782</v>
          </cell>
          <cell r="AL34">
            <v>39782</v>
          </cell>
          <cell r="AV34">
            <v>39782</v>
          </cell>
          <cell r="AY34">
            <v>39782</v>
          </cell>
        </row>
        <row r="35">
          <cell r="P35">
            <v>37986</v>
          </cell>
          <cell r="Q35">
            <v>130171.4</v>
          </cell>
          <cell r="V35">
            <v>39752</v>
          </cell>
          <cell r="AD35">
            <v>39752</v>
          </cell>
          <cell r="AL35">
            <v>39752</v>
          </cell>
          <cell r="AV35">
            <v>39752</v>
          </cell>
          <cell r="AY35">
            <v>39752</v>
          </cell>
        </row>
        <row r="36">
          <cell r="B36">
            <v>1</v>
          </cell>
          <cell r="C36">
            <v>1</v>
          </cell>
          <cell r="J36">
            <v>4</v>
          </cell>
          <cell r="K36">
            <v>1</v>
          </cell>
          <cell r="P36">
            <v>37894</v>
          </cell>
          <cell r="Q36">
            <v>120164.9</v>
          </cell>
          <cell r="V36">
            <v>39721</v>
          </cell>
          <cell r="AD36">
            <v>39721</v>
          </cell>
          <cell r="AL36">
            <v>39721</v>
          </cell>
          <cell r="AV36">
            <v>39721</v>
          </cell>
          <cell r="AY36">
            <v>39721</v>
          </cell>
        </row>
        <row r="37">
          <cell r="P37">
            <v>37802</v>
          </cell>
          <cell r="Q37">
            <v>122109.6</v>
          </cell>
          <cell r="V37">
            <v>39691</v>
          </cell>
          <cell r="AD37">
            <v>39691</v>
          </cell>
          <cell r="AL37">
            <v>39691</v>
          </cell>
          <cell r="AV37">
            <v>39691</v>
          </cell>
          <cell r="AY37">
            <v>39691</v>
          </cell>
        </row>
        <row r="38">
          <cell r="P38">
            <v>37711</v>
          </cell>
          <cell r="Q38">
            <v>117848.1</v>
          </cell>
          <cell r="V38">
            <v>39660</v>
          </cell>
          <cell r="AD38">
            <v>39660</v>
          </cell>
          <cell r="AL38">
            <v>39660</v>
          </cell>
          <cell r="AV38">
            <v>39660</v>
          </cell>
          <cell r="AY38">
            <v>39660</v>
          </cell>
        </row>
        <row r="39">
          <cell r="P39">
            <v>37621</v>
          </cell>
          <cell r="Q39">
            <v>129794</v>
          </cell>
          <cell r="V39">
            <v>39629</v>
          </cell>
          <cell r="AD39">
            <v>39629</v>
          </cell>
          <cell r="AL39">
            <v>39629</v>
          </cell>
          <cell r="AV39">
            <v>39629</v>
          </cell>
          <cell r="AY39">
            <v>39629</v>
          </cell>
        </row>
        <row r="40">
          <cell r="P40">
            <v>37529</v>
          </cell>
          <cell r="Q40">
            <v>120282.5</v>
          </cell>
          <cell r="V40">
            <v>39599</v>
          </cell>
          <cell r="AD40">
            <v>39599</v>
          </cell>
          <cell r="AL40">
            <v>39599</v>
          </cell>
          <cell r="AV40">
            <v>39599</v>
          </cell>
          <cell r="AY40">
            <v>39599</v>
          </cell>
        </row>
        <row r="41">
          <cell r="P41">
            <v>37437</v>
          </cell>
          <cell r="Q41">
            <v>121950.6</v>
          </cell>
          <cell r="V41">
            <v>39568</v>
          </cell>
          <cell r="AD41">
            <v>39568</v>
          </cell>
          <cell r="AL41">
            <v>39568</v>
          </cell>
          <cell r="AV41">
            <v>39568</v>
          </cell>
          <cell r="AY41">
            <v>39568</v>
          </cell>
        </row>
        <row r="42">
          <cell r="P42">
            <v>37346</v>
          </cell>
          <cell r="Q42">
            <v>119285.1</v>
          </cell>
          <cell r="V42">
            <v>39538</v>
          </cell>
          <cell r="AD42">
            <v>39538</v>
          </cell>
          <cell r="AL42">
            <v>39538</v>
          </cell>
          <cell r="AV42">
            <v>39538</v>
          </cell>
          <cell r="AY42">
            <v>39538</v>
          </cell>
        </row>
        <row r="43">
          <cell r="P43">
            <v>37256</v>
          </cell>
          <cell r="Q43">
            <v>129719</v>
          </cell>
          <cell r="V43">
            <v>39507</v>
          </cell>
          <cell r="AD43">
            <v>39507</v>
          </cell>
          <cell r="AL43">
            <v>39507</v>
          </cell>
          <cell r="AV43">
            <v>39507</v>
          </cell>
          <cell r="AY43">
            <v>39507</v>
          </cell>
        </row>
        <row r="44">
          <cell r="P44">
            <v>37164</v>
          </cell>
          <cell r="Q44">
            <v>120505.3</v>
          </cell>
          <cell r="V44">
            <v>39478</v>
          </cell>
          <cell r="AD44">
            <v>39478</v>
          </cell>
          <cell r="AL44">
            <v>39478</v>
          </cell>
          <cell r="AV44">
            <v>39478</v>
          </cell>
          <cell r="AY44">
            <v>39478</v>
          </cell>
        </row>
        <row r="45">
          <cell r="P45">
            <v>37072</v>
          </cell>
          <cell r="Q45">
            <v>124135.3</v>
          </cell>
          <cell r="V45">
            <v>39447</v>
          </cell>
          <cell r="AD45">
            <v>39447</v>
          </cell>
          <cell r="AL45">
            <v>39447</v>
          </cell>
          <cell r="AV45">
            <v>39447</v>
          </cell>
          <cell r="AY45">
            <v>39447</v>
          </cell>
        </row>
        <row r="46">
          <cell r="P46">
            <v>36981</v>
          </cell>
          <cell r="Q46">
            <v>123360.1</v>
          </cell>
          <cell r="V46">
            <v>39416</v>
          </cell>
          <cell r="AD46">
            <v>39416</v>
          </cell>
          <cell r="AL46">
            <v>39416</v>
          </cell>
          <cell r="AV46">
            <v>39416</v>
          </cell>
          <cell r="AY46">
            <v>39416</v>
          </cell>
        </row>
        <row r="47">
          <cell r="P47">
            <v>36891</v>
          </cell>
          <cell r="Q47">
            <v>133765.5</v>
          </cell>
          <cell r="V47">
            <v>39386</v>
          </cell>
          <cell r="AD47">
            <v>39386</v>
          </cell>
          <cell r="AL47">
            <v>39386</v>
          </cell>
          <cell r="AV47">
            <v>39386</v>
          </cell>
          <cell r="AY47">
            <v>39386</v>
          </cell>
        </row>
        <row r="48">
          <cell r="P48">
            <v>36799</v>
          </cell>
          <cell r="Q48">
            <v>122496.2</v>
          </cell>
          <cell r="V48">
            <v>39355</v>
          </cell>
          <cell r="AD48">
            <v>39355</v>
          </cell>
          <cell r="AL48">
            <v>39355</v>
          </cell>
          <cell r="AV48">
            <v>39355</v>
          </cell>
          <cell r="AY48">
            <v>39355</v>
          </cell>
        </row>
        <row r="49">
          <cell r="P49">
            <v>36707</v>
          </cell>
          <cell r="Q49">
            <v>124497</v>
          </cell>
          <cell r="V49">
            <v>39325</v>
          </cell>
          <cell r="AD49">
            <v>39325</v>
          </cell>
          <cell r="AL49">
            <v>39325</v>
          </cell>
          <cell r="AV49">
            <v>39325</v>
          </cell>
          <cell r="AY49">
            <v>39325</v>
          </cell>
        </row>
        <row r="50">
          <cell r="P50">
            <v>36616</v>
          </cell>
          <cell r="Q50">
            <v>122231.2</v>
          </cell>
          <cell r="V50">
            <v>39294</v>
          </cell>
          <cell r="AD50">
            <v>39294</v>
          </cell>
          <cell r="AL50">
            <v>39294</v>
          </cell>
          <cell r="AV50">
            <v>39294</v>
          </cell>
          <cell r="AY50">
            <v>39294</v>
          </cell>
        </row>
        <row r="51">
          <cell r="P51">
            <v>36525</v>
          </cell>
          <cell r="Q51">
            <v>132705.60000000001</v>
          </cell>
          <cell r="V51">
            <v>39263</v>
          </cell>
          <cell r="AD51">
            <v>39263</v>
          </cell>
          <cell r="AL51">
            <v>39263</v>
          </cell>
          <cell r="AV51">
            <v>39263</v>
          </cell>
          <cell r="AY51">
            <v>39263</v>
          </cell>
        </row>
        <row r="52">
          <cell r="P52">
            <v>36433</v>
          </cell>
          <cell r="Q52">
            <v>120835.4</v>
          </cell>
          <cell r="V52">
            <v>39233</v>
          </cell>
          <cell r="AD52">
            <v>39233</v>
          </cell>
          <cell r="AL52">
            <v>39233</v>
          </cell>
          <cell r="AV52">
            <v>39233</v>
          </cell>
          <cell r="AY52">
            <v>39233</v>
          </cell>
        </row>
        <row r="53">
          <cell r="P53">
            <v>36341</v>
          </cell>
          <cell r="Q53">
            <v>123771.9</v>
          </cell>
          <cell r="V53">
            <v>39202</v>
          </cell>
          <cell r="AD53">
            <v>39202</v>
          </cell>
          <cell r="AL53">
            <v>39202</v>
          </cell>
          <cell r="AV53">
            <v>39202</v>
          </cell>
          <cell r="AY53">
            <v>39202</v>
          </cell>
        </row>
        <row r="54">
          <cell r="P54">
            <v>36250</v>
          </cell>
          <cell r="Q54">
            <v>120315.6</v>
          </cell>
          <cell r="V54">
            <v>39172</v>
          </cell>
          <cell r="AD54">
            <v>39172</v>
          </cell>
          <cell r="AL54">
            <v>39172</v>
          </cell>
          <cell r="AV54">
            <v>39172</v>
          </cell>
          <cell r="AY54">
            <v>39172</v>
          </cell>
        </row>
        <row r="55">
          <cell r="P55">
            <v>36160</v>
          </cell>
          <cell r="Q55">
            <v>135392.6</v>
          </cell>
          <cell r="V55">
            <v>39141</v>
          </cell>
          <cell r="AD55">
            <v>39141</v>
          </cell>
          <cell r="AL55">
            <v>39141</v>
          </cell>
          <cell r="AV55">
            <v>39141</v>
          </cell>
          <cell r="AY55">
            <v>39141</v>
          </cell>
        </row>
        <row r="56">
          <cell r="P56">
            <v>36068</v>
          </cell>
          <cell r="Q56">
            <v>122809.2</v>
          </cell>
          <cell r="V56">
            <v>39113</v>
          </cell>
          <cell r="AD56">
            <v>39113</v>
          </cell>
          <cell r="AL56">
            <v>39113</v>
          </cell>
          <cell r="AV56">
            <v>39113</v>
          </cell>
          <cell r="AY56">
            <v>39113</v>
          </cell>
        </row>
        <row r="57">
          <cell r="P57">
            <v>35976</v>
          </cell>
          <cell r="Q57">
            <v>124806.7</v>
          </cell>
          <cell r="V57">
            <v>39082</v>
          </cell>
          <cell r="AD57">
            <v>39082</v>
          </cell>
          <cell r="AL57">
            <v>39082</v>
          </cell>
          <cell r="AV57">
            <v>39082</v>
          </cell>
          <cell r="AY57">
            <v>39082</v>
          </cell>
        </row>
        <row r="58">
          <cell r="P58">
            <v>35885</v>
          </cell>
          <cell r="Q58">
            <v>121896.9</v>
          </cell>
          <cell r="V58">
            <v>39051</v>
          </cell>
          <cell r="AD58">
            <v>39051</v>
          </cell>
          <cell r="AL58">
            <v>39051</v>
          </cell>
          <cell r="AV58">
            <v>39051</v>
          </cell>
          <cell r="AY58">
            <v>39051</v>
          </cell>
        </row>
        <row r="59">
          <cell r="P59">
            <v>35795</v>
          </cell>
          <cell r="Q59">
            <v>138152.79999999999</v>
          </cell>
          <cell r="V59">
            <v>39021</v>
          </cell>
          <cell r="AD59">
            <v>39021</v>
          </cell>
          <cell r="AL59">
            <v>39021</v>
          </cell>
          <cell r="AV59">
            <v>39021</v>
          </cell>
          <cell r="AY59">
            <v>39021</v>
          </cell>
        </row>
        <row r="60">
          <cell r="P60">
            <v>35703</v>
          </cell>
          <cell r="Q60">
            <v>125566.2</v>
          </cell>
          <cell r="V60">
            <v>38990</v>
          </cell>
          <cell r="AD60">
            <v>38990</v>
          </cell>
          <cell r="AL60">
            <v>38990</v>
          </cell>
          <cell r="AV60">
            <v>38990</v>
          </cell>
          <cell r="AY60">
            <v>38990</v>
          </cell>
        </row>
        <row r="61">
          <cell r="B61">
            <v>1</v>
          </cell>
          <cell r="C61">
            <v>5</v>
          </cell>
          <cell r="J61">
            <v>3</v>
          </cell>
          <cell r="K61">
            <v>1</v>
          </cell>
          <cell r="P61">
            <v>35611</v>
          </cell>
          <cell r="Q61">
            <v>127997</v>
          </cell>
          <cell r="V61">
            <v>38960</v>
          </cell>
          <cell r="AD61">
            <v>38960</v>
          </cell>
          <cell r="AL61">
            <v>38960</v>
          </cell>
          <cell r="AV61">
            <v>38960</v>
          </cell>
          <cell r="AY61">
            <v>38960</v>
          </cell>
        </row>
        <row r="62">
          <cell r="P62">
            <v>35520</v>
          </cell>
          <cell r="Q62">
            <v>123928.2</v>
          </cell>
          <cell r="V62">
            <v>38929</v>
          </cell>
          <cell r="AD62">
            <v>38929</v>
          </cell>
          <cell r="AL62">
            <v>38929</v>
          </cell>
          <cell r="AV62">
            <v>38929</v>
          </cell>
          <cell r="AY62">
            <v>38929</v>
          </cell>
        </row>
        <row r="63">
          <cell r="P63">
            <v>35430</v>
          </cell>
          <cell r="Q63">
            <v>137143.1</v>
          </cell>
          <cell r="V63">
            <v>38898</v>
          </cell>
          <cell r="AD63">
            <v>38898</v>
          </cell>
          <cell r="AL63">
            <v>38898</v>
          </cell>
          <cell r="AV63">
            <v>38898</v>
          </cell>
          <cell r="AY63">
            <v>38898</v>
          </cell>
        </row>
        <row r="64">
          <cell r="P64">
            <v>35338</v>
          </cell>
          <cell r="Q64">
            <v>123458.8</v>
          </cell>
          <cell r="V64">
            <v>38868</v>
          </cell>
          <cell r="AD64">
            <v>38868</v>
          </cell>
          <cell r="AL64">
            <v>38868</v>
          </cell>
          <cell r="AV64">
            <v>38868</v>
          </cell>
          <cell r="AY64">
            <v>38868</v>
          </cell>
        </row>
        <row r="65">
          <cell r="P65">
            <v>35246</v>
          </cell>
          <cell r="Q65">
            <v>124565.8</v>
          </cell>
          <cell r="V65">
            <v>38837</v>
          </cell>
          <cell r="AD65">
            <v>38837</v>
          </cell>
          <cell r="AL65">
            <v>38837</v>
          </cell>
          <cell r="AV65">
            <v>38837</v>
          </cell>
          <cell r="AY65">
            <v>38837</v>
          </cell>
        </row>
        <row r="66">
          <cell r="P66">
            <v>35155</v>
          </cell>
          <cell r="Q66">
            <v>119844.1</v>
          </cell>
          <cell r="V66">
            <v>38807</v>
          </cell>
          <cell r="AD66">
            <v>38807</v>
          </cell>
          <cell r="AL66">
            <v>38807</v>
          </cell>
          <cell r="AV66">
            <v>38807</v>
          </cell>
          <cell r="AY66">
            <v>38807</v>
          </cell>
        </row>
        <row r="67">
          <cell r="P67">
            <v>35064</v>
          </cell>
          <cell r="Q67">
            <v>134043.20000000001</v>
          </cell>
          <cell r="V67">
            <v>38776</v>
          </cell>
          <cell r="AD67">
            <v>38776</v>
          </cell>
          <cell r="AL67">
            <v>38776</v>
          </cell>
          <cell r="AV67">
            <v>38776</v>
          </cell>
          <cell r="AY67">
            <v>38776</v>
          </cell>
        </row>
        <row r="68">
          <cell r="P68">
            <v>34972</v>
          </cell>
          <cell r="Q68">
            <v>121924.3</v>
          </cell>
          <cell r="V68">
            <v>38748</v>
          </cell>
          <cell r="AD68">
            <v>38748</v>
          </cell>
          <cell r="AL68">
            <v>38748</v>
          </cell>
          <cell r="AV68">
            <v>38748</v>
          </cell>
          <cell r="AY68">
            <v>38748</v>
          </cell>
        </row>
        <row r="69">
          <cell r="P69">
            <v>34880</v>
          </cell>
          <cell r="Q69">
            <v>121928.4</v>
          </cell>
          <cell r="V69">
            <v>38717</v>
          </cell>
          <cell r="AD69">
            <v>38717</v>
          </cell>
          <cell r="AL69">
            <v>38717</v>
          </cell>
          <cell r="AV69">
            <v>38717</v>
          </cell>
          <cell r="AY69">
            <v>38717</v>
          </cell>
        </row>
        <row r="70">
          <cell r="P70">
            <v>34789</v>
          </cell>
          <cell r="Q70">
            <v>117269.6</v>
          </cell>
          <cell r="V70">
            <v>38686</v>
          </cell>
          <cell r="AD70">
            <v>38686</v>
          </cell>
          <cell r="AL70">
            <v>38686</v>
          </cell>
          <cell r="AV70">
            <v>38686</v>
          </cell>
          <cell r="AY70">
            <v>38686</v>
          </cell>
        </row>
        <row r="71">
          <cell r="P71">
            <v>34699</v>
          </cell>
          <cell r="Q71">
            <v>131376.4</v>
          </cell>
          <cell r="V71">
            <v>38656</v>
          </cell>
          <cell r="AD71">
            <v>38656</v>
          </cell>
          <cell r="AL71">
            <v>38656</v>
          </cell>
          <cell r="AV71">
            <v>38656</v>
          </cell>
          <cell r="AY71">
            <v>38656</v>
          </cell>
        </row>
        <row r="72">
          <cell r="P72">
            <v>34607</v>
          </cell>
          <cell r="Q72">
            <v>120544.2</v>
          </cell>
          <cell r="V72">
            <v>38625</v>
          </cell>
          <cell r="AD72">
            <v>38625</v>
          </cell>
          <cell r="AL72">
            <v>38625</v>
          </cell>
          <cell r="AV72">
            <v>38625</v>
          </cell>
          <cell r="AY72">
            <v>38625</v>
          </cell>
        </row>
        <row r="73">
          <cell r="P73">
            <v>34515</v>
          </cell>
          <cell r="Q73">
            <v>120188.6</v>
          </cell>
          <cell r="V73">
            <v>38595</v>
          </cell>
          <cell r="AD73">
            <v>38595</v>
          </cell>
          <cell r="AL73">
            <v>38595</v>
          </cell>
          <cell r="AV73">
            <v>38595</v>
          </cell>
          <cell r="AY73">
            <v>38595</v>
          </cell>
        </row>
        <row r="74">
          <cell r="P74">
            <v>34424</v>
          </cell>
          <cell r="Q74">
            <v>116341.1</v>
          </cell>
          <cell r="V74">
            <v>38564</v>
          </cell>
          <cell r="AD74">
            <v>38564</v>
          </cell>
          <cell r="AL74">
            <v>38564</v>
          </cell>
          <cell r="AV74">
            <v>38564</v>
          </cell>
          <cell r="AY74">
            <v>38564</v>
          </cell>
        </row>
        <row r="75">
          <cell r="P75">
            <v>34334</v>
          </cell>
          <cell r="Q75">
            <v>131702.5</v>
          </cell>
          <cell r="V75">
            <v>38533</v>
          </cell>
          <cell r="AD75">
            <v>38533</v>
          </cell>
          <cell r="AL75">
            <v>38533</v>
          </cell>
          <cell r="AV75">
            <v>38533</v>
          </cell>
          <cell r="AY75">
            <v>38533</v>
          </cell>
        </row>
        <row r="76">
          <cell r="P76">
            <v>34242</v>
          </cell>
          <cell r="Q76">
            <v>117748.4</v>
          </cell>
          <cell r="V76">
            <v>38503</v>
          </cell>
          <cell r="AD76">
            <v>38503</v>
          </cell>
          <cell r="AL76">
            <v>38503</v>
          </cell>
          <cell r="AV76">
            <v>38503</v>
          </cell>
          <cell r="AY76">
            <v>38503</v>
          </cell>
        </row>
        <row r="77">
          <cell r="P77">
            <v>34150</v>
          </cell>
          <cell r="Q77">
            <v>116815.6</v>
          </cell>
          <cell r="V77">
            <v>38472</v>
          </cell>
          <cell r="AD77">
            <v>38472</v>
          </cell>
          <cell r="AL77">
            <v>38472</v>
          </cell>
          <cell r="AV77">
            <v>38472</v>
          </cell>
          <cell r="AY77">
            <v>38472</v>
          </cell>
        </row>
        <row r="78">
          <cell r="P78">
            <v>34059</v>
          </cell>
          <cell r="Q78">
            <v>117445.3</v>
          </cell>
          <cell r="V78">
            <v>38442</v>
          </cell>
          <cell r="AD78">
            <v>38442</v>
          </cell>
          <cell r="AL78">
            <v>38442</v>
          </cell>
          <cell r="AV78">
            <v>38442</v>
          </cell>
          <cell r="AY78">
            <v>38442</v>
          </cell>
        </row>
        <row r="79">
          <cell r="P79">
            <v>33969</v>
          </cell>
          <cell r="Q79">
            <v>130698.3</v>
          </cell>
          <cell r="V79">
            <v>38411</v>
          </cell>
          <cell r="AD79">
            <v>38411</v>
          </cell>
          <cell r="AL79">
            <v>38411</v>
          </cell>
          <cell r="AV79">
            <v>38411</v>
          </cell>
          <cell r="AY79">
            <v>38411</v>
          </cell>
        </row>
        <row r="80">
          <cell r="P80">
            <v>33877</v>
          </cell>
          <cell r="Q80">
            <v>118402.8</v>
          </cell>
          <cell r="V80">
            <v>38383</v>
          </cell>
          <cell r="AD80">
            <v>38383</v>
          </cell>
          <cell r="AL80">
            <v>38383</v>
          </cell>
          <cell r="AV80">
            <v>38383</v>
          </cell>
          <cell r="AY80">
            <v>38383</v>
          </cell>
        </row>
        <row r="81">
          <cell r="P81">
            <v>33785</v>
          </cell>
          <cell r="Q81">
            <v>116709.2</v>
          </cell>
          <cell r="V81">
            <v>38352</v>
          </cell>
          <cell r="AD81">
            <v>38352</v>
          </cell>
          <cell r="AL81">
            <v>38352</v>
          </cell>
          <cell r="AV81">
            <v>38352</v>
          </cell>
          <cell r="AY81">
            <v>38352</v>
          </cell>
        </row>
        <row r="82">
          <cell r="P82">
            <v>33694</v>
          </cell>
          <cell r="Q82">
            <v>114972.5</v>
          </cell>
          <cell r="V82">
            <v>38321</v>
          </cell>
          <cell r="AD82">
            <v>38321</v>
          </cell>
          <cell r="AL82">
            <v>38321</v>
          </cell>
          <cell r="AV82">
            <v>38321</v>
          </cell>
          <cell r="AY82">
            <v>38321</v>
          </cell>
        </row>
        <row r="83">
          <cell r="P83">
            <v>33603</v>
          </cell>
          <cell r="Q83">
            <v>129801.1</v>
          </cell>
          <cell r="V83">
            <v>38291</v>
          </cell>
          <cell r="AD83">
            <v>38291</v>
          </cell>
          <cell r="AL83">
            <v>38291</v>
          </cell>
          <cell r="AV83">
            <v>38291</v>
          </cell>
          <cell r="AY83">
            <v>38291</v>
          </cell>
        </row>
        <row r="84">
          <cell r="P84">
            <v>33511</v>
          </cell>
          <cell r="Q84">
            <v>115436.6</v>
          </cell>
          <cell r="V84">
            <v>38260</v>
          </cell>
          <cell r="AD84">
            <v>38260</v>
          </cell>
          <cell r="AL84">
            <v>38260</v>
          </cell>
          <cell r="AV84">
            <v>38260</v>
          </cell>
          <cell r="AY84">
            <v>38260</v>
          </cell>
        </row>
        <row r="85">
          <cell r="P85">
            <v>33419</v>
          </cell>
          <cell r="Q85">
            <v>113397.4</v>
          </cell>
          <cell r="V85">
            <v>38230</v>
          </cell>
          <cell r="AD85">
            <v>38230</v>
          </cell>
          <cell r="AL85">
            <v>38230</v>
          </cell>
          <cell r="AV85">
            <v>38230</v>
          </cell>
          <cell r="AY85">
            <v>38230</v>
          </cell>
        </row>
        <row r="86">
          <cell r="P86">
            <v>33328</v>
          </cell>
          <cell r="Q86">
            <v>110786.8</v>
          </cell>
          <cell r="V86">
            <v>38199</v>
          </cell>
          <cell r="AD86">
            <v>38199</v>
          </cell>
          <cell r="AL86">
            <v>38199</v>
          </cell>
          <cell r="AV86">
            <v>38199</v>
          </cell>
          <cell r="AY86">
            <v>38199</v>
          </cell>
        </row>
        <row r="87">
          <cell r="P87">
            <v>33238</v>
          </cell>
          <cell r="Q87">
            <v>123889.2</v>
          </cell>
          <cell r="V87">
            <v>38168</v>
          </cell>
          <cell r="AD87">
            <v>38168</v>
          </cell>
          <cell r="AL87">
            <v>38168</v>
          </cell>
          <cell r="AV87">
            <v>38168</v>
          </cell>
          <cell r="AY87">
            <v>38168</v>
          </cell>
        </row>
        <row r="88">
          <cell r="P88">
            <v>33146</v>
          </cell>
          <cell r="Q88">
            <v>110677.2</v>
          </cell>
          <cell r="V88">
            <v>38138</v>
          </cell>
          <cell r="AD88">
            <v>38138</v>
          </cell>
          <cell r="AL88">
            <v>38138</v>
          </cell>
          <cell r="AV88">
            <v>38138</v>
          </cell>
          <cell r="AY88">
            <v>38138</v>
          </cell>
        </row>
        <row r="89">
          <cell r="P89">
            <v>33054</v>
          </cell>
          <cell r="Q89">
            <v>106329.8</v>
          </cell>
          <cell r="V89">
            <v>38107</v>
          </cell>
          <cell r="AD89">
            <v>38107</v>
          </cell>
          <cell r="AL89">
            <v>38107</v>
          </cell>
          <cell r="AV89">
            <v>38107</v>
          </cell>
          <cell r="AY89">
            <v>38107</v>
          </cell>
        </row>
        <row r="90">
          <cell r="P90">
            <v>32963</v>
          </cell>
          <cell r="Q90">
            <v>101884.8</v>
          </cell>
          <cell r="V90">
            <v>38077</v>
          </cell>
          <cell r="AD90">
            <v>38077</v>
          </cell>
          <cell r="AL90">
            <v>38077</v>
          </cell>
          <cell r="AV90">
            <v>38077</v>
          </cell>
          <cell r="AY90">
            <v>38077</v>
          </cell>
        </row>
        <row r="91">
          <cell r="P91">
            <v>32873</v>
          </cell>
          <cell r="Q91">
            <v>116310.5</v>
          </cell>
          <cell r="V91">
            <v>38046</v>
          </cell>
          <cell r="AD91">
            <v>38046</v>
          </cell>
          <cell r="AL91">
            <v>38046</v>
          </cell>
          <cell r="AV91">
            <v>38046</v>
          </cell>
          <cell r="AY91">
            <v>38046</v>
          </cell>
        </row>
        <row r="92">
          <cell r="P92">
            <v>32781</v>
          </cell>
          <cell r="Q92">
            <v>100953.60000000001</v>
          </cell>
          <cell r="V92">
            <v>38017</v>
          </cell>
          <cell r="AD92">
            <v>38017</v>
          </cell>
          <cell r="AL92">
            <v>38017</v>
          </cell>
          <cell r="AV92">
            <v>38017</v>
          </cell>
          <cell r="AY92">
            <v>38017</v>
          </cell>
        </row>
        <row r="93">
          <cell r="P93">
            <v>32689</v>
          </cell>
          <cell r="Q93">
            <v>96736.3</v>
          </cell>
          <cell r="V93">
            <v>37986</v>
          </cell>
          <cell r="AD93">
            <v>37986</v>
          </cell>
          <cell r="AL93">
            <v>37986</v>
          </cell>
          <cell r="AV93">
            <v>37986</v>
          </cell>
          <cell r="AY93">
            <v>37986</v>
          </cell>
        </row>
        <row r="94">
          <cell r="P94">
            <v>32598</v>
          </cell>
          <cell r="Q94">
            <v>96121.8</v>
          </cell>
          <cell r="V94">
            <v>37955</v>
          </cell>
          <cell r="AD94">
            <v>37955</v>
          </cell>
          <cell r="AL94">
            <v>37955</v>
          </cell>
          <cell r="AV94">
            <v>37955</v>
          </cell>
          <cell r="AY94">
            <v>37955</v>
          </cell>
        </row>
        <row r="95">
          <cell r="P95">
            <v>32508</v>
          </cell>
          <cell r="Q95">
            <v>106802.6</v>
          </cell>
          <cell r="V95">
            <v>37925</v>
          </cell>
          <cell r="AD95">
            <v>37925</v>
          </cell>
          <cell r="AL95">
            <v>37925</v>
          </cell>
          <cell r="AV95">
            <v>37925</v>
          </cell>
          <cell r="AY95">
            <v>37925</v>
          </cell>
        </row>
        <row r="96">
          <cell r="P96">
            <v>32416</v>
          </cell>
          <cell r="Q96">
            <v>94472.5</v>
          </cell>
          <cell r="V96">
            <v>37894</v>
          </cell>
          <cell r="AD96">
            <v>37894</v>
          </cell>
          <cell r="AL96">
            <v>37894</v>
          </cell>
          <cell r="AV96">
            <v>37894</v>
          </cell>
          <cell r="AY96">
            <v>37894</v>
          </cell>
        </row>
        <row r="97">
          <cell r="P97">
            <v>32324</v>
          </cell>
          <cell r="Q97">
            <v>90288.6</v>
          </cell>
          <cell r="V97">
            <v>37864</v>
          </cell>
          <cell r="AD97">
            <v>37864</v>
          </cell>
          <cell r="AL97">
            <v>37864</v>
          </cell>
          <cell r="AV97">
            <v>37864</v>
          </cell>
          <cell r="AY97">
            <v>37864</v>
          </cell>
        </row>
        <row r="98">
          <cell r="P98">
            <v>32233</v>
          </cell>
          <cell r="Q98">
            <v>89179.1</v>
          </cell>
          <cell r="V98">
            <v>37833</v>
          </cell>
          <cell r="AD98">
            <v>37833</v>
          </cell>
          <cell r="AL98">
            <v>37833</v>
          </cell>
          <cell r="AV98">
            <v>37833</v>
          </cell>
          <cell r="AY98">
            <v>37833</v>
          </cell>
        </row>
        <row r="99">
          <cell r="P99">
            <v>32142</v>
          </cell>
          <cell r="Q99">
            <v>100752.4</v>
          </cell>
          <cell r="V99">
            <v>37802</v>
          </cell>
          <cell r="AD99">
            <v>37802</v>
          </cell>
          <cell r="AL99">
            <v>37802</v>
          </cell>
          <cell r="AV99">
            <v>37802</v>
          </cell>
          <cell r="AY99">
            <v>37802</v>
          </cell>
        </row>
        <row r="100">
          <cell r="P100">
            <v>32050</v>
          </cell>
          <cell r="Q100">
            <v>87823</v>
          </cell>
          <cell r="V100">
            <v>37772</v>
          </cell>
          <cell r="AD100">
            <v>37772</v>
          </cell>
          <cell r="AL100">
            <v>37772</v>
          </cell>
          <cell r="AV100">
            <v>37772</v>
          </cell>
          <cell r="AY100">
            <v>37772</v>
          </cell>
        </row>
        <row r="101">
          <cell r="P101">
            <v>31958</v>
          </cell>
          <cell r="Q101">
            <v>84542.2</v>
          </cell>
          <cell r="V101">
            <v>37741</v>
          </cell>
          <cell r="AD101">
            <v>37741</v>
          </cell>
          <cell r="AL101">
            <v>37741</v>
          </cell>
          <cell r="AV101">
            <v>37741</v>
          </cell>
          <cell r="AY101">
            <v>37741</v>
          </cell>
        </row>
        <row r="102">
          <cell r="P102">
            <v>31867</v>
          </cell>
          <cell r="Q102">
            <v>81052.600000000006</v>
          </cell>
          <cell r="V102">
            <v>37711</v>
          </cell>
          <cell r="AD102">
            <v>37711</v>
          </cell>
          <cell r="AL102">
            <v>37711</v>
          </cell>
          <cell r="AV102">
            <v>37711</v>
          </cell>
          <cell r="AY102">
            <v>37711</v>
          </cell>
        </row>
        <row r="103">
          <cell r="P103">
            <v>31777</v>
          </cell>
          <cell r="Q103">
            <v>94910.9</v>
          </cell>
          <cell r="V103">
            <v>37680</v>
          </cell>
          <cell r="AD103">
            <v>37680</v>
          </cell>
          <cell r="AL103">
            <v>37680</v>
          </cell>
          <cell r="AV103">
            <v>37680</v>
          </cell>
          <cell r="AY103">
            <v>37680</v>
          </cell>
        </row>
        <row r="104">
          <cell r="P104">
            <v>31685</v>
          </cell>
          <cell r="Q104">
            <v>84161.9</v>
          </cell>
          <cell r="V104">
            <v>37652</v>
          </cell>
          <cell r="AD104">
            <v>37652</v>
          </cell>
          <cell r="AL104">
            <v>37652</v>
          </cell>
          <cell r="AV104">
            <v>37652</v>
          </cell>
          <cell r="AY104">
            <v>37652</v>
          </cell>
        </row>
        <row r="105">
          <cell r="P105">
            <v>31593</v>
          </cell>
          <cell r="Q105">
            <v>82141</v>
          </cell>
          <cell r="V105">
            <v>37621</v>
          </cell>
          <cell r="AD105">
            <v>37621</v>
          </cell>
          <cell r="AL105">
            <v>37621</v>
          </cell>
          <cell r="AV105">
            <v>37621</v>
          </cell>
          <cell r="AY105">
            <v>37621</v>
          </cell>
        </row>
        <row r="106">
          <cell r="P106">
            <v>31502</v>
          </cell>
          <cell r="Q106">
            <v>79345.7</v>
          </cell>
          <cell r="V106">
            <v>37590</v>
          </cell>
          <cell r="AD106">
            <v>37590</v>
          </cell>
          <cell r="AL106">
            <v>37590</v>
          </cell>
          <cell r="AV106">
            <v>37590</v>
          </cell>
          <cell r="AY106">
            <v>37590</v>
          </cell>
        </row>
        <row r="107">
          <cell r="P107">
            <v>31412</v>
          </cell>
          <cell r="Q107">
            <v>91918.3</v>
          </cell>
          <cell r="V107">
            <v>37560</v>
          </cell>
          <cell r="AD107">
            <v>37560</v>
          </cell>
          <cell r="AL107">
            <v>37560</v>
          </cell>
          <cell r="AV107">
            <v>37560</v>
          </cell>
          <cell r="AY107">
            <v>37560</v>
          </cell>
        </row>
        <row r="108">
          <cell r="P108">
            <v>31320</v>
          </cell>
          <cell r="Q108">
            <v>80754.100000000006</v>
          </cell>
          <cell r="V108">
            <v>37529</v>
          </cell>
          <cell r="AD108">
            <v>37529</v>
          </cell>
          <cell r="AL108">
            <v>37529</v>
          </cell>
          <cell r="AV108">
            <v>37529</v>
          </cell>
          <cell r="AY108">
            <v>37529</v>
          </cell>
        </row>
        <row r="109">
          <cell r="P109">
            <v>31228</v>
          </cell>
          <cell r="Q109">
            <v>78378.7</v>
          </cell>
          <cell r="V109">
            <v>37499</v>
          </cell>
          <cell r="AD109">
            <v>37499</v>
          </cell>
          <cell r="AL109">
            <v>37499</v>
          </cell>
          <cell r="AV109">
            <v>37499</v>
          </cell>
          <cell r="AY109">
            <v>37499</v>
          </cell>
        </row>
        <row r="110">
          <cell r="P110">
            <v>31137</v>
          </cell>
          <cell r="Q110">
            <v>74350.8</v>
          </cell>
          <cell r="V110">
            <v>37468</v>
          </cell>
          <cell r="AD110">
            <v>37468</v>
          </cell>
          <cell r="AL110">
            <v>37468</v>
          </cell>
          <cell r="AV110">
            <v>37468</v>
          </cell>
          <cell r="AY110">
            <v>37468</v>
          </cell>
        </row>
        <row r="111">
          <cell r="P111">
            <v>31047</v>
          </cell>
          <cell r="Q111">
            <v>85439.7</v>
          </cell>
          <cell r="V111">
            <v>37437</v>
          </cell>
          <cell r="AD111">
            <v>37437</v>
          </cell>
          <cell r="AL111">
            <v>37437</v>
          </cell>
          <cell r="AV111">
            <v>37437</v>
          </cell>
          <cell r="AY111">
            <v>37437</v>
          </cell>
        </row>
        <row r="112">
          <cell r="P112">
            <v>30955</v>
          </cell>
          <cell r="Q112">
            <v>75523.600000000006</v>
          </cell>
          <cell r="V112">
            <v>37407</v>
          </cell>
          <cell r="AD112">
            <v>37407</v>
          </cell>
          <cell r="AL112">
            <v>37407</v>
          </cell>
          <cell r="AV112">
            <v>37407</v>
          </cell>
          <cell r="AY112">
            <v>37407</v>
          </cell>
        </row>
        <row r="113">
          <cell r="P113">
            <v>30863</v>
          </cell>
          <cell r="Q113">
            <v>72924.3</v>
          </cell>
          <cell r="V113">
            <v>37376</v>
          </cell>
          <cell r="AD113">
            <v>37376</v>
          </cell>
          <cell r="AL113">
            <v>37376</v>
          </cell>
          <cell r="AV113">
            <v>37376</v>
          </cell>
          <cell r="AY113">
            <v>37376</v>
          </cell>
        </row>
        <row r="114">
          <cell r="P114">
            <v>30772</v>
          </cell>
          <cell r="Q114">
            <v>69087.3</v>
          </cell>
          <cell r="V114">
            <v>37346</v>
          </cell>
          <cell r="AD114">
            <v>37346</v>
          </cell>
          <cell r="AL114">
            <v>37346</v>
          </cell>
          <cell r="AV114">
            <v>37346</v>
          </cell>
          <cell r="AY114">
            <v>37346</v>
          </cell>
        </row>
        <row r="115">
          <cell r="P115">
            <v>30681</v>
          </cell>
          <cell r="Q115">
            <v>80472.3</v>
          </cell>
          <cell r="V115">
            <v>37315</v>
          </cell>
          <cell r="AD115">
            <v>37315</v>
          </cell>
          <cell r="AL115">
            <v>37315</v>
          </cell>
          <cell r="AV115">
            <v>37315</v>
          </cell>
          <cell r="AY115">
            <v>37315</v>
          </cell>
        </row>
        <row r="116">
          <cell r="P116">
            <v>30589</v>
          </cell>
          <cell r="Q116">
            <v>70670.100000000006</v>
          </cell>
          <cell r="V116">
            <v>37287</v>
          </cell>
          <cell r="AD116">
            <v>37287</v>
          </cell>
          <cell r="AL116">
            <v>37287</v>
          </cell>
          <cell r="AV116">
            <v>37287</v>
          </cell>
          <cell r="AY116">
            <v>37287</v>
          </cell>
        </row>
        <row r="117">
          <cell r="P117">
            <v>30497</v>
          </cell>
          <cell r="Q117">
            <v>68543.100000000006</v>
          </cell>
          <cell r="V117">
            <v>37256</v>
          </cell>
          <cell r="AD117">
            <v>37256</v>
          </cell>
          <cell r="AL117">
            <v>37256</v>
          </cell>
          <cell r="AV117">
            <v>37256</v>
          </cell>
          <cell r="AY117">
            <v>37256</v>
          </cell>
        </row>
        <row r="118">
          <cell r="P118">
            <v>30406</v>
          </cell>
          <cell r="Q118">
            <v>65372.800000000003</v>
          </cell>
          <cell r="V118">
            <v>37225</v>
          </cell>
          <cell r="AD118">
            <v>37225</v>
          </cell>
          <cell r="AL118">
            <v>37225</v>
          </cell>
          <cell r="AV118">
            <v>37225</v>
          </cell>
          <cell r="AY118">
            <v>37225</v>
          </cell>
        </row>
        <row r="119">
          <cell r="P119">
            <v>30316</v>
          </cell>
          <cell r="Q119">
            <v>77202.899999999994</v>
          </cell>
          <cell r="V119">
            <v>37195</v>
          </cell>
          <cell r="AD119">
            <v>37195</v>
          </cell>
          <cell r="AL119">
            <v>37195</v>
          </cell>
          <cell r="AV119">
            <v>37195</v>
          </cell>
          <cell r="AY119">
            <v>37195</v>
          </cell>
        </row>
        <row r="120">
          <cell r="P120">
            <v>30224</v>
          </cell>
          <cell r="Q120">
            <v>67706.3</v>
          </cell>
          <cell r="V120">
            <v>37164</v>
          </cell>
          <cell r="AD120">
            <v>37164</v>
          </cell>
          <cell r="AL120">
            <v>37164</v>
          </cell>
          <cell r="AV120">
            <v>37164</v>
          </cell>
          <cell r="AY120">
            <v>37164</v>
          </cell>
        </row>
        <row r="121">
          <cell r="P121">
            <v>30132</v>
          </cell>
          <cell r="Q121">
            <v>65880.7</v>
          </cell>
          <cell r="V121">
            <v>37134</v>
          </cell>
          <cell r="AD121">
            <v>37134</v>
          </cell>
          <cell r="AL121">
            <v>37134</v>
          </cell>
          <cell r="AV121">
            <v>37134</v>
          </cell>
          <cell r="AY121">
            <v>37134</v>
          </cell>
        </row>
        <row r="122">
          <cell r="P122">
            <v>30041</v>
          </cell>
          <cell r="Q122">
            <v>63296.6</v>
          </cell>
          <cell r="V122">
            <v>37103</v>
          </cell>
          <cell r="AD122">
            <v>37103</v>
          </cell>
          <cell r="AL122">
            <v>37103</v>
          </cell>
          <cell r="AV122">
            <v>37103</v>
          </cell>
          <cell r="AY122">
            <v>37103</v>
          </cell>
        </row>
        <row r="123">
          <cell r="P123">
            <v>29951</v>
          </cell>
          <cell r="Q123">
            <v>73987.899999999994</v>
          </cell>
          <cell r="V123">
            <v>37072</v>
          </cell>
          <cell r="AD123">
            <v>37072</v>
          </cell>
          <cell r="AL123">
            <v>37072</v>
          </cell>
          <cell r="AV123">
            <v>37072</v>
          </cell>
          <cell r="AY123">
            <v>37072</v>
          </cell>
        </row>
        <row r="124">
          <cell r="P124">
            <v>29859</v>
          </cell>
          <cell r="Q124">
            <v>64502.2</v>
          </cell>
          <cell r="V124">
            <v>37042</v>
          </cell>
          <cell r="AD124">
            <v>37042</v>
          </cell>
          <cell r="AL124">
            <v>37042</v>
          </cell>
          <cell r="AV124">
            <v>37042</v>
          </cell>
          <cell r="AY124">
            <v>37042</v>
          </cell>
        </row>
        <row r="125">
          <cell r="P125">
            <v>29767</v>
          </cell>
          <cell r="Q125">
            <v>62854.9</v>
          </cell>
          <cell r="V125">
            <v>37011</v>
          </cell>
          <cell r="AD125">
            <v>37011</v>
          </cell>
          <cell r="AL125">
            <v>37011</v>
          </cell>
          <cell r="AV125">
            <v>37011</v>
          </cell>
          <cell r="AY125">
            <v>37011</v>
          </cell>
        </row>
        <row r="126">
          <cell r="P126">
            <v>29676</v>
          </cell>
          <cell r="Q126">
            <v>59723.199999999997</v>
          </cell>
          <cell r="V126">
            <v>36981</v>
          </cell>
          <cell r="AD126">
            <v>36981</v>
          </cell>
          <cell r="AL126">
            <v>36981</v>
          </cell>
          <cell r="AV126">
            <v>36981</v>
          </cell>
          <cell r="AY126">
            <v>36981</v>
          </cell>
        </row>
        <row r="127">
          <cell r="P127">
            <v>29586</v>
          </cell>
          <cell r="Q127">
            <v>70690.899999999994</v>
          </cell>
          <cell r="V127">
            <v>36950</v>
          </cell>
          <cell r="AD127">
            <v>36950</v>
          </cell>
          <cell r="AL127">
            <v>36950</v>
          </cell>
          <cell r="AV127">
            <v>36950</v>
          </cell>
          <cell r="AY127">
            <v>36950</v>
          </cell>
        </row>
        <row r="128">
          <cell r="P128">
            <v>29494</v>
          </cell>
          <cell r="Q128">
            <v>60625.2</v>
          </cell>
          <cell r="V128">
            <v>36922</v>
          </cell>
          <cell r="AD128">
            <v>36922</v>
          </cell>
          <cell r="AL128">
            <v>36922</v>
          </cell>
          <cell r="AV128">
            <v>36922</v>
          </cell>
          <cell r="AY128">
            <v>36922</v>
          </cell>
        </row>
        <row r="129">
          <cell r="P129">
            <v>29402</v>
          </cell>
          <cell r="Q129">
            <v>57336.6</v>
          </cell>
          <cell r="V129">
            <v>36891</v>
          </cell>
          <cell r="AD129">
            <v>36891</v>
          </cell>
          <cell r="AL129">
            <v>36891</v>
          </cell>
          <cell r="AV129">
            <v>36891</v>
          </cell>
          <cell r="AY129">
            <v>36891</v>
          </cell>
        </row>
        <row r="130">
          <cell r="P130">
            <v>29311</v>
          </cell>
          <cell r="Q130">
            <v>54185.9</v>
          </cell>
          <cell r="V130">
            <v>36860</v>
          </cell>
          <cell r="AD130">
            <v>36860</v>
          </cell>
          <cell r="AL130">
            <v>36860</v>
          </cell>
          <cell r="AV130">
            <v>36860</v>
          </cell>
          <cell r="AY130">
            <v>36860</v>
          </cell>
        </row>
        <row r="131">
          <cell r="V131">
            <v>36830</v>
          </cell>
          <cell r="AD131">
            <v>36830</v>
          </cell>
          <cell r="AL131">
            <v>36830</v>
          </cell>
          <cell r="AV131">
            <v>36830</v>
          </cell>
          <cell r="AY131">
            <v>36830</v>
          </cell>
        </row>
        <row r="132">
          <cell r="V132">
            <v>36799</v>
          </cell>
          <cell r="AD132">
            <v>36799</v>
          </cell>
          <cell r="AL132">
            <v>36799</v>
          </cell>
          <cell r="AV132">
            <v>36799</v>
          </cell>
          <cell r="AY132">
            <v>36799</v>
          </cell>
        </row>
        <row r="133">
          <cell r="V133">
            <v>36769</v>
          </cell>
          <cell r="AD133">
            <v>36769</v>
          </cell>
          <cell r="AL133">
            <v>36769</v>
          </cell>
          <cell r="AV133">
            <v>36769</v>
          </cell>
          <cell r="AY133">
            <v>36769</v>
          </cell>
        </row>
        <row r="134">
          <cell r="V134">
            <v>36738</v>
          </cell>
          <cell r="AD134">
            <v>36738</v>
          </cell>
          <cell r="AL134">
            <v>36738</v>
          </cell>
          <cell r="AV134">
            <v>36738</v>
          </cell>
          <cell r="AY134">
            <v>36738</v>
          </cell>
        </row>
        <row r="135">
          <cell r="V135">
            <v>36707</v>
          </cell>
          <cell r="AD135">
            <v>36707</v>
          </cell>
          <cell r="AL135">
            <v>36707</v>
          </cell>
          <cell r="AV135">
            <v>36707</v>
          </cell>
          <cell r="AY135">
            <v>36707</v>
          </cell>
        </row>
        <row r="136">
          <cell r="V136">
            <v>36677</v>
          </cell>
          <cell r="AD136">
            <v>36677</v>
          </cell>
          <cell r="AL136">
            <v>36677</v>
          </cell>
          <cell r="AV136">
            <v>36677</v>
          </cell>
          <cell r="AY136">
            <v>36677</v>
          </cell>
        </row>
        <row r="137">
          <cell r="V137">
            <v>36646</v>
          </cell>
          <cell r="AD137">
            <v>36646</v>
          </cell>
          <cell r="AL137">
            <v>36646</v>
          </cell>
          <cell r="AV137">
            <v>36646</v>
          </cell>
          <cell r="AY137">
            <v>36646</v>
          </cell>
        </row>
        <row r="138">
          <cell r="V138">
            <v>36616</v>
          </cell>
          <cell r="AD138">
            <v>36616</v>
          </cell>
          <cell r="AL138">
            <v>36616</v>
          </cell>
          <cell r="AV138">
            <v>36616</v>
          </cell>
          <cell r="AY138">
            <v>36616</v>
          </cell>
        </row>
        <row r="139">
          <cell r="V139">
            <v>36585</v>
          </cell>
          <cell r="AD139">
            <v>36585</v>
          </cell>
          <cell r="AL139">
            <v>36585</v>
          </cell>
          <cell r="AV139">
            <v>36585</v>
          </cell>
          <cell r="AY139">
            <v>36585</v>
          </cell>
        </row>
        <row r="140">
          <cell r="V140">
            <v>36556</v>
          </cell>
          <cell r="AD140">
            <v>36556</v>
          </cell>
          <cell r="AL140">
            <v>36556</v>
          </cell>
          <cell r="AV140">
            <v>36556</v>
          </cell>
          <cell r="AY140">
            <v>36556</v>
          </cell>
        </row>
        <row r="141">
          <cell r="V141">
            <v>36525</v>
          </cell>
          <cell r="AD141">
            <v>36525</v>
          </cell>
          <cell r="AL141">
            <v>36525</v>
          </cell>
          <cell r="AV141">
            <v>36525</v>
          </cell>
        </row>
        <row r="142">
          <cell r="V142">
            <v>36494</v>
          </cell>
          <cell r="AD142">
            <v>36494</v>
          </cell>
          <cell r="AL142">
            <v>36494</v>
          </cell>
          <cell r="AV142">
            <v>36494</v>
          </cell>
        </row>
        <row r="143">
          <cell r="V143">
            <v>36464</v>
          </cell>
          <cell r="AD143">
            <v>36464</v>
          </cell>
          <cell r="AL143">
            <v>36464</v>
          </cell>
          <cell r="AV143">
            <v>36464</v>
          </cell>
        </row>
        <row r="144">
          <cell r="V144">
            <v>36433</v>
          </cell>
          <cell r="AD144">
            <v>36433</v>
          </cell>
          <cell r="AL144">
            <v>36433</v>
          </cell>
          <cell r="AV144">
            <v>36433</v>
          </cell>
        </row>
        <row r="145">
          <cell r="V145">
            <v>36403</v>
          </cell>
          <cell r="AD145">
            <v>36403</v>
          </cell>
          <cell r="AL145">
            <v>36403</v>
          </cell>
          <cell r="AV145">
            <v>36403</v>
          </cell>
        </row>
        <row r="146">
          <cell r="V146">
            <v>36372</v>
          </cell>
          <cell r="AD146">
            <v>36372</v>
          </cell>
          <cell r="AL146">
            <v>36372</v>
          </cell>
          <cell r="AV146">
            <v>36372</v>
          </cell>
        </row>
        <row r="147">
          <cell r="V147">
            <v>36341</v>
          </cell>
          <cell r="AD147">
            <v>36341</v>
          </cell>
          <cell r="AL147">
            <v>36341</v>
          </cell>
          <cell r="AV147">
            <v>36341</v>
          </cell>
        </row>
        <row r="148">
          <cell r="V148">
            <v>36311</v>
          </cell>
          <cell r="AD148">
            <v>36311</v>
          </cell>
          <cell r="AL148">
            <v>36311</v>
          </cell>
          <cell r="AV148">
            <v>36311</v>
          </cell>
        </row>
        <row r="149">
          <cell r="V149">
            <v>36280</v>
          </cell>
          <cell r="AD149">
            <v>36280</v>
          </cell>
          <cell r="AL149">
            <v>36280</v>
          </cell>
          <cell r="AV149">
            <v>36280</v>
          </cell>
        </row>
        <row r="150">
          <cell r="V150">
            <v>36250</v>
          </cell>
          <cell r="AD150">
            <v>36250</v>
          </cell>
          <cell r="AL150">
            <v>36250</v>
          </cell>
          <cell r="AV150">
            <v>36250</v>
          </cell>
        </row>
        <row r="151">
          <cell r="V151">
            <v>36219</v>
          </cell>
          <cell r="AD151">
            <v>36219</v>
          </cell>
          <cell r="AL151">
            <v>36219</v>
          </cell>
          <cell r="AV151">
            <v>36219</v>
          </cell>
        </row>
        <row r="152">
          <cell r="V152">
            <v>36191</v>
          </cell>
          <cell r="AD152">
            <v>36191</v>
          </cell>
          <cell r="AL152">
            <v>36191</v>
          </cell>
          <cell r="AV152">
            <v>36191</v>
          </cell>
        </row>
        <row r="153">
          <cell r="V153">
            <v>36160</v>
          </cell>
          <cell r="AD153">
            <v>36160</v>
          </cell>
          <cell r="AL153">
            <v>36160</v>
          </cell>
        </row>
        <row r="154">
          <cell r="V154">
            <v>36129</v>
          </cell>
          <cell r="AD154">
            <v>36129</v>
          </cell>
          <cell r="AL154">
            <v>36129</v>
          </cell>
        </row>
        <row r="155">
          <cell r="V155">
            <v>36099</v>
          </cell>
          <cell r="AD155">
            <v>36099</v>
          </cell>
          <cell r="AL155">
            <v>36099</v>
          </cell>
        </row>
        <row r="156">
          <cell r="V156">
            <v>36068</v>
          </cell>
          <cell r="AD156">
            <v>36068</v>
          </cell>
          <cell r="AL156">
            <v>36068</v>
          </cell>
        </row>
        <row r="157">
          <cell r="V157">
            <v>36038</v>
          </cell>
          <cell r="AD157">
            <v>36038</v>
          </cell>
          <cell r="AL157">
            <v>36038</v>
          </cell>
        </row>
        <row r="158">
          <cell r="V158">
            <v>36007</v>
          </cell>
          <cell r="AD158">
            <v>36007</v>
          </cell>
          <cell r="AL158">
            <v>36007</v>
          </cell>
        </row>
        <row r="159">
          <cell r="V159">
            <v>35976</v>
          </cell>
          <cell r="AD159">
            <v>35976</v>
          </cell>
          <cell r="AL159">
            <v>35976</v>
          </cell>
        </row>
        <row r="160">
          <cell r="V160">
            <v>35946</v>
          </cell>
          <cell r="AD160">
            <v>35946</v>
          </cell>
          <cell r="AL160">
            <v>35946</v>
          </cell>
        </row>
        <row r="161">
          <cell r="V161">
            <v>35915</v>
          </cell>
          <cell r="AD161">
            <v>35915</v>
          </cell>
          <cell r="AL161">
            <v>35915</v>
          </cell>
        </row>
        <row r="162">
          <cell r="V162">
            <v>35885</v>
          </cell>
          <cell r="AD162">
            <v>35885</v>
          </cell>
          <cell r="AL162">
            <v>35885</v>
          </cell>
        </row>
        <row r="163">
          <cell r="V163">
            <v>35854</v>
          </cell>
          <cell r="AD163">
            <v>35854</v>
          </cell>
          <cell r="AL163">
            <v>35854</v>
          </cell>
        </row>
        <row r="164">
          <cell r="V164">
            <v>35826</v>
          </cell>
          <cell r="AD164">
            <v>35826</v>
          </cell>
          <cell r="AL164">
            <v>35826</v>
          </cell>
        </row>
        <row r="165">
          <cell r="V165">
            <v>35795</v>
          </cell>
          <cell r="AD165">
            <v>35795</v>
          </cell>
          <cell r="AL165">
            <v>35795</v>
          </cell>
        </row>
        <row r="166">
          <cell r="V166">
            <v>35764</v>
          </cell>
          <cell r="AD166">
            <v>35764</v>
          </cell>
          <cell r="AL166">
            <v>35764</v>
          </cell>
        </row>
        <row r="167">
          <cell r="V167">
            <v>35734</v>
          </cell>
          <cell r="AD167">
            <v>35734</v>
          </cell>
          <cell r="AL167">
            <v>35734</v>
          </cell>
          <cell r="AY167">
            <v>35734</v>
          </cell>
        </row>
        <row r="168">
          <cell r="V168">
            <v>35703</v>
          </cell>
          <cell r="AD168">
            <v>35703</v>
          </cell>
          <cell r="AL168">
            <v>35703</v>
          </cell>
          <cell r="AY168">
            <v>35703</v>
          </cell>
        </row>
        <row r="169">
          <cell r="V169">
            <v>35673</v>
          </cell>
          <cell r="AD169">
            <v>35673</v>
          </cell>
          <cell r="AL169">
            <v>35673</v>
          </cell>
          <cell r="AY169">
            <v>35673</v>
          </cell>
        </row>
        <row r="170">
          <cell r="V170">
            <v>35642</v>
          </cell>
          <cell r="AD170">
            <v>35642</v>
          </cell>
          <cell r="AL170">
            <v>35642</v>
          </cell>
          <cell r="AY170">
            <v>35642</v>
          </cell>
        </row>
        <row r="171">
          <cell r="V171">
            <v>35611</v>
          </cell>
          <cell r="AD171">
            <v>35611</v>
          </cell>
          <cell r="AL171">
            <v>35611</v>
          </cell>
          <cell r="AY171">
            <v>35611</v>
          </cell>
        </row>
        <row r="172">
          <cell r="V172">
            <v>35581</v>
          </cell>
          <cell r="AD172">
            <v>35581</v>
          </cell>
          <cell r="AL172">
            <v>35581</v>
          </cell>
          <cell r="AY172">
            <v>35581</v>
          </cell>
        </row>
        <row r="173">
          <cell r="V173">
            <v>35550</v>
          </cell>
          <cell r="AD173">
            <v>35550</v>
          </cell>
          <cell r="AL173">
            <v>35550</v>
          </cell>
          <cell r="AY173">
            <v>35550</v>
          </cell>
        </row>
        <row r="174">
          <cell r="V174">
            <v>35520</v>
          </cell>
          <cell r="AD174">
            <v>35520</v>
          </cell>
          <cell r="AL174">
            <v>35520</v>
          </cell>
          <cell r="AY174">
            <v>35520</v>
          </cell>
        </row>
        <row r="175">
          <cell r="V175">
            <v>35489</v>
          </cell>
          <cell r="AD175">
            <v>35489</v>
          </cell>
          <cell r="AL175">
            <v>35489</v>
          </cell>
          <cell r="AY175">
            <v>35489</v>
          </cell>
        </row>
        <row r="176">
          <cell r="V176">
            <v>35461</v>
          </cell>
          <cell r="AD176">
            <v>35461</v>
          </cell>
          <cell r="AL176">
            <v>35461</v>
          </cell>
          <cell r="AY176">
            <v>35461</v>
          </cell>
        </row>
        <row r="177">
          <cell r="V177">
            <v>35430</v>
          </cell>
          <cell r="AD177">
            <v>35430</v>
          </cell>
          <cell r="AL177">
            <v>35430</v>
          </cell>
          <cell r="AY177">
            <v>35430</v>
          </cell>
        </row>
        <row r="178">
          <cell r="V178">
            <v>35399</v>
          </cell>
          <cell r="AD178">
            <v>35399</v>
          </cell>
          <cell r="AL178">
            <v>35399</v>
          </cell>
          <cell r="AY178">
            <v>35399</v>
          </cell>
        </row>
        <row r="179">
          <cell r="V179">
            <v>35369</v>
          </cell>
          <cell r="AD179">
            <v>35369</v>
          </cell>
          <cell r="AL179">
            <v>35369</v>
          </cell>
          <cell r="AY179">
            <v>35369</v>
          </cell>
        </row>
        <row r="180">
          <cell r="V180">
            <v>35338</v>
          </cell>
          <cell r="AD180">
            <v>35338</v>
          </cell>
          <cell r="AL180">
            <v>35338</v>
          </cell>
          <cell r="AY180">
            <v>35338</v>
          </cell>
        </row>
        <row r="181">
          <cell r="V181">
            <v>35308</v>
          </cell>
          <cell r="AD181">
            <v>35308</v>
          </cell>
          <cell r="AL181">
            <v>35308</v>
          </cell>
          <cell r="AY181">
            <v>35308</v>
          </cell>
        </row>
        <row r="182">
          <cell r="V182">
            <v>35277</v>
          </cell>
          <cell r="AD182">
            <v>35277</v>
          </cell>
          <cell r="AL182">
            <v>35277</v>
          </cell>
          <cell r="AY182">
            <v>35277</v>
          </cell>
        </row>
        <row r="183">
          <cell r="V183">
            <v>35246</v>
          </cell>
          <cell r="AD183">
            <v>35246</v>
          </cell>
          <cell r="AL183">
            <v>35246</v>
          </cell>
          <cell r="AY183">
            <v>35246</v>
          </cell>
        </row>
        <row r="184">
          <cell r="V184">
            <v>35216</v>
          </cell>
          <cell r="AD184">
            <v>35216</v>
          </cell>
          <cell r="AL184">
            <v>35216</v>
          </cell>
          <cell r="AY184">
            <v>35216</v>
          </cell>
        </row>
        <row r="185">
          <cell r="V185">
            <v>35185</v>
          </cell>
          <cell r="AD185">
            <v>35185</v>
          </cell>
          <cell r="AL185">
            <v>35185</v>
          </cell>
          <cell r="AY185">
            <v>35185</v>
          </cell>
        </row>
        <row r="186">
          <cell r="V186">
            <v>35155</v>
          </cell>
          <cell r="AD186">
            <v>35155</v>
          </cell>
          <cell r="AL186">
            <v>35155</v>
          </cell>
          <cell r="AY186">
            <v>35155</v>
          </cell>
        </row>
        <row r="187">
          <cell r="V187">
            <v>35124</v>
          </cell>
          <cell r="AD187">
            <v>35124</v>
          </cell>
          <cell r="AL187">
            <v>35124</v>
          </cell>
          <cell r="AY187">
            <v>35124</v>
          </cell>
        </row>
        <row r="188">
          <cell r="V188">
            <v>35095</v>
          </cell>
          <cell r="AD188">
            <v>35095</v>
          </cell>
          <cell r="AL188">
            <v>35095</v>
          </cell>
          <cell r="AY188">
            <v>35095</v>
          </cell>
        </row>
        <row r="189">
          <cell r="V189">
            <v>35064</v>
          </cell>
          <cell r="AD189">
            <v>35064</v>
          </cell>
          <cell r="AL189">
            <v>35064</v>
          </cell>
          <cell r="AY189">
            <v>35064</v>
          </cell>
        </row>
        <row r="190">
          <cell r="V190">
            <v>35033</v>
          </cell>
          <cell r="AD190">
            <v>35033</v>
          </cell>
          <cell r="AL190">
            <v>35033</v>
          </cell>
          <cell r="AY190">
            <v>35033</v>
          </cell>
        </row>
        <row r="191">
          <cell r="V191">
            <v>35003</v>
          </cell>
          <cell r="AD191">
            <v>35003</v>
          </cell>
          <cell r="AL191">
            <v>35003</v>
          </cell>
          <cell r="AY191">
            <v>35003</v>
          </cell>
        </row>
        <row r="192">
          <cell r="V192">
            <v>34972</v>
          </cell>
          <cell r="AD192">
            <v>34972</v>
          </cell>
          <cell r="AL192">
            <v>34972</v>
          </cell>
          <cell r="AY192">
            <v>34972</v>
          </cell>
        </row>
        <row r="193">
          <cell r="V193">
            <v>34942</v>
          </cell>
          <cell r="AD193">
            <v>34942</v>
          </cell>
          <cell r="AL193">
            <v>34942</v>
          </cell>
          <cell r="AY193">
            <v>34942</v>
          </cell>
        </row>
        <row r="194">
          <cell r="V194">
            <v>34911</v>
          </cell>
          <cell r="AD194">
            <v>34911</v>
          </cell>
          <cell r="AL194">
            <v>34911</v>
          </cell>
          <cell r="AY194">
            <v>34911</v>
          </cell>
        </row>
        <row r="195">
          <cell r="V195">
            <v>34880</v>
          </cell>
          <cell r="AD195">
            <v>34880</v>
          </cell>
          <cell r="AL195">
            <v>34880</v>
          </cell>
          <cell r="AY195">
            <v>34880</v>
          </cell>
        </row>
        <row r="196">
          <cell r="V196">
            <v>34850</v>
          </cell>
          <cell r="AD196">
            <v>34850</v>
          </cell>
          <cell r="AL196">
            <v>34850</v>
          </cell>
          <cell r="AY196">
            <v>34850</v>
          </cell>
        </row>
        <row r="197">
          <cell r="V197">
            <v>34819</v>
          </cell>
          <cell r="AD197">
            <v>34819</v>
          </cell>
          <cell r="AL197">
            <v>34819</v>
          </cell>
          <cell r="AY197">
            <v>34819</v>
          </cell>
        </row>
        <row r="198">
          <cell r="V198">
            <v>34789</v>
          </cell>
          <cell r="AD198">
            <v>34789</v>
          </cell>
          <cell r="AL198">
            <v>34789</v>
          </cell>
          <cell r="AY198">
            <v>34789</v>
          </cell>
        </row>
        <row r="199">
          <cell r="V199">
            <v>34758</v>
          </cell>
          <cell r="AD199">
            <v>34758</v>
          </cell>
          <cell r="AL199">
            <v>34758</v>
          </cell>
          <cell r="AY199">
            <v>34758</v>
          </cell>
        </row>
        <row r="200">
          <cell r="V200">
            <v>34730</v>
          </cell>
          <cell r="AD200">
            <v>34730</v>
          </cell>
          <cell r="AL200">
            <v>34730</v>
          </cell>
          <cell r="AY200">
            <v>34730</v>
          </cell>
        </row>
        <row r="201">
          <cell r="V201">
            <v>34699</v>
          </cell>
          <cell r="AD201">
            <v>34699</v>
          </cell>
          <cell r="AL201">
            <v>34699</v>
          </cell>
        </row>
        <row r="202">
          <cell r="V202">
            <v>34668</v>
          </cell>
          <cell r="AD202">
            <v>34668</v>
          </cell>
          <cell r="AL202">
            <v>34668</v>
          </cell>
        </row>
        <row r="203">
          <cell r="V203">
            <v>34638</v>
          </cell>
          <cell r="AD203">
            <v>34638</v>
          </cell>
          <cell r="AL203">
            <v>34638</v>
          </cell>
        </row>
        <row r="204">
          <cell r="V204">
            <v>34607</v>
          </cell>
          <cell r="AD204">
            <v>34607</v>
          </cell>
          <cell r="AL204">
            <v>34607</v>
          </cell>
        </row>
        <row r="205">
          <cell r="V205">
            <v>34577</v>
          </cell>
          <cell r="AD205">
            <v>34577</v>
          </cell>
          <cell r="AL205">
            <v>34577</v>
          </cell>
        </row>
        <row r="206">
          <cell r="V206">
            <v>34546</v>
          </cell>
          <cell r="AD206">
            <v>34546</v>
          </cell>
          <cell r="AL206">
            <v>34546</v>
          </cell>
        </row>
        <row r="207">
          <cell r="V207">
            <v>34515</v>
          </cell>
          <cell r="AD207">
            <v>34515</v>
          </cell>
          <cell r="AL207">
            <v>34515</v>
          </cell>
        </row>
        <row r="208">
          <cell r="V208">
            <v>34485</v>
          </cell>
          <cell r="AD208">
            <v>34485</v>
          </cell>
          <cell r="AL208">
            <v>34485</v>
          </cell>
        </row>
        <row r="209">
          <cell r="V209">
            <v>34454</v>
          </cell>
          <cell r="AD209">
            <v>34454</v>
          </cell>
          <cell r="AL209">
            <v>34454</v>
          </cell>
        </row>
        <row r="210">
          <cell r="V210">
            <v>34424</v>
          </cell>
          <cell r="AD210">
            <v>34424</v>
          </cell>
          <cell r="AL210">
            <v>34424</v>
          </cell>
        </row>
        <row r="211">
          <cell r="V211">
            <v>34393</v>
          </cell>
          <cell r="AD211">
            <v>34393</v>
          </cell>
          <cell r="AL211">
            <v>34393</v>
          </cell>
        </row>
        <row r="212">
          <cell r="V212">
            <v>34365</v>
          </cell>
          <cell r="AD212">
            <v>34365</v>
          </cell>
          <cell r="AL212">
            <v>34365</v>
          </cell>
        </row>
        <row r="213">
          <cell r="V213">
            <v>34334</v>
          </cell>
          <cell r="AD213">
            <v>34334</v>
          </cell>
          <cell r="AL213">
            <v>34334</v>
          </cell>
        </row>
        <row r="214">
          <cell r="V214">
            <v>34303</v>
          </cell>
          <cell r="AD214">
            <v>34303</v>
          </cell>
          <cell r="AL214">
            <v>34303</v>
          </cell>
        </row>
        <row r="215">
          <cell r="V215">
            <v>34273</v>
          </cell>
          <cell r="AD215">
            <v>34273</v>
          </cell>
          <cell r="AL215">
            <v>34273</v>
          </cell>
        </row>
        <row r="216">
          <cell r="V216">
            <v>34242</v>
          </cell>
          <cell r="AD216">
            <v>34242</v>
          </cell>
          <cell r="AL216">
            <v>34242</v>
          </cell>
        </row>
        <row r="217">
          <cell r="V217">
            <v>34212</v>
          </cell>
          <cell r="AD217">
            <v>34212</v>
          </cell>
          <cell r="AL217">
            <v>34212</v>
          </cell>
        </row>
        <row r="218">
          <cell r="V218">
            <v>34181</v>
          </cell>
          <cell r="AD218">
            <v>34181</v>
          </cell>
          <cell r="AL218">
            <v>34181</v>
          </cell>
        </row>
        <row r="219">
          <cell r="V219">
            <v>34150</v>
          </cell>
          <cell r="AD219">
            <v>34150</v>
          </cell>
          <cell r="AL219">
            <v>34150</v>
          </cell>
        </row>
        <row r="220">
          <cell r="V220">
            <v>34120</v>
          </cell>
          <cell r="AD220">
            <v>34120</v>
          </cell>
          <cell r="AL220">
            <v>34120</v>
          </cell>
        </row>
        <row r="221">
          <cell r="V221">
            <v>34089</v>
          </cell>
          <cell r="AD221">
            <v>34089</v>
          </cell>
          <cell r="AL221">
            <v>34089</v>
          </cell>
        </row>
        <row r="222">
          <cell r="V222">
            <v>34059</v>
          </cell>
          <cell r="AD222">
            <v>34059</v>
          </cell>
          <cell r="AL222">
            <v>34059</v>
          </cell>
        </row>
        <row r="223">
          <cell r="V223">
            <v>34028</v>
          </cell>
          <cell r="AD223">
            <v>34028</v>
          </cell>
          <cell r="AL223">
            <v>34028</v>
          </cell>
        </row>
        <row r="224">
          <cell r="V224">
            <v>34000</v>
          </cell>
          <cell r="AD224">
            <v>34000</v>
          </cell>
          <cell r="AL224">
            <v>34000</v>
          </cell>
        </row>
        <row r="225">
          <cell r="V225">
            <v>33969</v>
          </cell>
          <cell r="AD225">
            <v>33969</v>
          </cell>
          <cell r="AL225">
            <v>33969</v>
          </cell>
        </row>
        <row r="226">
          <cell r="V226">
            <v>33938</v>
          </cell>
          <cell r="AD226">
            <v>33938</v>
          </cell>
          <cell r="AL226">
            <v>33938</v>
          </cell>
        </row>
        <row r="227">
          <cell r="V227">
            <v>33908</v>
          </cell>
          <cell r="AD227">
            <v>33908</v>
          </cell>
          <cell r="AL227">
            <v>33908</v>
          </cell>
        </row>
        <row r="228">
          <cell r="V228">
            <v>33877</v>
          </cell>
          <cell r="AD228">
            <v>33877</v>
          </cell>
          <cell r="AL228">
            <v>33877</v>
          </cell>
        </row>
        <row r="229">
          <cell r="V229">
            <v>33847</v>
          </cell>
          <cell r="AD229">
            <v>33847</v>
          </cell>
          <cell r="AL229">
            <v>33847</v>
          </cell>
        </row>
        <row r="230">
          <cell r="V230">
            <v>33816</v>
          </cell>
          <cell r="AD230">
            <v>33816</v>
          </cell>
          <cell r="AL230">
            <v>33816</v>
          </cell>
        </row>
        <row r="231">
          <cell r="V231">
            <v>33785</v>
          </cell>
          <cell r="AD231">
            <v>33785</v>
          </cell>
          <cell r="AL231">
            <v>33785</v>
          </cell>
        </row>
        <row r="232">
          <cell r="V232">
            <v>33755</v>
          </cell>
          <cell r="AD232">
            <v>33755</v>
          </cell>
          <cell r="AL232">
            <v>33755</v>
          </cell>
        </row>
        <row r="233">
          <cell r="V233">
            <v>33724</v>
          </cell>
          <cell r="AD233">
            <v>33724</v>
          </cell>
          <cell r="AL233">
            <v>33724</v>
          </cell>
        </row>
        <row r="234">
          <cell r="V234">
            <v>33694</v>
          </cell>
          <cell r="AD234">
            <v>33694</v>
          </cell>
          <cell r="AL234">
            <v>33694</v>
          </cell>
        </row>
        <row r="235">
          <cell r="V235">
            <v>33663</v>
          </cell>
          <cell r="AD235">
            <v>33663</v>
          </cell>
          <cell r="AL235">
            <v>33663</v>
          </cell>
        </row>
        <row r="236">
          <cell r="V236">
            <v>33634</v>
          </cell>
          <cell r="AD236">
            <v>33634</v>
          </cell>
          <cell r="AL236">
            <v>33634</v>
          </cell>
        </row>
        <row r="237">
          <cell r="V237">
            <v>33603</v>
          </cell>
          <cell r="AD237">
            <v>33603</v>
          </cell>
          <cell r="AL237">
            <v>33603</v>
          </cell>
        </row>
        <row r="238">
          <cell r="V238">
            <v>33572</v>
          </cell>
          <cell r="AD238">
            <v>33572</v>
          </cell>
          <cell r="AL238">
            <v>33572</v>
          </cell>
        </row>
        <row r="239">
          <cell r="V239">
            <v>33542</v>
          </cell>
          <cell r="AD239">
            <v>33542</v>
          </cell>
          <cell r="AL239">
            <v>33542</v>
          </cell>
        </row>
        <row r="240">
          <cell r="V240">
            <v>33511</v>
          </cell>
          <cell r="AD240">
            <v>33511</v>
          </cell>
          <cell r="AL240">
            <v>33511</v>
          </cell>
        </row>
        <row r="241">
          <cell r="V241">
            <v>33481</v>
          </cell>
          <cell r="AD241">
            <v>33481</v>
          </cell>
          <cell r="AL241">
            <v>33481</v>
          </cell>
        </row>
        <row r="242">
          <cell r="V242">
            <v>33450</v>
          </cell>
          <cell r="AD242">
            <v>33450</v>
          </cell>
          <cell r="AL242">
            <v>33450</v>
          </cell>
        </row>
        <row r="243">
          <cell r="V243">
            <v>33419</v>
          </cell>
          <cell r="AD243">
            <v>33419</v>
          </cell>
          <cell r="AL243">
            <v>33419</v>
          </cell>
        </row>
        <row r="244">
          <cell r="V244">
            <v>33389</v>
          </cell>
          <cell r="AD244">
            <v>33389</v>
          </cell>
          <cell r="AL244">
            <v>33389</v>
          </cell>
        </row>
        <row r="245">
          <cell r="V245">
            <v>33358</v>
          </cell>
          <cell r="AD245">
            <v>33358</v>
          </cell>
          <cell r="AL245">
            <v>33358</v>
          </cell>
        </row>
        <row r="246">
          <cell r="V246">
            <v>33328</v>
          </cell>
          <cell r="AD246">
            <v>33328</v>
          </cell>
          <cell r="AL246">
            <v>33328</v>
          </cell>
        </row>
        <row r="247">
          <cell r="V247">
            <v>33297</v>
          </cell>
          <cell r="AD247">
            <v>33297</v>
          </cell>
          <cell r="AL247">
            <v>33297</v>
          </cell>
        </row>
        <row r="248">
          <cell r="V248">
            <v>33269</v>
          </cell>
          <cell r="AD248">
            <v>33269</v>
          </cell>
          <cell r="AL248">
            <v>33269</v>
          </cell>
        </row>
        <row r="249">
          <cell r="V249">
            <v>33238</v>
          </cell>
          <cell r="AD249">
            <v>33238</v>
          </cell>
          <cell r="AL249">
            <v>33238</v>
          </cell>
        </row>
        <row r="250">
          <cell r="V250">
            <v>33207</v>
          </cell>
          <cell r="AD250">
            <v>33207</v>
          </cell>
          <cell r="AL250">
            <v>33207</v>
          </cell>
        </row>
        <row r="251">
          <cell r="V251">
            <v>33177</v>
          </cell>
          <cell r="AD251">
            <v>33177</v>
          </cell>
          <cell r="AL251">
            <v>33177</v>
          </cell>
        </row>
        <row r="252">
          <cell r="V252">
            <v>33146</v>
          </cell>
          <cell r="AD252">
            <v>33146</v>
          </cell>
          <cell r="AL252">
            <v>33146</v>
          </cell>
        </row>
        <row r="253">
          <cell r="V253">
            <v>33116</v>
          </cell>
          <cell r="AD253">
            <v>33116</v>
          </cell>
          <cell r="AL253">
            <v>33116</v>
          </cell>
        </row>
        <row r="254">
          <cell r="V254">
            <v>33085</v>
          </cell>
          <cell r="AD254">
            <v>33085</v>
          </cell>
          <cell r="AL254">
            <v>33085</v>
          </cell>
        </row>
        <row r="255">
          <cell r="V255">
            <v>33054</v>
          </cell>
          <cell r="AD255">
            <v>33054</v>
          </cell>
          <cell r="AL255">
            <v>33054</v>
          </cell>
        </row>
        <row r="256">
          <cell r="V256">
            <v>33024</v>
          </cell>
          <cell r="AD256">
            <v>33024</v>
          </cell>
          <cell r="AL256">
            <v>33024</v>
          </cell>
        </row>
        <row r="257">
          <cell r="V257">
            <v>32993</v>
          </cell>
          <cell r="AD257">
            <v>32993</v>
          </cell>
          <cell r="AL257">
            <v>32993</v>
          </cell>
        </row>
        <row r="258">
          <cell r="V258">
            <v>32963</v>
          </cell>
          <cell r="AD258">
            <v>32963</v>
          </cell>
          <cell r="AL258">
            <v>32963</v>
          </cell>
        </row>
        <row r="259">
          <cell r="V259">
            <v>32932</v>
          </cell>
          <cell r="AD259">
            <v>32932</v>
          </cell>
          <cell r="AL259">
            <v>32932</v>
          </cell>
        </row>
        <row r="260">
          <cell r="V260">
            <v>32904</v>
          </cell>
          <cell r="AD260">
            <v>32904</v>
          </cell>
          <cell r="AL260">
            <v>32904</v>
          </cell>
        </row>
        <row r="261">
          <cell r="V261">
            <v>32873</v>
          </cell>
          <cell r="AD261">
            <v>32873</v>
          </cell>
          <cell r="AL261">
            <v>32873</v>
          </cell>
        </row>
        <row r="262">
          <cell r="V262">
            <v>32842</v>
          </cell>
          <cell r="AD262">
            <v>32842</v>
          </cell>
          <cell r="AL262">
            <v>32842</v>
          </cell>
        </row>
        <row r="263">
          <cell r="V263">
            <v>32812</v>
          </cell>
          <cell r="AD263">
            <v>32812</v>
          </cell>
          <cell r="AL263">
            <v>32812</v>
          </cell>
        </row>
        <row r="264">
          <cell r="V264">
            <v>32781</v>
          </cell>
          <cell r="AD264">
            <v>32781</v>
          </cell>
          <cell r="AL264">
            <v>32781</v>
          </cell>
        </row>
        <row r="265">
          <cell r="V265">
            <v>32751</v>
          </cell>
          <cell r="AD265">
            <v>32751</v>
          </cell>
          <cell r="AL265">
            <v>32751</v>
          </cell>
        </row>
        <row r="266">
          <cell r="V266">
            <v>32720</v>
          </cell>
          <cell r="AD266">
            <v>32720</v>
          </cell>
          <cell r="AL266">
            <v>32720</v>
          </cell>
        </row>
        <row r="267">
          <cell r="V267">
            <v>32689</v>
          </cell>
          <cell r="AD267">
            <v>32689</v>
          </cell>
          <cell r="AL267">
            <v>32689</v>
          </cell>
        </row>
        <row r="268">
          <cell r="V268">
            <v>32659</v>
          </cell>
          <cell r="AD268">
            <v>32659</v>
          </cell>
          <cell r="AL268">
            <v>32659</v>
          </cell>
        </row>
        <row r="269">
          <cell r="V269">
            <v>32628</v>
          </cell>
          <cell r="AD269">
            <v>32628</v>
          </cell>
          <cell r="AL269">
            <v>32628</v>
          </cell>
        </row>
        <row r="270">
          <cell r="V270">
            <v>32598</v>
          </cell>
          <cell r="AD270">
            <v>32598</v>
          </cell>
          <cell r="AL270">
            <v>32598</v>
          </cell>
        </row>
        <row r="271">
          <cell r="V271">
            <v>32567</v>
          </cell>
          <cell r="AD271">
            <v>32567</v>
          </cell>
          <cell r="AL271">
            <v>32567</v>
          </cell>
        </row>
        <row r="272">
          <cell r="V272">
            <v>32539</v>
          </cell>
          <cell r="AD272">
            <v>32539</v>
          </cell>
          <cell r="AL272">
            <v>32539</v>
          </cell>
        </row>
        <row r="273">
          <cell r="V273">
            <v>32508</v>
          </cell>
          <cell r="AD273">
            <v>32508</v>
          </cell>
          <cell r="AL273">
            <v>32508</v>
          </cell>
        </row>
        <row r="274">
          <cell r="V274">
            <v>32477</v>
          </cell>
          <cell r="AD274">
            <v>32477</v>
          </cell>
          <cell r="AL274">
            <v>32477</v>
          </cell>
        </row>
        <row r="275">
          <cell r="V275">
            <v>32447</v>
          </cell>
          <cell r="AD275">
            <v>32447</v>
          </cell>
          <cell r="AL275">
            <v>32447</v>
          </cell>
        </row>
        <row r="276">
          <cell r="V276">
            <v>32416</v>
          </cell>
          <cell r="AD276">
            <v>32416</v>
          </cell>
          <cell r="AL276">
            <v>32416</v>
          </cell>
        </row>
        <row r="277">
          <cell r="V277">
            <v>32386</v>
          </cell>
          <cell r="AD277">
            <v>32386</v>
          </cell>
          <cell r="AL277">
            <v>32386</v>
          </cell>
        </row>
        <row r="278">
          <cell r="V278">
            <v>32355</v>
          </cell>
          <cell r="AD278">
            <v>32355</v>
          </cell>
          <cell r="AL278">
            <v>32355</v>
          </cell>
        </row>
        <row r="279">
          <cell r="V279">
            <v>32324</v>
          </cell>
          <cell r="AD279">
            <v>32324</v>
          </cell>
          <cell r="AL279">
            <v>32324</v>
          </cell>
        </row>
        <row r="280">
          <cell r="V280">
            <v>32294</v>
          </cell>
          <cell r="AD280">
            <v>32294</v>
          </cell>
          <cell r="AL280">
            <v>32294</v>
          </cell>
        </row>
        <row r="281">
          <cell r="V281">
            <v>32263</v>
          </cell>
          <cell r="AD281">
            <v>32263</v>
          </cell>
          <cell r="AL281">
            <v>32263</v>
          </cell>
        </row>
        <row r="282">
          <cell r="V282">
            <v>32233</v>
          </cell>
          <cell r="AD282">
            <v>32233</v>
          </cell>
          <cell r="AL282">
            <v>32233</v>
          </cell>
        </row>
        <row r="283">
          <cell r="V283">
            <v>32202</v>
          </cell>
          <cell r="AD283">
            <v>32202</v>
          </cell>
          <cell r="AL283">
            <v>32202</v>
          </cell>
        </row>
        <row r="284">
          <cell r="V284">
            <v>32173</v>
          </cell>
          <cell r="AD284">
            <v>32173</v>
          </cell>
          <cell r="AL284">
            <v>32173</v>
          </cell>
        </row>
        <row r="285">
          <cell r="V285">
            <v>32142</v>
          </cell>
          <cell r="AD285">
            <v>32142</v>
          </cell>
          <cell r="AL285">
            <v>32142</v>
          </cell>
        </row>
        <row r="286">
          <cell r="V286">
            <v>32111</v>
          </cell>
          <cell r="AD286">
            <v>32111</v>
          </cell>
          <cell r="AL286">
            <v>32111</v>
          </cell>
        </row>
        <row r="287">
          <cell r="V287">
            <v>32081</v>
          </cell>
          <cell r="AD287">
            <v>32081</v>
          </cell>
          <cell r="AL287">
            <v>32081</v>
          </cell>
        </row>
        <row r="288">
          <cell r="V288">
            <v>32050</v>
          </cell>
          <cell r="AD288">
            <v>32050</v>
          </cell>
          <cell r="AL288">
            <v>32050</v>
          </cell>
        </row>
        <row r="289">
          <cell r="V289">
            <v>32020</v>
          </cell>
          <cell r="AD289">
            <v>32020</v>
          </cell>
          <cell r="AL289">
            <v>32020</v>
          </cell>
        </row>
        <row r="290">
          <cell r="V290">
            <v>31989</v>
          </cell>
          <cell r="AD290">
            <v>31989</v>
          </cell>
          <cell r="AL290">
            <v>31989</v>
          </cell>
        </row>
        <row r="291">
          <cell r="V291">
            <v>31958</v>
          </cell>
          <cell r="AD291">
            <v>31958</v>
          </cell>
          <cell r="AL291">
            <v>31958</v>
          </cell>
        </row>
        <row r="292">
          <cell r="V292">
            <v>31928</v>
          </cell>
          <cell r="AD292">
            <v>31928</v>
          </cell>
          <cell r="AL292">
            <v>31928</v>
          </cell>
        </row>
        <row r="293">
          <cell r="V293">
            <v>31897</v>
          </cell>
          <cell r="AD293">
            <v>31897</v>
          </cell>
          <cell r="AL293">
            <v>31897</v>
          </cell>
        </row>
        <row r="294">
          <cell r="V294">
            <v>31867</v>
          </cell>
          <cell r="AD294">
            <v>31867</v>
          </cell>
          <cell r="AL294">
            <v>31867</v>
          </cell>
        </row>
        <row r="295">
          <cell r="V295">
            <v>31836</v>
          </cell>
          <cell r="AD295">
            <v>31836</v>
          </cell>
          <cell r="AL295">
            <v>31836</v>
          </cell>
        </row>
        <row r="296">
          <cell r="V296">
            <v>31808</v>
          </cell>
          <cell r="AD296">
            <v>31808</v>
          </cell>
          <cell r="AL296">
            <v>31808</v>
          </cell>
        </row>
        <row r="297">
          <cell r="V297">
            <v>31777</v>
          </cell>
          <cell r="AD297">
            <v>31777</v>
          </cell>
          <cell r="AL297">
            <v>31777</v>
          </cell>
        </row>
        <row r="298">
          <cell r="V298">
            <v>31746</v>
          </cell>
          <cell r="AD298">
            <v>31746</v>
          </cell>
          <cell r="AL298">
            <v>31746</v>
          </cell>
        </row>
        <row r="299">
          <cell r="V299">
            <v>31716</v>
          </cell>
          <cell r="AD299">
            <v>31716</v>
          </cell>
          <cell r="AL299">
            <v>31716</v>
          </cell>
        </row>
        <row r="300">
          <cell r="V300">
            <v>31685</v>
          </cell>
          <cell r="AD300">
            <v>31685</v>
          </cell>
          <cell r="AL300">
            <v>31685</v>
          </cell>
        </row>
        <row r="301">
          <cell r="V301">
            <v>31655</v>
          </cell>
          <cell r="AD301">
            <v>31655</v>
          </cell>
          <cell r="AL301">
            <v>31655</v>
          </cell>
        </row>
        <row r="302">
          <cell r="V302">
            <v>31624</v>
          </cell>
          <cell r="AD302">
            <v>31624</v>
          </cell>
          <cell r="AL302">
            <v>31624</v>
          </cell>
        </row>
        <row r="303">
          <cell r="V303">
            <v>31593</v>
          </cell>
          <cell r="AD303">
            <v>31593</v>
          </cell>
          <cell r="AL303">
            <v>31593</v>
          </cell>
        </row>
        <row r="304">
          <cell r="V304">
            <v>31563</v>
          </cell>
          <cell r="AD304">
            <v>31563</v>
          </cell>
          <cell r="AL304">
            <v>31563</v>
          </cell>
        </row>
        <row r="305">
          <cell r="V305">
            <v>31532</v>
          </cell>
          <cell r="AD305">
            <v>31532</v>
          </cell>
          <cell r="AL305">
            <v>31532</v>
          </cell>
        </row>
        <row r="306">
          <cell r="V306">
            <v>31502</v>
          </cell>
          <cell r="AD306">
            <v>31502</v>
          </cell>
          <cell r="AL306">
            <v>31502</v>
          </cell>
        </row>
        <row r="307">
          <cell r="V307">
            <v>31471</v>
          </cell>
          <cell r="AD307">
            <v>31471</v>
          </cell>
          <cell r="AL307">
            <v>31471</v>
          </cell>
        </row>
        <row r="308">
          <cell r="V308">
            <v>31443</v>
          </cell>
          <cell r="AD308">
            <v>31443</v>
          </cell>
          <cell r="AL308">
            <v>31443</v>
          </cell>
        </row>
        <row r="309">
          <cell r="V309">
            <v>31412</v>
          </cell>
          <cell r="AD309">
            <v>31412</v>
          </cell>
          <cell r="AL309">
            <v>31412</v>
          </cell>
        </row>
        <row r="310">
          <cell r="V310">
            <v>31381</v>
          </cell>
          <cell r="AD310">
            <v>31381</v>
          </cell>
          <cell r="AL310">
            <v>31381</v>
          </cell>
        </row>
        <row r="311">
          <cell r="V311">
            <v>31351</v>
          </cell>
          <cell r="AD311">
            <v>31351</v>
          </cell>
          <cell r="AL311">
            <v>31351</v>
          </cell>
        </row>
        <row r="312">
          <cell r="V312">
            <v>31320</v>
          </cell>
          <cell r="AD312">
            <v>31320</v>
          </cell>
          <cell r="AL312">
            <v>31320</v>
          </cell>
        </row>
        <row r="313">
          <cell r="V313">
            <v>31290</v>
          </cell>
          <cell r="AD313">
            <v>31290</v>
          </cell>
          <cell r="AL313">
            <v>31290</v>
          </cell>
        </row>
        <row r="314">
          <cell r="V314">
            <v>31259</v>
          </cell>
          <cell r="AD314">
            <v>31259</v>
          </cell>
          <cell r="AL314">
            <v>31259</v>
          </cell>
        </row>
        <row r="315">
          <cell r="V315">
            <v>31228</v>
          </cell>
          <cell r="AD315">
            <v>31228</v>
          </cell>
          <cell r="AL315">
            <v>31228</v>
          </cell>
        </row>
        <row r="316">
          <cell r="V316">
            <v>31198</v>
          </cell>
          <cell r="AD316">
            <v>31198</v>
          </cell>
          <cell r="AL316">
            <v>31198</v>
          </cell>
        </row>
        <row r="317">
          <cell r="V317">
            <v>31167</v>
          </cell>
          <cell r="AD317">
            <v>31167</v>
          </cell>
          <cell r="AL317">
            <v>31167</v>
          </cell>
        </row>
        <row r="318">
          <cell r="V318">
            <v>31137</v>
          </cell>
          <cell r="AD318">
            <v>31137</v>
          </cell>
          <cell r="AL318">
            <v>31137</v>
          </cell>
        </row>
        <row r="319">
          <cell r="V319">
            <v>31106</v>
          </cell>
          <cell r="AD319">
            <v>31106</v>
          </cell>
          <cell r="AL319">
            <v>31106</v>
          </cell>
        </row>
        <row r="320">
          <cell r="V320">
            <v>31078</v>
          </cell>
          <cell r="AD320">
            <v>31078</v>
          </cell>
          <cell r="AL320">
            <v>31078</v>
          </cell>
        </row>
        <row r="321">
          <cell r="V321">
            <v>31047</v>
          </cell>
          <cell r="AD321">
            <v>31047</v>
          </cell>
          <cell r="AL321">
            <v>31047</v>
          </cell>
        </row>
        <row r="322">
          <cell r="V322">
            <v>31016</v>
          </cell>
          <cell r="AD322">
            <v>31016</v>
          </cell>
          <cell r="AL322">
            <v>31016</v>
          </cell>
        </row>
        <row r="323">
          <cell r="V323">
            <v>30986</v>
          </cell>
          <cell r="AD323">
            <v>30986</v>
          </cell>
          <cell r="AL323">
            <v>30986</v>
          </cell>
        </row>
        <row r="324">
          <cell r="V324">
            <v>30955</v>
          </cell>
          <cell r="AD324">
            <v>30955</v>
          </cell>
          <cell r="AL324">
            <v>30955</v>
          </cell>
        </row>
        <row r="325">
          <cell r="V325">
            <v>30925</v>
          </cell>
          <cell r="AD325">
            <v>30925</v>
          </cell>
          <cell r="AL325">
            <v>30925</v>
          </cell>
        </row>
        <row r="326">
          <cell r="V326">
            <v>30894</v>
          </cell>
          <cell r="AD326">
            <v>30894</v>
          </cell>
          <cell r="AL326">
            <v>30894</v>
          </cell>
        </row>
        <row r="327">
          <cell r="V327">
            <v>30863</v>
          </cell>
          <cell r="AD327">
            <v>30863</v>
          </cell>
          <cell r="AL327">
            <v>30863</v>
          </cell>
        </row>
        <row r="328">
          <cell r="V328">
            <v>30833</v>
          </cell>
          <cell r="AD328">
            <v>30833</v>
          </cell>
          <cell r="AL328">
            <v>30833</v>
          </cell>
        </row>
        <row r="329">
          <cell r="V329">
            <v>30802</v>
          </cell>
          <cell r="AD329">
            <v>30802</v>
          </cell>
          <cell r="AL329">
            <v>30802</v>
          </cell>
        </row>
        <row r="330">
          <cell r="V330">
            <v>30772</v>
          </cell>
          <cell r="AD330">
            <v>30772</v>
          </cell>
          <cell r="AL330">
            <v>30772</v>
          </cell>
        </row>
        <row r="331">
          <cell r="V331">
            <v>30741</v>
          </cell>
          <cell r="AD331">
            <v>30741</v>
          </cell>
          <cell r="AL331">
            <v>30741</v>
          </cell>
        </row>
        <row r="332">
          <cell r="V332">
            <v>30712</v>
          </cell>
          <cell r="AD332">
            <v>30712</v>
          </cell>
          <cell r="AL332">
            <v>30712</v>
          </cell>
        </row>
        <row r="333">
          <cell r="V333">
            <v>30681</v>
          </cell>
          <cell r="AD333">
            <v>30681</v>
          </cell>
          <cell r="AL333">
            <v>30681</v>
          </cell>
        </row>
        <row r="334">
          <cell r="V334">
            <v>30650</v>
          </cell>
          <cell r="AD334">
            <v>30650</v>
          </cell>
          <cell r="AL334">
            <v>30650</v>
          </cell>
        </row>
        <row r="335">
          <cell r="V335">
            <v>30620</v>
          </cell>
          <cell r="AD335">
            <v>30620</v>
          </cell>
          <cell r="AL335">
            <v>30620</v>
          </cell>
        </row>
        <row r="336">
          <cell r="V336">
            <v>30589</v>
          </cell>
          <cell r="AD336">
            <v>30589</v>
          </cell>
          <cell r="AL336">
            <v>30589</v>
          </cell>
        </row>
        <row r="337">
          <cell r="V337">
            <v>30559</v>
          </cell>
          <cell r="AD337">
            <v>30559</v>
          </cell>
          <cell r="AL337">
            <v>30559</v>
          </cell>
        </row>
        <row r="338">
          <cell r="V338">
            <v>30528</v>
          </cell>
          <cell r="AD338">
            <v>30528</v>
          </cell>
          <cell r="AL338">
            <v>30528</v>
          </cell>
        </row>
        <row r="339">
          <cell r="V339">
            <v>30497</v>
          </cell>
          <cell r="AD339">
            <v>30497</v>
          </cell>
          <cell r="AL339">
            <v>30497</v>
          </cell>
        </row>
        <row r="340">
          <cell r="V340">
            <v>30467</v>
          </cell>
          <cell r="AD340">
            <v>30467</v>
          </cell>
          <cell r="AL340">
            <v>30467</v>
          </cell>
        </row>
        <row r="341">
          <cell r="V341">
            <v>30436</v>
          </cell>
          <cell r="AD341">
            <v>30436</v>
          </cell>
          <cell r="AL341">
            <v>30436</v>
          </cell>
        </row>
        <row r="342">
          <cell r="V342">
            <v>30406</v>
          </cell>
          <cell r="AD342">
            <v>30406</v>
          </cell>
          <cell r="AL342">
            <v>30406</v>
          </cell>
        </row>
        <row r="343">
          <cell r="V343">
            <v>30375</v>
          </cell>
          <cell r="AD343">
            <v>30375</v>
          </cell>
          <cell r="AL343">
            <v>30375</v>
          </cell>
        </row>
        <row r="344">
          <cell r="V344">
            <v>30347</v>
          </cell>
          <cell r="AD344">
            <v>30347</v>
          </cell>
          <cell r="AL344">
            <v>30347</v>
          </cell>
        </row>
        <row r="345">
          <cell r="V345">
            <v>30316</v>
          </cell>
          <cell r="AD345">
            <v>30316</v>
          </cell>
          <cell r="AL345">
            <v>30316</v>
          </cell>
        </row>
        <row r="346">
          <cell r="V346">
            <v>30285</v>
          </cell>
          <cell r="AD346">
            <v>30285</v>
          </cell>
          <cell r="AL346">
            <v>30285</v>
          </cell>
        </row>
        <row r="347">
          <cell r="V347">
            <v>30255</v>
          </cell>
          <cell r="AD347">
            <v>30255</v>
          </cell>
          <cell r="AL347">
            <v>30255</v>
          </cell>
        </row>
        <row r="348">
          <cell r="V348">
            <v>30224</v>
          </cell>
          <cell r="AD348">
            <v>30224</v>
          </cell>
          <cell r="AL348">
            <v>30224</v>
          </cell>
        </row>
        <row r="349">
          <cell r="V349">
            <v>30194</v>
          </cell>
          <cell r="AD349">
            <v>30194</v>
          </cell>
          <cell r="AL349">
            <v>30194</v>
          </cell>
        </row>
        <row r="350">
          <cell r="V350">
            <v>30163</v>
          </cell>
          <cell r="AD350">
            <v>30163</v>
          </cell>
          <cell r="AL350">
            <v>30163</v>
          </cell>
        </row>
        <row r="351">
          <cell r="V351">
            <v>30132</v>
          </cell>
          <cell r="AD351">
            <v>30132</v>
          </cell>
          <cell r="AL351">
            <v>30132</v>
          </cell>
        </row>
        <row r="352">
          <cell r="V352">
            <v>30102</v>
          </cell>
          <cell r="AD352">
            <v>30102</v>
          </cell>
          <cell r="AL352">
            <v>30102</v>
          </cell>
        </row>
        <row r="353">
          <cell r="V353">
            <v>30071</v>
          </cell>
          <cell r="AD353">
            <v>30071</v>
          </cell>
          <cell r="AL353">
            <v>30071</v>
          </cell>
        </row>
        <row r="354">
          <cell r="V354">
            <v>30041</v>
          </cell>
          <cell r="AD354">
            <v>30041</v>
          </cell>
          <cell r="AL354">
            <v>30041</v>
          </cell>
        </row>
        <row r="355">
          <cell r="V355">
            <v>30010</v>
          </cell>
          <cell r="AD355">
            <v>30010</v>
          </cell>
          <cell r="AL355">
            <v>30010</v>
          </cell>
        </row>
        <row r="356">
          <cell r="V356">
            <v>29982</v>
          </cell>
          <cell r="AD356">
            <v>29982</v>
          </cell>
          <cell r="AL356">
            <v>29982</v>
          </cell>
        </row>
        <row r="357">
          <cell r="V357">
            <v>29951</v>
          </cell>
          <cell r="AD357">
            <v>29951</v>
          </cell>
          <cell r="AL357">
            <v>29951</v>
          </cell>
        </row>
        <row r="358">
          <cell r="V358">
            <v>29920</v>
          </cell>
          <cell r="AD358">
            <v>29920</v>
          </cell>
          <cell r="AL358">
            <v>29920</v>
          </cell>
        </row>
        <row r="359">
          <cell r="V359">
            <v>29890</v>
          </cell>
          <cell r="AD359">
            <v>29890</v>
          </cell>
          <cell r="AL359">
            <v>29890</v>
          </cell>
        </row>
        <row r="360">
          <cell r="V360">
            <v>29859</v>
          </cell>
          <cell r="AD360">
            <v>29859</v>
          </cell>
          <cell r="AL360">
            <v>29859</v>
          </cell>
        </row>
        <row r="361">
          <cell r="V361">
            <v>29829</v>
          </cell>
          <cell r="AD361">
            <v>29829</v>
          </cell>
          <cell r="AL361">
            <v>29829</v>
          </cell>
        </row>
        <row r="362">
          <cell r="V362">
            <v>29798</v>
          </cell>
          <cell r="AD362">
            <v>29798</v>
          </cell>
          <cell r="AL362">
            <v>29798</v>
          </cell>
        </row>
        <row r="363">
          <cell r="V363">
            <v>29767</v>
          </cell>
          <cell r="AD363">
            <v>29767</v>
          </cell>
          <cell r="AL363">
            <v>29767</v>
          </cell>
        </row>
        <row r="364">
          <cell r="V364">
            <v>29737</v>
          </cell>
          <cell r="AD364">
            <v>29737</v>
          </cell>
          <cell r="AL364">
            <v>29737</v>
          </cell>
        </row>
        <row r="365">
          <cell r="V365">
            <v>29706</v>
          </cell>
          <cell r="AD365">
            <v>29706</v>
          </cell>
          <cell r="AL365">
            <v>29706</v>
          </cell>
        </row>
        <row r="366">
          <cell r="V366">
            <v>29676</v>
          </cell>
          <cell r="AD366">
            <v>29676</v>
          </cell>
          <cell r="AL366">
            <v>29676</v>
          </cell>
        </row>
        <row r="367">
          <cell r="V367">
            <v>29645</v>
          </cell>
          <cell r="AD367">
            <v>29645</v>
          </cell>
          <cell r="AL367">
            <v>29645</v>
          </cell>
        </row>
        <row r="368">
          <cell r="V368">
            <v>29617</v>
          </cell>
          <cell r="AD368">
            <v>29617</v>
          </cell>
          <cell r="AL368">
            <v>29617</v>
          </cell>
        </row>
        <row r="369">
          <cell r="V369">
            <v>29586</v>
          </cell>
          <cell r="AD369">
            <v>29586</v>
          </cell>
          <cell r="AL369">
            <v>29586</v>
          </cell>
        </row>
        <row r="370">
          <cell r="V370">
            <v>29555</v>
          </cell>
          <cell r="AD370">
            <v>29555</v>
          </cell>
          <cell r="AL370">
            <v>29555</v>
          </cell>
        </row>
        <row r="371">
          <cell r="V371">
            <v>29525</v>
          </cell>
          <cell r="AD371">
            <v>29525</v>
          </cell>
          <cell r="AL371">
            <v>29525</v>
          </cell>
        </row>
        <row r="372">
          <cell r="V372">
            <v>29494</v>
          </cell>
          <cell r="AD372">
            <v>29494</v>
          </cell>
          <cell r="AL372">
            <v>29494</v>
          </cell>
        </row>
        <row r="373">
          <cell r="V373">
            <v>29464</v>
          </cell>
          <cell r="AD373">
            <v>29464</v>
          </cell>
          <cell r="AL373">
            <v>29464</v>
          </cell>
        </row>
        <row r="374">
          <cell r="V374">
            <v>29433</v>
          </cell>
          <cell r="AD374">
            <v>29433</v>
          </cell>
          <cell r="AL374">
            <v>29433</v>
          </cell>
        </row>
        <row r="375">
          <cell r="V375">
            <v>29402</v>
          </cell>
          <cell r="AD375">
            <v>29402</v>
          </cell>
          <cell r="AL375">
            <v>29402</v>
          </cell>
        </row>
        <row r="376">
          <cell r="V376">
            <v>29372</v>
          </cell>
          <cell r="AD376">
            <v>29372</v>
          </cell>
          <cell r="AL376">
            <v>29372</v>
          </cell>
        </row>
        <row r="377">
          <cell r="V377">
            <v>29341</v>
          </cell>
          <cell r="AD377">
            <v>29341</v>
          </cell>
          <cell r="AL377">
            <v>29341</v>
          </cell>
        </row>
        <row r="378">
          <cell r="V378">
            <v>29311</v>
          </cell>
          <cell r="AD378">
            <v>29311</v>
          </cell>
          <cell r="AL378">
            <v>29311</v>
          </cell>
        </row>
        <row r="379">
          <cell r="V379">
            <v>29280</v>
          </cell>
          <cell r="AD379">
            <v>29280</v>
          </cell>
          <cell r="AL379">
            <v>29280</v>
          </cell>
        </row>
        <row r="380">
          <cell r="V380">
            <v>29251</v>
          </cell>
          <cell r="AD380">
            <v>29251</v>
          </cell>
          <cell r="AL380">
            <v>29251</v>
          </cell>
        </row>
        <row r="381">
          <cell r="V381">
            <v>29220</v>
          </cell>
        </row>
        <row r="382">
          <cell r="V382">
            <v>29189</v>
          </cell>
        </row>
        <row r="383">
          <cell r="V383">
            <v>29159</v>
          </cell>
        </row>
        <row r="384">
          <cell r="V384">
            <v>29128</v>
          </cell>
        </row>
        <row r="385">
          <cell r="V385">
            <v>29098</v>
          </cell>
        </row>
        <row r="386">
          <cell r="V386">
            <v>29067</v>
          </cell>
        </row>
        <row r="387">
          <cell r="V387">
            <v>29036</v>
          </cell>
        </row>
        <row r="388">
          <cell r="V388">
            <v>29006</v>
          </cell>
        </row>
        <row r="389">
          <cell r="V389">
            <v>28975</v>
          </cell>
        </row>
        <row r="390">
          <cell r="V390">
            <v>28945</v>
          </cell>
        </row>
        <row r="391">
          <cell r="V391">
            <v>28914</v>
          </cell>
        </row>
        <row r="392">
          <cell r="V392">
            <v>28886</v>
          </cell>
        </row>
        <row r="393">
          <cell r="V393">
            <v>28855</v>
          </cell>
        </row>
        <row r="394">
          <cell r="V394">
            <v>28824</v>
          </cell>
        </row>
        <row r="395">
          <cell r="V395">
            <v>28794</v>
          </cell>
        </row>
        <row r="396">
          <cell r="V396">
            <v>28763</v>
          </cell>
        </row>
        <row r="397">
          <cell r="V397">
            <v>28733</v>
          </cell>
        </row>
        <row r="398">
          <cell r="V398">
            <v>28702</v>
          </cell>
        </row>
        <row r="399">
          <cell r="V399">
            <v>28671</v>
          </cell>
        </row>
        <row r="400">
          <cell r="V400">
            <v>28641</v>
          </cell>
        </row>
        <row r="401">
          <cell r="V401">
            <v>28610</v>
          </cell>
        </row>
        <row r="402">
          <cell r="V402">
            <v>28580</v>
          </cell>
        </row>
        <row r="403">
          <cell r="V403">
            <v>28549</v>
          </cell>
        </row>
        <row r="404">
          <cell r="V404">
            <v>28521</v>
          </cell>
        </row>
        <row r="405">
          <cell r="V405">
            <v>28490</v>
          </cell>
        </row>
        <row r="406">
          <cell r="V406">
            <v>28459</v>
          </cell>
        </row>
        <row r="407">
          <cell r="V407">
            <v>28429</v>
          </cell>
        </row>
        <row r="408">
          <cell r="V408">
            <v>28398</v>
          </cell>
        </row>
        <row r="409">
          <cell r="V409">
            <v>28368</v>
          </cell>
        </row>
        <row r="410">
          <cell r="V410">
            <v>28337</v>
          </cell>
        </row>
        <row r="411">
          <cell r="V411">
            <v>28306</v>
          </cell>
        </row>
        <row r="412">
          <cell r="V412">
            <v>28276</v>
          </cell>
        </row>
        <row r="413">
          <cell r="V413">
            <v>28245</v>
          </cell>
        </row>
        <row r="414">
          <cell r="V414">
            <v>28215</v>
          </cell>
        </row>
        <row r="415">
          <cell r="V415">
            <v>28184</v>
          </cell>
        </row>
        <row r="416">
          <cell r="V416">
            <v>28156</v>
          </cell>
        </row>
        <row r="417">
          <cell r="V417">
            <v>28125</v>
          </cell>
        </row>
        <row r="418">
          <cell r="V418">
            <v>28094</v>
          </cell>
        </row>
        <row r="419">
          <cell r="V419">
            <v>28064</v>
          </cell>
        </row>
        <row r="420">
          <cell r="V420">
            <v>28033</v>
          </cell>
        </row>
        <row r="421">
          <cell r="V421">
            <v>28003</v>
          </cell>
        </row>
        <row r="422">
          <cell r="V422">
            <v>27972</v>
          </cell>
        </row>
        <row r="423">
          <cell r="V423">
            <v>27941</v>
          </cell>
        </row>
        <row r="424">
          <cell r="V424">
            <v>27911</v>
          </cell>
        </row>
        <row r="425">
          <cell r="V425">
            <v>27880</v>
          </cell>
        </row>
        <row r="426">
          <cell r="V426">
            <v>27850</v>
          </cell>
        </row>
        <row r="427">
          <cell r="V427">
            <v>27819</v>
          </cell>
        </row>
        <row r="428">
          <cell r="V428">
            <v>27790</v>
          </cell>
        </row>
        <row r="429">
          <cell r="V429">
            <v>27759</v>
          </cell>
        </row>
        <row r="430">
          <cell r="V430">
            <v>27728</v>
          </cell>
        </row>
        <row r="431">
          <cell r="V431">
            <v>27698</v>
          </cell>
        </row>
        <row r="432">
          <cell r="V432">
            <v>27667</v>
          </cell>
        </row>
        <row r="433">
          <cell r="V433">
            <v>27637</v>
          </cell>
        </row>
        <row r="434">
          <cell r="V434">
            <v>27606</v>
          </cell>
        </row>
        <row r="435">
          <cell r="V435">
            <v>27575</v>
          </cell>
        </row>
        <row r="436">
          <cell r="V436">
            <v>27545</v>
          </cell>
        </row>
        <row r="437">
          <cell r="V437">
            <v>27514</v>
          </cell>
        </row>
        <row r="438">
          <cell r="V438">
            <v>27484</v>
          </cell>
        </row>
        <row r="439">
          <cell r="V439">
            <v>27453</v>
          </cell>
        </row>
        <row r="440">
          <cell r="V440">
            <v>27425</v>
          </cell>
        </row>
        <row r="441">
          <cell r="V441">
            <v>27394</v>
          </cell>
        </row>
        <row r="442">
          <cell r="V442">
            <v>27363</v>
          </cell>
        </row>
        <row r="443">
          <cell r="V443">
            <v>27333</v>
          </cell>
        </row>
        <row r="444">
          <cell r="V444">
            <v>27302</v>
          </cell>
        </row>
        <row r="445">
          <cell r="V445">
            <v>27272</v>
          </cell>
        </row>
        <row r="446">
          <cell r="V446">
            <v>27241</v>
          </cell>
        </row>
        <row r="447">
          <cell r="V447">
            <v>27210</v>
          </cell>
        </row>
        <row r="448">
          <cell r="V448">
            <v>27180</v>
          </cell>
        </row>
        <row r="449">
          <cell r="V449">
            <v>27149</v>
          </cell>
        </row>
        <row r="450">
          <cell r="V450">
            <v>27119</v>
          </cell>
        </row>
        <row r="451">
          <cell r="V451">
            <v>27088</v>
          </cell>
        </row>
        <row r="452">
          <cell r="V452">
            <v>27060</v>
          </cell>
        </row>
        <row r="453">
          <cell r="V453">
            <v>27029</v>
          </cell>
        </row>
        <row r="454">
          <cell r="V454">
            <v>26998</v>
          </cell>
        </row>
        <row r="455">
          <cell r="V455">
            <v>26968</v>
          </cell>
        </row>
        <row r="456">
          <cell r="V456">
            <v>26937</v>
          </cell>
        </row>
        <row r="457">
          <cell r="V457">
            <v>26907</v>
          </cell>
        </row>
        <row r="458">
          <cell r="V458">
            <v>26876</v>
          </cell>
        </row>
        <row r="459">
          <cell r="V459">
            <v>26845</v>
          </cell>
        </row>
        <row r="460">
          <cell r="V460">
            <v>26815</v>
          </cell>
        </row>
        <row r="461">
          <cell r="V461">
            <v>26784</v>
          </cell>
        </row>
        <row r="462">
          <cell r="V462">
            <v>26754</v>
          </cell>
        </row>
        <row r="463">
          <cell r="V463">
            <v>26723</v>
          </cell>
        </row>
        <row r="464">
          <cell r="V464">
            <v>26695</v>
          </cell>
        </row>
        <row r="465">
          <cell r="V465">
            <v>26664</v>
          </cell>
        </row>
        <row r="466">
          <cell r="V466">
            <v>26633</v>
          </cell>
        </row>
        <row r="467">
          <cell r="V467">
            <v>26603</v>
          </cell>
        </row>
        <row r="468">
          <cell r="V468">
            <v>26572</v>
          </cell>
        </row>
        <row r="469">
          <cell r="V469">
            <v>26542</v>
          </cell>
        </row>
        <row r="470">
          <cell r="V470">
            <v>26511</v>
          </cell>
        </row>
        <row r="471">
          <cell r="V471">
            <v>26480</v>
          </cell>
        </row>
        <row r="472">
          <cell r="V472">
            <v>26450</v>
          </cell>
        </row>
        <row r="473">
          <cell r="V473">
            <v>26419</v>
          </cell>
        </row>
        <row r="474">
          <cell r="V474">
            <v>26389</v>
          </cell>
        </row>
        <row r="475">
          <cell r="V475">
            <v>26358</v>
          </cell>
        </row>
        <row r="476">
          <cell r="V476">
            <v>26329</v>
          </cell>
        </row>
        <row r="477">
          <cell r="V477">
            <v>26298</v>
          </cell>
        </row>
        <row r="478">
          <cell r="V478">
            <v>26267</v>
          </cell>
        </row>
        <row r="479">
          <cell r="V479">
            <v>26237</v>
          </cell>
        </row>
        <row r="480">
          <cell r="V480">
            <v>26206</v>
          </cell>
        </row>
        <row r="481">
          <cell r="V481">
            <v>26176</v>
          </cell>
        </row>
        <row r="482">
          <cell r="V482">
            <v>26145</v>
          </cell>
        </row>
        <row r="483">
          <cell r="V483">
            <v>26114</v>
          </cell>
        </row>
        <row r="484">
          <cell r="V484">
            <v>26084</v>
          </cell>
        </row>
        <row r="485">
          <cell r="V485">
            <v>26053</v>
          </cell>
        </row>
        <row r="486">
          <cell r="V486">
            <v>26023</v>
          </cell>
        </row>
        <row r="487">
          <cell r="V487">
            <v>25992</v>
          </cell>
        </row>
        <row r="488">
          <cell r="V488">
            <v>25964</v>
          </cell>
        </row>
      </sheetData>
      <sheetData sheetId="2">
        <row r="3">
          <cell r="T3" t="str">
            <v>美国主要零售公司同店增长情况（%）</v>
          </cell>
        </row>
        <row r="4">
          <cell r="T4" t="str">
            <v>日期</v>
          </cell>
          <cell r="U4" t="str">
            <v>沃尔玛</v>
          </cell>
        </row>
        <row r="5">
          <cell r="T5" t="e">
            <v>#NAME?</v>
          </cell>
        </row>
        <row r="6">
          <cell r="T6">
            <v>40451</v>
          </cell>
        </row>
        <row r="7">
          <cell r="T7">
            <v>40359</v>
          </cell>
        </row>
        <row r="8">
          <cell r="T8">
            <v>40268</v>
          </cell>
        </row>
        <row r="9">
          <cell r="T9">
            <v>40178</v>
          </cell>
        </row>
        <row r="10">
          <cell r="T10">
            <v>40086</v>
          </cell>
        </row>
        <row r="11">
          <cell r="T11">
            <v>39994</v>
          </cell>
        </row>
        <row r="12">
          <cell r="T12">
            <v>39903</v>
          </cell>
        </row>
        <row r="13">
          <cell r="D13">
            <v>1</v>
          </cell>
          <cell r="E13">
            <v>1</v>
          </cell>
          <cell r="T13">
            <v>39813</v>
          </cell>
        </row>
        <row r="14">
          <cell r="T14">
            <v>39721</v>
          </cell>
        </row>
        <row r="15">
          <cell r="T15">
            <v>39629</v>
          </cell>
        </row>
        <row r="16">
          <cell r="T16">
            <v>39538</v>
          </cell>
        </row>
        <row r="17">
          <cell r="T17">
            <v>39447</v>
          </cell>
        </row>
        <row r="18">
          <cell r="T18">
            <v>39353</v>
          </cell>
        </row>
        <row r="19">
          <cell r="T19">
            <v>39262</v>
          </cell>
        </row>
        <row r="20">
          <cell r="T20">
            <v>39171</v>
          </cell>
        </row>
        <row r="21">
          <cell r="T21">
            <v>39080</v>
          </cell>
        </row>
        <row r="22">
          <cell r="T22">
            <v>38989</v>
          </cell>
        </row>
        <row r="23">
          <cell r="T23">
            <v>38898</v>
          </cell>
        </row>
        <row r="24">
          <cell r="T24">
            <v>38807</v>
          </cell>
        </row>
        <row r="25">
          <cell r="T25">
            <v>38716</v>
          </cell>
        </row>
        <row r="26">
          <cell r="T26">
            <v>38625</v>
          </cell>
        </row>
        <row r="27">
          <cell r="T27">
            <v>38533</v>
          </cell>
        </row>
        <row r="28">
          <cell r="T28">
            <v>38442</v>
          </cell>
        </row>
        <row r="29">
          <cell r="T29">
            <v>38352</v>
          </cell>
        </row>
        <row r="30">
          <cell r="T30">
            <v>38260</v>
          </cell>
        </row>
        <row r="31">
          <cell r="T31">
            <v>38168</v>
          </cell>
        </row>
        <row r="32">
          <cell r="T32">
            <v>38077</v>
          </cell>
        </row>
        <row r="33">
          <cell r="T33">
            <v>37986</v>
          </cell>
        </row>
        <row r="34">
          <cell r="T34">
            <v>37894</v>
          </cell>
        </row>
        <row r="35">
          <cell r="T35">
            <v>37802</v>
          </cell>
        </row>
        <row r="36">
          <cell r="T36">
            <v>37711</v>
          </cell>
        </row>
        <row r="37">
          <cell r="T37">
            <v>37621</v>
          </cell>
        </row>
        <row r="38">
          <cell r="T38">
            <v>37529</v>
          </cell>
        </row>
        <row r="39">
          <cell r="T39">
            <v>37435</v>
          </cell>
        </row>
        <row r="40">
          <cell r="T40">
            <v>37344</v>
          </cell>
        </row>
        <row r="41">
          <cell r="T41">
            <v>37256</v>
          </cell>
        </row>
        <row r="42">
          <cell r="T42">
            <v>37162</v>
          </cell>
        </row>
        <row r="43">
          <cell r="T43">
            <v>37071</v>
          </cell>
        </row>
        <row r="44">
          <cell r="T44">
            <v>36980</v>
          </cell>
        </row>
        <row r="45">
          <cell r="T45">
            <v>36889</v>
          </cell>
        </row>
        <row r="46">
          <cell r="T46">
            <v>36798</v>
          </cell>
        </row>
        <row r="47">
          <cell r="T47">
            <v>36707</v>
          </cell>
        </row>
        <row r="48">
          <cell r="T48">
            <v>36616</v>
          </cell>
        </row>
        <row r="49">
          <cell r="T49">
            <v>36525</v>
          </cell>
        </row>
        <row r="50">
          <cell r="T50">
            <v>36433</v>
          </cell>
        </row>
        <row r="51">
          <cell r="T51">
            <v>36341</v>
          </cell>
        </row>
        <row r="52">
          <cell r="T52">
            <v>36250</v>
          </cell>
        </row>
        <row r="53">
          <cell r="T53">
            <v>36160</v>
          </cell>
        </row>
        <row r="54">
          <cell r="T54">
            <v>36068</v>
          </cell>
        </row>
        <row r="55">
          <cell r="T55">
            <v>35976</v>
          </cell>
        </row>
        <row r="56">
          <cell r="T56">
            <v>35885</v>
          </cell>
        </row>
        <row r="57">
          <cell r="T57">
            <v>35795</v>
          </cell>
        </row>
        <row r="58">
          <cell r="T58">
            <v>35703</v>
          </cell>
        </row>
        <row r="59">
          <cell r="T59">
            <v>35611</v>
          </cell>
        </row>
        <row r="60">
          <cell r="T60">
            <v>35520</v>
          </cell>
        </row>
        <row r="61">
          <cell r="T61">
            <v>35430</v>
          </cell>
        </row>
        <row r="62">
          <cell r="T62">
            <v>35338</v>
          </cell>
        </row>
        <row r="63">
          <cell r="T63">
            <v>35244</v>
          </cell>
        </row>
        <row r="64">
          <cell r="T64">
            <v>35153</v>
          </cell>
        </row>
        <row r="65">
          <cell r="T65">
            <v>35062</v>
          </cell>
        </row>
        <row r="66">
          <cell r="T66">
            <v>34971</v>
          </cell>
        </row>
        <row r="67">
          <cell r="T67">
            <v>34880</v>
          </cell>
        </row>
        <row r="68">
          <cell r="T68">
            <v>34789</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le of Content"/>
      <sheetName val="0、 Summary - Projection"/>
      <sheetName val="Summary-Figure"/>
      <sheetName val="1P-Figures"/>
      <sheetName val="1.Direct Sales"/>
      <sheetName val="2. Marketplace Sales"/>
      <sheetName val="2.1 JD crowdfunding"/>
      <sheetName val="3.1 Android App download"/>
      <sheetName val="3. Comparison with BABA"/>
      <sheetName val="3. iOS ranking"/>
      <sheetName val="4.1 Search index daily"/>
      <sheetName val="4. Baidu index"/>
      <sheetName val="Disclaimer"/>
    </sheetNames>
    <sheetDataSet>
      <sheetData sheetId="0"/>
      <sheetData sheetId="1"/>
      <sheetData sheetId="2"/>
      <sheetData sheetId="3"/>
      <sheetData sheetId="4"/>
      <sheetData sheetId="5">
        <row r="42">
          <cell r="BM42">
            <v>67128481.458671093</v>
          </cell>
          <cell r="BN42">
            <v>146490668.93714085</v>
          </cell>
        </row>
        <row r="43">
          <cell r="BM43">
            <v>326592794.518206</v>
          </cell>
          <cell r="BN43">
            <v>409450847.46717101</v>
          </cell>
        </row>
        <row r="44">
          <cell r="BM44">
            <v>1943525839.7056613</v>
          </cell>
          <cell r="BN44">
            <v>2670127587.6642737</v>
          </cell>
        </row>
        <row r="45">
          <cell r="BM45">
            <v>25103270.3853078</v>
          </cell>
          <cell r="BN45">
            <v>27693800.632889017</v>
          </cell>
        </row>
        <row r="46">
          <cell r="BM46">
            <v>607316021.28164399</v>
          </cell>
          <cell r="BN46">
            <v>1090695114.8252263</v>
          </cell>
        </row>
        <row r="47">
          <cell r="BM47">
            <v>9095840138.8625317</v>
          </cell>
          <cell r="BN47">
            <v>11870887658.958324</v>
          </cell>
        </row>
        <row r="48">
          <cell r="BM48">
            <v>1041978027.4895248</v>
          </cell>
          <cell r="BN48">
            <v>1961529074.5976446</v>
          </cell>
        </row>
        <row r="49">
          <cell r="BM49">
            <v>2935452889.1344147</v>
          </cell>
          <cell r="BN49">
            <v>4311021643.9505453</v>
          </cell>
        </row>
        <row r="50">
          <cell r="BM50">
            <v>13091101093.195801</v>
          </cell>
          <cell r="BN50">
            <v>16195305264.432884</v>
          </cell>
        </row>
        <row r="51">
          <cell r="BM51">
            <v>4394372321.141017</v>
          </cell>
          <cell r="BN51">
            <v>5588646121.5507002</v>
          </cell>
        </row>
        <row r="52">
          <cell r="BM52">
            <v>9492229403.3142414</v>
          </cell>
          <cell r="BN52">
            <v>15315832420.0811</v>
          </cell>
        </row>
        <row r="53">
          <cell r="BM53">
            <v>323421258.56600261</v>
          </cell>
          <cell r="BN53">
            <v>449654306.69233114</v>
          </cell>
        </row>
        <row r="54">
          <cell r="BM54">
            <v>665807782.49915838</v>
          </cell>
          <cell r="BN54">
            <v>1260448012.8326647</v>
          </cell>
        </row>
        <row r="55">
          <cell r="BM55">
            <v>0</v>
          </cell>
          <cell r="BN55">
            <v>0</v>
          </cell>
        </row>
      </sheetData>
      <sheetData sheetId="6">
        <row r="42">
          <cell r="BM42">
            <v>4499819952.0135889</v>
          </cell>
          <cell r="BN42">
            <v>9669994783.5910397</v>
          </cell>
        </row>
        <row r="43">
          <cell r="BM43">
            <v>736985089.4660387</v>
          </cell>
          <cell r="BN43">
            <v>906660687.4925611</v>
          </cell>
        </row>
        <row r="44">
          <cell r="BM44">
            <v>1911637218.8810027</v>
          </cell>
          <cell r="BN44">
            <v>2673122818.6500282</v>
          </cell>
        </row>
        <row r="45">
          <cell r="BM45">
            <v>6295591.765110001</v>
          </cell>
          <cell r="BN45">
            <v>6860054.5227697631</v>
          </cell>
        </row>
        <row r="46">
          <cell r="BM46">
            <v>2821456416.8840961</v>
          </cell>
          <cell r="BN46">
            <v>4950387367.8488245</v>
          </cell>
        </row>
        <row r="47">
          <cell r="BM47">
            <v>1279370068.5478334</v>
          </cell>
          <cell r="BN47">
            <v>1700651952.0745721</v>
          </cell>
        </row>
        <row r="48">
          <cell r="BM48">
            <v>4183466048.2510481</v>
          </cell>
          <cell r="BN48">
            <v>7737500617.7855549</v>
          </cell>
        </row>
        <row r="49">
          <cell r="BM49">
            <v>784314558.29102397</v>
          </cell>
          <cell r="BN49">
            <v>1163875011.0716002</v>
          </cell>
        </row>
        <row r="50">
          <cell r="BM50">
            <v>890839679.65557003</v>
          </cell>
          <cell r="BN50">
            <v>1128861646.5551107</v>
          </cell>
        </row>
        <row r="51">
          <cell r="BM51">
            <v>2236224797.2762489</v>
          </cell>
          <cell r="BN51">
            <v>2908479084.407968</v>
          </cell>
        </row>
        <row r="52">
          <cell r="BM52">
            <v>1864934002.3482001</v>
          </cell>
          <cell r="BN52">
            <v>3038887659.9946461</v>
          </cell>
        </row>
        <row r="53">
          <cell r="BM53">
            <v>1617788344.4799953</v>
          </cell>
          <cell r="BN53">
            <v>2284041198.0650339</v>
          </cell>
        </row>
        <row r="54">
          <cell r="BM54">
            <v>3570308772.5771637</v>
          </cell>
          <cell r="BN54">
            <v>6697501469.1102381</v>
          </cell>
        </row>
        <row r="55">
          <cell r="BM55">
            <v>0</v>
          </cell>
          <cell r="BN55">
            <v>0</v>
          </cell>
        </row>
      </sheetData>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from th data"/>
      <sheetName val="tracked-pre-adjusted-2Q17"/>
      <sheetName val="tracked-post-adjusted"/>
      <sheetName val="1p+3p-finanl"/>
      <sheetName val="1. JD 1P summary -final"/>
      <sheetName val="2. JD 3P summary -final"/>
    </sheetNames>
    <sheetDataSet>
      <sheetData sheetId="0" refreshError="1"/>
      <sheetData sheetId="1" refreshError="1"/>
      <sheetData sheetId="2" refreshError="1"/>
      <sheetData sheetId="3" refreshError="1"/>
      <sheetData sheetId="4">
        <row r="17">
          <cell r="B17" t="str">
            <v>2015-03</v>
          </cell>
          <cell r="C17" t="str">
            <v>2015-04</v>
          </cell>
          <cell r="D17" t="str">
            <v>2015-05</v>
          </cell>
          <cell r="E17" t="str">
            <v>2015-06</v>
          </cell>
          <cell r="F17" t="str">
            <v>2015-07</v>
          </cell>
          <cell r="G17" t="str">
            <v>2015-08</v>
          </cell>
          <cell r="H17" t="str">
            <v>2015-09</v>
          </cell>
          <cell r="I17" t="str">
            <v>2015-10</v>
          </cell>
          <cell r="J17" t="str">
            <v>2015-11</v>
          </cell>
          <cell r="K17" t="str">
            <v>2015-12</v>
          </cell>
          <cell r="L17" t="str">
            <v>2016-01</v>
          </cell>
          <cell r="M17" t="str">
            <v>2016-02</v>
          </cell>
          <cell r="N17" t="str">
            <v>2016-03</v>
          </cell>
          <cell r="O17" t="str">
            <v>2016-04</v>
          </cell>
          <cell r="P17" t="str">
            <v>2016-05</v>
          </cell>
          <cell r="Q17" t="str">
            <v>2016-06</v>
          </cell>
          <cell r="R17" t="str">
            <v>2016-07</v>
          </cell>
          <cell r="S17" t="str">
            <v>2016-08</v>
          </cell>
          <cell r="T17" t="str">
            <v>2016-09</v>
          </cell>
          <cell r="U17" t="str">
            <v>2016-10</v>
          </cell>
          <cell r="V17" t="str">
            <v>2016-11</v>
          </cell>
          <cell r="W17" t="str">
            <v>2016-12</v>
          </cell>
          <cell r="X17" t="str">
            <v>2017-01</v>
          </cell>
          <cell r="Y17" t="str">
            <v>2017-02</v>
          </cell>
          <cell r="Z17" t="str">
            <v>2017-03</v>
          </cell>
          <cell r="AA17" t="str">
            <v>2017-04</v>
          </cell>
          <cell r="AB17" t="str">
            <v>2017-05</v>
          </cell>
          <cell r="AC17" t="str">
            <v>2017-06</v>
          </cell>
          <cell r="AD17" t="str">
            <v>2017-07</v>
          </cell>
          <cell r="AE17" t="str">
            <v>2017-08</v>
          </cell>
          <cell r="AF17" t="str">
            <v>2017-09</v>
          </cell>
          <cell r="AG17" t="str">
            <v>2017-10</v>
          </cell>
          <cell r="AH17" t="str">
            <v>2017-11</v>
          </cell>
          <cell r="AI17" t="str">
            <v>2017-12</v>
          </cell>
          <cell r="AJ17" t="str">
            <v>2018-01</v>
          </cell>
          <cell r="AK17" t="str">
            <v>2018-02</v>
          </cell>
          <cell r="AL17" t="str">
            <v>2018-03</v>
          </cell>
          <cell r="AM17" t="str">
            <v>2018-04</v>
          </cell>
          <cell r="AN17" t="str">
            <v>2018-05</v>
          </cell>
          <cell r="AO17" t="str">
            <v>2018-06</v>
          </cell>
          <cell r="AP17" t="str">
            <v>2018-07</v>
          </cell>
          <cell r="AQ17" t="str">
            <v>2018-08</v>
          </cell>
          <cell r="AR17" t="str">
            <v>2018-09</v>
          </cell>
          <cell r="AS17" t="str">
            <v>2018-10</v>
          </cell>
          <cell r="AT17" t="str">
            <v>2018-11</v>
          </cell>
          <cell r="AU17" t="str">
            <v>2018-12</v>
          </cell>
          <cell r="AV17" t="str">
            <v>2019-01</v>
          </cell>
          <cell r="AW17" t="str">
            <v>2019-02</v>
          </cell>
          <cell r="AX17" t="str">
            <v>2019-03</v>
          </cell>
        </row>
        <row r="18">
          <cell r="A18" t="str">
            <v>Apparel</v>
          </cell>
          <cell r="B18">
            <v>233192908.96994561</v>
          </cell>
          <cell r="C18">
            <v>13402960.897412464</v>
          </cell>
          <cell r="D18">
            <v>15299245.807251446</v>
          </cell>
          <cell r="E18">
            <v>19996842.176783491</v>
          </cell>
          <cell r="F18">
            <v>13688999.039999999</v>
          </cell>
          <cell r="G18">
            <v>15886149.789999999</v>
          </cell>
          <cell r="H18">
            <v>28320030.460000001</v>
          </cell>
          <cell r="I18">
            <v>35835793.130000003</v>
          </cell>
          <cell r="J18">
            <v>48649949.100000001</v>
          </cell>
          <cell r="K18">
            <v>55013532.560000002</v>
          </cell>
          <cell r="L18">
            <v>44355897.869999997</v>
          </cell>
          <cell r="M18">
            <v>44471405.689999998</v>
          </cell>
          <cell r="N18">
            <v>43261647.490000002</v>
          </cell>
          <cell r="O18">
            <v>61371517.289999999</v>
          </cell>
          <cell r="P18">
            <v>81552950.109999999</v>
          </cell>
          <cell r="Q18">
            <v>111474128.83</v>
          </cell>
          <cell r="R18">
            <v>76446631.239999995</v>
          </cell>
          <cell r="S18">
            <v>67947629.349999994</v>
          </cell>
          <cell r="T18">
            <v>77207202.069999993</v>
          </cell>
          <cell r="U18">
            <v>102432698.17</v>
          </cell>
          <cell r="V18">
            <v>165215834.50999999</v>
          </cell>
          <cell r="W18">
            <v>120273811.15000001</v>
          </cell>
          <cell r="X18">
            <v>76973059.659999996</v>
          </cell>
          <cell r="Y18">
            <v>62282873.539999999</v>
          </cell>
          <cell r="Z18">
            <v>60159871.840000004</v>
          </cell>
          <cell r="AA18">
            <v>91693977.659999996</v>
          </cell>
          <cell r="AB18">
            <v>113467459.56999999</v>
          </cell>
          <cell r="AC18">
            <v>134728795.00999999</v>
          </cell>
          <cell r="AD18">
            <v>124473101.04000001</v>
          </cell>
          <cell r="AE18">
            <v>130642205.84</v>
          </cell>
          <cell r="AF18">
            <v>155791141.67648649</v>
          </cell>
          <cell r="AG18">
            <v>129965881.12</v>
          </cell>
          <cell r="AH18">
            <v>174186149.11000001</v>
          </cell>
          <cell r="AI18">
            <v>129448055.64</v>
          </cell>
          <cell r="AJ18">
            <v>123049690.81639732</v>
          </cell>
          <cell r="AK18">
            <v>63960187</v>
          </cell>
          <cell r="AL18">
            <v>117372169</v>
          </cell>
          <cell r="AM18">
            <v>101924240.55841438</v>
          </cell>
          <cell r="AN18">
            <v>126303799.61558965</v>
          </cell>
          <cell r="AO18">
            <v>160343077.636473</v>
          </cell>
          <cell r="AP18">
            <v>107746548.24782009</v>
          </cell>
          <cell r="AQ18">
            <v>114638560.95914134</v>
          </cell>
          <cell r="AR18">
            <v>139486078.1166172</v>
          </cell>
          <cell r="AS18">
            <v>119421346.48303698</v>
          </cell>
          <cell r="AT18">
            <v>227139555.74952558</v>
          </cell>
          <cell r="AU18">
            <v>186230418.35098764</v>
          </cell>
          <cell r="AV18">
            <v>160920173.35301501</v>
          </cell>
          <cell r="AW18">
            <v>67128481.458671093</v>
          </cell>
          <cell r="AX18">
            <v>146490668.93714085</v>
          </cell>
        </row>
        <row r="19">
          <cell r="A19" t="str">
            <v>Automobiles and Accessories</v>
          </cell>
          <cell r="B19">
            <v>188004518.27476591</v>
          </cell>
          <cell r="C19">
            <v>213744750.11908254</v>
          </cell>
          <cell r="D19">
            <v>245389802.41290855</v>
          </cell>
          <cell r="E19">
            <v>315986525.85843521</v>
          </cell>
          <cell r="F19">
            <v>222472330.97999999</v>
          </cell>
          <cell r="G19">
            <v>208615366.74000001</v>
          </cell>
          <cell r="H19">
            <v>214758413.06999999</v>
          </cell>
          <cell r="I19">
            <v>292680823.83999997</v>
          </cell>
          <cell r="J19">
            <v>414461809.43000001</v>
          </cell>
          <cell r="K19">
            <v>382876214.31999999</v>
          </cell>
          <cell r="L19">
            <v>342081455.00999999</v>
          </cell>
          <cell r="M19">
            <v>259629592.80000001</v>
          </cell>
          <cell r="N19">
            <v>343222178.60000002</v>
          </cell>
          <cell r="O19">
            <v>367266739</v>
          </cell>
          <cell r="P19">
            <v>373540837.76999998</v>
          </cell>
          <cell r="Q19">
            <v>448435281.31</v>
          </cell>
          <cell r="R19">
            <v>252208816.43000001</v>
          </cell>
          <cell r="S19">
            <v>293488743.76999998</v>
          </cell>
          <cell r="T19">
            <v>268873558.81</v>
          </cell>
          <cell r="U19">
            <v>254585129.80000001</v>
          </cell>
          <cell r="V19">
            <v>407271176.63999999</v>
          </cell>
          <cell r="W19">
            <v>344880772.79000002</v>
          </cell>
          <cell r="X19">
            <v>258453245.63999999</v>
          </cell>
          <cell r="Y19">
            <v>334723188.80000001</v>
          </cell>
          <cell r="Z19">
            <v>348254402.60000002</v>
          </cell>
          <cell r="AA19">
            <v>289443457.64999998</v>
          </cell>
          <cell r="AB19">
            <v>366843956.02999997</v>
          </cell>
          <cell r="AC19">
            <v>413190008.55000001</v>
          </cell>
          <cell r="AD19">
            <v>330248342.00999999</v>
          </cell>
          <cell r="AE19">
            <v>350924919.37</v>
          </cell>
          <cell r="AF19">
            <v>320229799.41131604</v>
          </cell>
          <cell r="AG19">
            <v>300752498.91000003</v>
          </cell>
          <cell r="AH19">
            <v>506906632.10000002</v>
          </cell>
          <cell r="AI19">
            <v>405060861.11000001</v>
          </cell>
          <cell r="AJ19">
            <v>398214560.76615167</v>
          </cell>
          <cell r="AK19">
            <v>302757867</v>
          </cell>
          <cell r="AL19">
            <v>352857661</v>
          </cell>
          <cell r="AM19">
            <v>338295796.4827022</v>
          </cell>
          <cell r="AN19">
            <v>406509936.08026814</v>
          </cell>
          <cell r="AO19">
            <v>540897338.47856855</v>
          </cell>
          <cell r="AP19">
            <v>299254772.5180282</v>
          </cell>
          <cell r="AQ19">
            <v>437199338.65729874</v>
          </cell>
          <cell r="AR19">
            <v>419324803.75449902</v>
          </cell>
          <cell r="AS19">
            <v>370849652.00116116</v>
          </cell>
          <cell r="AT19">
            <v>586952087.2038964</v>
          </cell>
          <cell r="AU19">
            <v>444357637.05791295</v>
          </cell>
          <cell r="AV19">
            <v>437975387.6250205</v>
          </cell>
          <cell r="AW19">
            <v>326592794.518206</v>
          </cell>
          <cell r="AX19">
            <v>409450847.46717101</v>
          </cell>
        </row>
        <row r="20">
          <cell r="A20" t="str">
            <v>Mother and Childcare Products and Toys</v>
          </cell>
          <cell r="B20">
            <v>867009130.19605315</v>
          </cell>
          <cell r="C20">
            <v>703824245.02679944</v>
          </cell>
          <cell r="D20">
            <v>792206126.90829313</v>
          </cell>
          <cell r="E20">
            <v>1067956636.9291539</v>
          </cell>
          <cell r="F20">
            <v>684681112.25</v>
          </cell>
          <cell r="G20">
            <v>755290093.30999994</v>
          </cell>
          <cell r="H20">
            <v>861501947.82000005</v>
          </cell>
          <cell r="I20">
            <v>905406458.75999999</v>
          </cell>
          <cell r="J20">
            <v>1656018017.27</v>
          </cell>
          <cell r="K20">
            <v>1086644863.45</v>
          </cell>
          <cell r="L20">
            <v>1007701800.46</v>
          </cell>
          <cell r="M20">
            <v>941909041.99000001</v>
          </cell>
          <cell r="N20">
            <v>1152112371.01</v>
          </cell>
          <cell r="O20">
            <v>1276762543.8599999</v>
          </cell>
          <cell r="P20">
            <v>1271119326.6500001</v>
          </cell>
          <cell r="Q20">
            <v>1805276117.47</v>
          </cell>
          <cell r="R20">
            <v>1101318832.45</v>
          </cell>
          <cell r="S20">
            <v>1157566463.3800001</v>
          </cell>
          <cell r="T20">
            <v>1236579588.0599999</v>
          </cell>
          <cell r="U20">
            <v>1454064412.0799999</v>
          </cell>
          <cell r="V20">
            <v>1753783488.8099999</v>
          </cell>
          <cell r="W20">
            <v>1259834056.04</v>
          </cell>
          <cell r="X20">
            <v>1196789279.47</v>
          </cell>
          <cell r="Y20">
            <v>1282525263.1300001</v>
          </cell>
          <cell r="Z20">
            <v>1441083353.3499999</v>
          </cell>
          <cell r="AA20">
            <v>1751710289.27</v>
          </cell>
          <cell r="AB20">
            <v>1466142344.45</v>
          </cell>
          <cell r="AC20">
            <v>2002002040.1300001</v>
          </cell>
          <cell r="AD20">
            <v>1571775936.6500001</v>
          </cell>
          <cell r="AE20">
            <v>1773122582.0599999</v>
          </cell>
          <cell r="AF20">
            <v>1686781502.4510722</v>
          </cell>
          <cell r="AG20">
            <v>1842716713.4100001</v>
          </cell>
          <cell r="AH20">
            <v>2162236397.7600002</v>
          </cell>
          <cell r="AI20">
            <v>1518212303.03</v>
          </cell>
          <cell r="AJ20">
            <v>1770303754.9816535</v>
          </cell>
          <cell r="AK20">
            <v>1650415390</v>
          </cell>
          <cell r="AL20">
            <v>2180461420</v>
          </cell>
          <cell r="AM20">
            <v>2282170273.9278703</v>
          </cell>
          <cell r="AN20">
            <v>2202992299.7949047</v>
          </cell>
          <cell r="AO20">
            <v>3079021170.4271407</v>
          </cell>
          <cell r="AP20">
            <v>1967118913.90292</v>
          </cell>
          <cell r="AQ20">
            <v>2332946745.9906697</v>
          </cell>
          <cell r="AR20">
            <v>2369977844.3902545</v>
          </cell>
          <cell r="AS20">
            <v>2598410384.9575453</v>
          </cell>
          <cell r="AT20">
            <v>2953302054.2479453</v>
          </cell>
          <cell r="AU20">
            <v>2138307834.6823344</v>
          </cell>
          <cell r="AV20">
            <v>2373197421.7654781</v>
          </cell>
          <cell r="AW20">
            <v>1943525839.7056613</v>
          </cell>
          <cell r="AX20">
            <v>2670127587.6642737</v>
          </cell>
        </row>
        <row r="21">
          <cell r="A21" t="str">
            <v>Media Products</v>
          </cell>
          <cell r="B21">
            <v>3870261.9262805711</v>
          </cell>
          <cell r="C21">
            <v>3354929.2057474004</v>
          </cell>
          <cell r="D21">
            <v>6146389.36833621</v>
          </cell>
          <cell r="E21">
            <v>6362856.9354332527</v>
          </cell>
          <cell r="F21">
            <v>5266328.01</v>
          </cell>
          <cell r="G21">
            <v>4848642.66</v>
          </cell>
          <cell r="H21">
            <v>4248040.49</v>
          </cell>
          <cell r="I21">
            <v>6582277.54</v>
          </cell>
          <cell r="J21">
            <v>9204027.4900000002</v>
          </cell>
          <cell r="K21">
            <v>7474722.7300000004</v>
          </cell>
          <cell r="L21">
            <v>6626505.3700000001</v>
          </cell>
          <cell r="M21">
            <v>5963854.8200000003</v>
          </cell>
          <cell r="N21">
            <v>6858433.0599999996</v>
          </cell>
          <cell r="O21">
            <v>8823518.6799999997</v>
          </cell>
          <cell r="P21">
            <v>10147046.5</v>
          </cell>
          <cell r="Q21">
            <v>11669103.460000001</v>
          </cell>
          <cell r="R21">
            <v>12140447.470000001</v>
          </cell>
          <cell r="S21">
            <v>13961514.6</v>
          </cell>
          <cell r="T21">
            <v>12610400.279999999</v>
          </cell>
          <cell r="U21">
            <v>13537516.91</v>
          </cell>
          <cell r="V21">
            <v>21167694.489999998</v>
          </cell>
          <cell r="W21">
            <v>16085479.02</v>
          </cell>
          <cell r="X21">
            <v>12053940.42</v>
          </cell>
          <cell r="Y21">
            <v>17868979.120000001</v>
          </cell>
          <cell r="Z21">
            <v>18302763.559999999</v>
          </cell>
          <cell r="AA21">
            <v>19376852.48</v>
          </cell>
          <cell r="AB21">
            <v>23371605.600000001</v>
          </cell>
          <cell r="AC21">
            <v>26752928.059999999</v>
          </cell>
          <cell r="AD21">
            <v>25176014.260000002</v>
          </cell>
          <cell r="AE21">
            <v>24574457.57</v>
          </cell>
          <cell r="AF21">
            <v>22527440.198683653</v>
          </cell>
          <cell r="AG21">
            <v>22468139.5</v>
          </cell>
          <cell r="AH21">
            <v>33155918.859999999</v>
          </cell>
          <cell r="AI21">
            <v>21332434.199999999</v>
          </cell>
          <cell r="AJ21">
            <v>23719009.824836947</v>
          </cell>
          <cell r="AK21">
            <v>18493990</v>
          </cell>
          <cell r="AL21">
            <v>23490140</v>
          </cell>
          <cell r="AM21">
            <v>23169990.686010282</v>
          </cell>
          <cell r="AN21">
            <v>27219113.428860381</v>
          </cell>
          <cell r="AO21">
            <v>33309682.266414098</v>
          </cell>
          <cell r="AP21">
            <v>31346289.791328005</v>
          </cell>
          <cell r="AQ21">
            <v>30597300.291404992</v>
          </cell>
          <cell r="AR21">
            <v>33686909.923312254</v>
          </cell>
          <cell r="AS21">
            <v>34396965.282978602</v>
          </cell>
          <cell r="AT21">
            <v>46435903.132021114</v>
          </cell>
          <cell r="AU21">
            <v>38296153.672009133</v>
          </cell>
          <cell r="AV21">
            <v>31583220.894842654</v>
          </cell>
          <cell r="AW21">
            <v>25103270.3853078</v>
          </cell>
          <cell r="AX21">
            <v>27693800.632889017</v>
          </cell>
        </row>
        <row r="22">
          <cell r="A22" t="str">
            <v>Shoes, Bags, Jewelry and Luxury Goods</v>
          </cell>
          <cell r="B22">
            <v>121394528.16716801</v>
          </cell>
          <cell r="C22">
            <v>107189507.11039916</v>
          </cell>
          <cell r="D22">
            <v>124225987.09572546</v>
          </cell>
          <cell r="E22">
            <v>182350929.18855384</v>
          </cell>
          <cell r="F22">
            <v>130847652.01000001</v>
          </cell>
          <cell r="G22">
            <v>172769474.77000001</v>
          </cell>
          <cell r="H22">
            <v>153470275.93000001</v>
          </cell>
          <cell r="I22">
            <v>213437515.16999999</v>
          </cell>
          <cell r="J22">
            <v>314180847.69999999</v>
          </cell>
          <cell r="K22">
            <v>304051550.33999997</v>
          </cell>
          <cell r="L22">
            <v>262923511.49000001</v>
          </cell>
          <cell r="M22">
            <v>289745490.99000001</v>
          </cell>
          <cell r="N22">
            <v>286846655.42000002</v>
          </cell>
          <cell r="O22">
            <v>311357759.13999999</v>
          </cell>
          <cell r="P22">
            <v>344180904.06999999</v>
          </cell>
          <cell r="Q22">
            <v>453673402.58999997</v>
          </cell>
          <cell r="R22">
            <v>300900025.48000002</v>
          </cell>
          <cell r="S22">
            <v>436825008.49000001</v>
          </cell>
          <cell r="T22">
            <v>419340645.81</v>
          </cell>
          <cell r="U22">
            <v>547232748.91999996</v>
          </cell>
          <cell r="V22">
            <v>928702695.20000005</v>
          </cell>
          <cell r="W22">
            <v>650526861.16999996</v>
          </cell>
          <cell r="X22">
            <v>434860200.41000003</v>
          </cell>
          <cell r="Y22">
            <v>325553245.29000002</v>
          </cell>
          <cell r="Z22">
            <v>328769530.70999998</v>
          </cell>
          <cell r="AA22">
            <v>617614580.80999994</v>
          </cell>
          <cell r="AB22">
            <v>734198200.91999996</v>
          </cell>
          <cell r="AC22">
            <v>876438868.53999996</v>
          </cell>
          <cell r="AD22">
            <v>772519046.88</v>
          </cell>
          <cell r="AE22">
            <v>777606601.71000004</v>
          </cell>
          <cell r="AF22">
            <v>938696326.77213359</v>
          </cell>
          <cell r="AG22">
            <v>751770758.75999999</v>
          </cell>
          <cell r="AH22">
            <v>1054495881.4400001</v>
          </cell>
          <cell r="AI22">
            <v>803695291.75999999</v>
          </cell>
          <cell r="AJ22">
            <v>706682017.6558708</v>
          </cell>
          <cell r="AK22">
            <v>509576664</v>
          </cell>
          <cell r="AL22">
            <v>811222634</v>
          </cell>
          <cell r="AM22">
            <v>699574959.36449909</v>
          </cell>
          <cell r="AN22">
            <v>857025639.66893792</v>
          </cell>
          <cell r="AO22">
            <v>1006761345.897849</v>
          </cell>
          <cell r="AP22">
            <v>780888803.69786191</v>
          </cell>
          <cell r="AQ22">
            <v>606084092.18996</v>
          </cell>
          <cell r="AR22">
            <v>799391122.24613094</v>
          </cell>
          <cell r="AS22">
            <v>651185061.33082509</v>
          </cell>
          <cell r="AT22">
            <v>1101287827.7115123</v>
          </cell>
          <cell r="AU22">
            <v>882167389.00138915</v>
          </cell>
          <cell r="AV22">
            <v>810296495.88604605</v>
          </cell>
          <cell r="AW22">
            <v>607316021.28164399</v>
          </cell>
          <cell r="AX22">
            <v>1090695114.8252263</v>
          </cell>
        </row>
        <row r="23">
          <cell r="A23" t="str">
            <v>Computers</v>
          </cell>
          <cell r="B23">
            <v>4830191132.0412827</v>
          </cell>
          <cell r="C23">
            <v>5186125726.2397404</v>
          </cell>
          <cell r="D23">
            <v>5297555383.1257744</v>
          </cell>
          <cell r="E23">
            <v>6757149563.6408796</v>
          </cell>
          <cell r="F23">
            <v>5143659206.9200001</v>
          </cell>
          <cell r="G23">
            <v>5871724534</v>
          </cell>
          <cell r="H23">
            <v>6002618130.4300003</v>
          </cell>
          <cell r="I23">
            <v>5447119869.7299995</v>
          </cell>
          <cell r="J23">
            <v>7056648566.3299999</v>
          </cell>
          <cell r="K23">
            <v>4981762634.3400002</v>
          </cell>
          <cell r="L23">
            <v>4504416576.3699999</v>
          </cell>
          <cell r="M23">
            <v>5060154183.7700005</v>
          </cell>
          <cell r="N23">
            <v>7135351300.79</v>
          </cell>
          <cell r="O23">
            <v>5130133965.1400003</v>
          </cell>
          <cell r="P23">
            <v>4942400220.3900003</v>
          </cell>
          <cell r="Q23">
            <v>7618374050.8199997</v>
          </cell>
          <cell r="R23">
            <v>5606459865.1300001</v>
          </cell>
          <cell r="S23">
            <v>6503035264</v>
          </cell>
          <cell r="T23">
            <v>6183068904.5</v>
          </cell>
          <cell r="U23">
            <v>6247503270.1400003</v>
          </cell>
          <cell r="V23">
            <v>9718759294.8799992</v>
          </cell>
          <cell r="W23">
            <v>6398959827.8299999</v>
          </cell>
          <cell r="X23">
            <v>5912162989.4499998</v>
          </cell>
          <cell r="Y23">
            <v>8130646807.8100004</v>
          </cell>
          <cell r="Z23">
            <v>7661333595.7799997</v>
          </cell>
          <cell r="AA23">
            <v>6456367434.2399998</v>
          </cell>
          <cell r="AB23">
            <v>6167216040.54</v>
          </cell>
          <cell r="AC23">
            <v>9203405756.7399998</v>
          </cell>
          <cell r="AD23">
            <v>6143400542.9613581</v>
          </cell>
          <cell r="AE23">
            <v>8224083008.8770437</v>
          </cell>
          <cell r="AF23">
            <v>8593330760.3947372</v>
          </cell>
          <cell r="AG23">
            <v>8745528718.8600006</v>
          </cell>
          <cell r="AH23">
            <v>14266319900.34</v>
          </cell>
          <cell r="AI23">
            <v>8824007747.4099998</v>
          </cell>
          <cell r="AJ23">
            <v>9305668321.1038074</v>
          </cell>
          <cell r="AK23">
            <v>7020848397</v>
          </cell>
          <cell r="AL23">
            <v>11427007942</v>
          </cell>
          <cell r="AM23">
            <v>7932887441.6296558</v>
          </cell>
          <cell r="AN23">
            <v>8422139875.1613989</v>
          </cell>
          <cell r="AO23">
            <v>14253766478.528412</v>
          </cell>
          <cell r="AP23">
            <v>8095823056.5136757</v>
          </cell>
          <cell r="AQ23">
            <v>10656717685.492622</v>
          </cell>
          <cell r="AR23">
            <v>10750853174.480484</v>
          </cell>
          <cell r="AS23">
            <v>10497967776.461052</v>
          </cell>
          <cell r="AT23">
            <v>16643344223.995874</v>
          </cell>
          <cell r="AU23">
            <v>10981630525.467367</v>
          </cell>
          <cell r="AV23">
            <v>10945940299.38879</v>
          </cell>
          <cell r="AW23">
            <v>9095840138.8625317</v>
          </cell>
          <cell r="AX23">
            <v>11870887658.958324</v>
          </cell>
        </row>
        <row r="24">
          <cell r="A24" t="str">
            <v>Furniture and Household Goods</v>
          </cell>
          <cell r="B24">
            <v>389298569.44877017</v>
          </cell>
          <cell r="C24">
            <v>349487631.46757907</v>
          </cell>
          <cell r="D24">
            <v>428429257.4513548</v>
          </cell>
          <cell r="E24">
            <v>705564528.80758524</v>
          </cell>
          <cell r="F24">
            <v>442947685.12</v>
          </cell>
          <cell r="G24">
            <v>431442440.18000001</v>
          </cell>
          <cell r="H24">
            <v>494006938.13999999</v>
          </cell>
          <cell r="I24">
            <v>641930885.67999995</v>
          </cell>
          <cell r="J24">
            <v>999356848.47000003</v>
          </cell>
          <cell r="K24">
            <v>755130868.92999995</v>
          </cell>
          <cell r="L24">
            <v>665573831.27999997</v>
          </cell>
          <cell r="M24">
            <v>594385390.44000006</v>
          </cell>
          <cell r="N24">
            <v>786901841.61000001</v>
          </cell>
          <cell r="O24">
            <v>829810860.63</v>
          </cell>
          <cell r="P24">
            <v>909331835.11000001</v>
          </cell>
          <cell r="Q24">
            <v>1254362408.3</v>
          </cell>
          <cell r="R24">
            <v>748716614.33000004</v>
          </cell>
          <cell r="S24">
            <v>778395229.77999997</v>
          </cell>
          <cell r="T24">
            <v>845130277.38999999</v>
          </cell>
          <cell r="U24">
            <v>905067791.84000003</v>
          </cell>
          <cell r="V24">
            <v>2203371734.1199999</v>
          </cell>
          <cell r="W24">
            <v>869623499.04999995</v>
          </cell>
          <cell r="X24">
            <v>579656294.60000002</v>
          </cell>
          <cell r="Y24">
            <v>558460846.46000004</v>
          </cell>
          <cell r="Z24">
            <v>1240066208.8900001</v>
          </cell>
          <cell r="AA24">
            <v>1361904230.75</v>
          </cell>
          <cell r="AB24">
            <v>1499780770.46</v>
          </cell>
          <cell r="AC24">
            <v>1710902493.0799999</v>
          </cell>
          <cell r="AD24">
            <v>1595210041.76</v>
          </cell>
          <cell r="AE24">
            <v>1736142483.7</v>
          </cell>
          <cell r="AF24">
            <v>1672958760.5699246</v>
          </cell>
          <cell r="AG24">
            <v>1625407980.55</v>
          </cell>
          <cell r="AH24">
            <v>2639293090.1300001</v>
          </cell>
          <cell r="AI24">
            <v>1515660681.5899999</v>
          </cell>
          <cell r="AJ24">
            <v>1539739699.206465</v>
          </cell>
          <cell r="AK24">
            <v>632295147</v>
          </cell>
          <cell r="AL24">
            <v>1359899516</v>
          </cell>
          <cell r="AM24">
            <v>1510033444.5520568</v>
          </cell>
          <cell r="AN24">
            <v>1720243686.0748892</v>
          </cell>
          <cell r="AO24">
            <v>2323536910.3610458</v>
          </cell>
          <cell r="AP24">
            <v>1939893393.0818512</v>
          </cell>
          <cell r="AQ24">
            <v>2150640731.3398461</v>
          </cell>
          <cell r="AR24">
            <v>2154768204.2009029</v>
          </cell>
          <cell r="AS24">
            <v>2169469684.2053084</v>
          </cell>
          <cell r="AT24">
            <v>3157356852.0825357</v>
          </cell>
          <cell r="AU24">
            <v>1952328661.7349281</v>
          </cell>
          <cell r="AV24">
            <v>2050708366.9822154</v>
          </cell>
          <cell r="AW24">
            <v>1041978027.4895248</v>
          </cell>
          <cell r="AX24">
            <v>1961529074.5976446</v>
          </cell>
        </row>
        <row r="25">
          <cell r="A25" t="str">
            <v>Cosmetics and Pets</v>
          </cell>
          <cell r="B25">
            <v>582854372.56503916</v>
          </cell>
          <cell r="C25">
            <v>399351880.84094083</v>
          </cell>
          <cell r="D25">
            <v>457511146.31571782</v>
          </cell>
          <cell r="E25">
            <v>982182261.67734659</v>
          </cell>
          <cell r="F25">
            <v>495567473.23000002</v>
          </cell>
          <cell r="G25">
            <v>521412710.58999997</v>
          </cell>
          <cell r="H25">
            <v>624158225.65999997</v>
          </cell>
          <cell r="I25">
            <v>750618557.61000001</v>
          </cell>
          <cell r="J25">
            <v>1456568548.01</v>
          </cell>
          <cell r="K25">
            <v>846267429.05999994</v>
          </cell>
          <cell r="L25">
            <v>808291555.76999998</v>
          </cell>
          <cell r="M25">
            <v>802027696.09000003</v>
          </cell>
          <cell r="N25">
            <v>1513868440.4400001</v>
          </cell>
          <cell r="O25">
            <v>1248648425.26</v>
          </cell>
          <cell r="P25">
            <v>1124847312.0699999</v>
          </cell>
          <cell r="Q25">
            <v>1550632481.6600001</v>
          </cell>
          <cell r="R25">
            <v>950884469.49000001</v>
          </cell>
          <cell r="S25">
            <v>1116022517.46</v>
          </cell>
          <cell r="T25">
            <v>1241721525.52</v>
          </cell>
          <cell r="U25">
            <v>1128788293.22</v>
          </cell>
          <cell r="V25">
            <v>2034081267.8399999</v>
          </cell>
          <cell r="W25">
            <v>1234073490.1300001</v>
          </cell>
          <cell r="X25">
            <v>979597041.91999996</v>
          </cell>
          <cell r="Y25">
            <v>1225360346.26</v>
          </cell>
          <cell r="Z25">
            <v>1365163767.72</v>
          </cell>
          <cell r="AA25">
            <v>1233752774.75</v>
          </cell>
          <cell r="AB25">
            <v>1322195199.8299999</v>
          </cell>
          <cell r="AC25">
            <v>2241274785.3099999</v>
          </cell>
          <cell r="AD25">
            <v>1666326467.27</v>
          </cell>
          <cell r="AE25">
            <v>2064226268</v>
          </cell>
          <cell r="AF25">
            <v>2174421177.8144274</v>
          </cell>
          <cell r="AG25">
            <v>1863955818.73</v>
          </cell>
          <cell r="AH25">
            <v>3341186945.5999999</v>
          </cell>
          <cell r="AI25">
            <v>1977598506.4300001</v>
          </cell>
          <cell r="AJ25">
            <v>2083716941.1049373</v>
          </cell>
          <cell r="AK25">
            <v>1660133484</v>
          </cell>
          <cell r="AL25">
            <v>2634954809</v>
          </cell>
          <cell r="AM25">
            <v>1796507130.9452469</v>
          </cell>
          <cell r="AN25">
            <v>2102540235.6935296</v>
          </cell>
          <cell r="AO25">
            <v>3117995100.0171003</v>
          </cell>
          <cell r="AP25">
            <v>2496886197.0307422</v>
          </cell>
          <cell r="AQ25">
            <v>3646619893.4912591</v>
          </cell>
          <cell r="AR25">
            <v>3707672530.8394985</v>
          </cell>
          <cell r="AS25">
            <v>3224050911.5859675</v>
          </cell>
          <cell r="AT25">
            <v>5523411163.5582199</v>
          </cell>
          <cell r="AU25">
            <v>3513618924.4039583</v>
          </cell>
          <cell r="AV25">
            <v>3276234035.6240354</v>
          </cell>
          <cell r="AW25">
            <v>2935452889.1344147</v>
          </cell>
          <cell r="AX25">
            <v>4311021643.9505453</v>
          </cell>
        </row>
        <row r="26">
          <cell r="A26" t="str">
            <v>Mobile Handsets and Other Digital Products</v>
          </cell>
          <cell r="B26">
            <v>6286646113.0231228</v>
          </cell>
          <cell r="C26">
            <v>5152193947.2160196</v>
          </cell>
          <cell r="D26">
            <v>5459216241.4569216</v>
          </cell>
          <cell r="E26">
            <v>8682849235.6890507</v>
          </cell>
          <cell r="F26">
            <v>6242905549.7600002</v>
          </cell>
          <cell r="G26">
            <v>6769201426.29</v>
          </cell>
          <cell r="H26">
            <v>7199609795.79</v>
          </cell>
          <cell r="I26">
            <v>6428760520.0900002</v>
          </cell>
          <cell r="J26">
            <v>10449096968.450001</v>
          </cell>
          <cell r="K26">
            <v>8339425908.5600004</v>
          </cell>
          <cell r="L26">
            <v>8670664384.8700008</v>
          </cell>
          <cell r="M26">
            <v>7055919718.6700001</v>
          </cell>
          <cell r="N26">
            <v>7813489218.6800003</v>
          </cell>
          <cell r="O26">
            <v>7694433202.1700001</v>
          </cell>
          <cell r="P26">
            <v>7741046893.6300001</v>
          </cell>
          <cell r="Q26">
            <v>12743743522.049999</v>
          </cell>
          <cell r="R26">
            <v>8296045626.21</v>
          </cell>
          <cell r="S26">
            <v>8994101052.2700005</v>
          </cell>
          <cell r="T26">
            <v>8832598822.1900005</v>
          </cell>
          <cell r="U26">
            <v>8444032938.6300001</v>
          </cell>
          <cell r="V26">
            <v>12417064514.09</v>
          </cell>
          <cell r="W26">
            <v>10272897880.440001</v>
          </cell>
          <cell r="X26">
            <v>11832612573.969999</v>
          </cell>
          <cell r="Y26">
            <v>9737089286.8299999</v>
          </cell>
          <cell r="Z26">
            <v>11106929853.110001</v>
          </cell>
          <cell r="AA26">
            <v>10561862411.34</v>
          </cell>
          <cell r="AB26">
            <v>11197813883.75</v>
          </cell>
          <cell r="AC26">
            <v>18321041639.869999</v>
          </cell>
          <cell r="AD26">
            <v>9812554569.4928303</v>
          </cell>
          <cell r="AE26">
            <v>10173241916.579418</v>
          </cell>
          <cell r="AF26">
            <v>11484449703.755329</v>
          </cell>
          <cell r="AG26">
            <v>10575595744.950001</v>
          </cell>
          <cell r="AH26">
            <v>19666609363.16</v>
          </cell>
          <cell r="AI26">
            <v>14818849074.1</v>
          </cell>
          <cell r="AJ26">
            <v>16496711468.368111</v>
          </cell>
          <cell r="AK26">
            <v>12448937593</v>
          </cell>
          <cell r="AL26">
            <v>13415291089</v>
          </cell>
          <cell r="AM26">
            <v>12959607885.830256</v>
          </cell>
          <cell r="AN26">
            <v>12701096124.97193</v>
          </cell>
          <cell r="AO26">
            <v>22884986524.900883</v>
          </cell>
          <cell r="AP26">
            <v>13060004608.224604</v>
          </cell>
          <cell r="AQ26">
            <v>13358140048.121014</v>
          </cell>
          <cell r="AR26">
            <v>15490889838.157688</v>
          </cell>
          <cell r="AS26">
            <v>13835171486.533911</v>
          </cell>
          <cell r="AT26">
            <v>21125485730.801285</v>
          </cell>
          <cell r="AU26">
            <v>17730742849.946102</v>
          </cell>
          <cell r="AV26">
            <v>19612973759.25452</v>
          </cell>
          <cell r="AW26">
            <v>13091101093.195801</v>
          </cell>
          <cell r="AX26">
            <v>16195305264.432884</v>
          </cell>
        </row>
        <row r="27">
          <cell r="A27" t="str">
            <v>Food, Beverage and Fresh Produce</v>
          </cell>
          <cell r="B27">
            <v>421641143.38447452</v>
          </cell>
          <cell r="C27">
            <v>472609651.84118378</v>
          </cell>
          <cell r="D27">
            <v>541911041.57786155</v>
          </cell>
          <cell r="E27">
            <v>788000139.79487276</v>
          </cell>
          <cell r="F27">
            <v>640609859.25999999</v>
          </cell>
          <cell r="G27">
            <v>724897694.99000001</v>
          </cell>
          <cell r="H27">
            <v>869333703.21000004</v>
          </cell>
          <cell r="I27">
            <v>1121431495.5899999</v>
          </cell>
          <cell r="J27">
            <v>1697679780.9200001</v>
          </cell>
          <cell r="K27">
            <v>1204559135.0699999</v>
          </cell>
          <cell r="L27">
            <v>1980444007.26</v>
          </cell>
          <cell r="M27">
            <v>1797333200.9100001</v>
          </cell>
          <cell r="N27">
            <v>1223767455.02</v>
          </cell>
          <cell r="O27">
            <v>1443287262.76</v>
          </cell>
          <cell r="P27">
            <v>1645149676.45</v>
          </cell>
          <cell r="Q27">
            <v>2479053303.3699999</v>
          </cell>
          <cell r="R27">
            <v>1604115303.03</v>
          </cell>
          <cell r="S27">
            <v>1771707850.8599999</v>
          </cell>
          <cell r="T27">
            <v>2271671174.6799998</v>
          </cell>
          <cell r="U27">
            <v>1727110628.97</v>
          </cell>
          <cell r="V27">
            <v>2961900222.04</v>
          </cell>
          <cell r="W27">
            <v>2714238341.79</v>
          </cell>
          <cell r="X27">
            <v>4837493350.4300003</v>
          </cell>
          <cell r="Y27">
            <v>2542614886.4299998</v>
          </cell>
          <cell r="Z27">
            <v>2950431733.0100002</v>
          </cell>
          <cell r="AA27">
            <v>2693122206.5799999</v>
          </cell>
          <cell r="AB27">
            <v>2211108869.0300002</v>
          </cell>
          <cell r="AC27">
            <v>3892672421.4699998</v>
          </cell>
          <cell r="AD27">
            <v>2605966986.9072223</v>
          </cell>
          <cell r="AE27">
            <v>3379251917.4189382</v>
          </cell>
          <cell r="AF27">
            <v>4134771136.9738412</v>
          </cell>
          <cell r="AG27">
            <v>3006676634.27</v>
          </cell>
          <cell r="AH27">
            <v>4876057075.2299995</v>
          </cell>
          <cell r="AI27">
            <v>3741845218.5300002</v>
          </cell>
          <cell r="AJ27">
            <v>6121358781.5224695</v>
          </cell>
          <cell r="AK27">
            <v>4576606982</v>
          </cell>
          <cell r="AL27">
            <v>3273503259</v>
          </cell>
          <cell r="AM27">
            <v>3548856145.7786241</v>
          </cell>
          <cell r="AN27">
            <v>3765227942.3826542</v>
          </cell>
          <cell r="AO27">
            <v>4950297447.2026834</v>
          </cell>
          <cell r="AP27">
            <v>4176771459.8093266</v>
          </cell>
          <cell r="AQ27">
            <v>6226450759.7810411</v>
          </cell>
          <cell r="AR27">
            <v>7319731217.9838181</v>
          </cell>
          <cell r="AS27">
            <v>4997216452.5989885</v>
          </cell>
          <cell r="AT27">
            <v>6546591277.1868296</v>
          </cell>
          <cell r="AU27">
            <v>5699645788.6045723</v>
          </cell>
          <cell r="AV27">
            <v>10751337834.602495</v>
          </cell>
          <cell r="AW27">
            <v>4394372321.141017</v>
          </cell>
          <cell r="AX27">
            <v>5588646121.5507002</v>
          </cell>
        </row>
        <row r="28">
          <cell r="A28" t="str">
            <v>Home Appliances</v>
          </cell>
          <cell r="B28">
            <v>4156911043.2636895</v>
          </cell>
          <cell r="C28">
            <v>5100525457.5650492</v>
          </cell>
          <cell r="D28">
            <v>4730675388.9247513</v>
          </cell>
          <cell r="E28">
            <v>8208709056.1418152</v>
          </cell>
          <cell r="F28">
            <v>5234567840.5699997</v>
          </cell>
          <cell r="G28">
            <v>4595155166.5799999</v>
          </cell>
          <cell r="H28">
            <v>4344558349.6599998</v>
          </cell>
          <cell r="I28">
            <v>4650379594.6099997</v>
          </cell>
          <cell r="J28">
            <v>7747930262.7700005</v>
          </cell>
          <cell r="K28">
            <v>6236375675.1199999</v>
          </cell>
          <cell r="L28">
            <v>6578411033.3699999</v>
          </cell>
          <cell r="M28">
            <v>5590658942.6499996</v>
          </cell>
          <cell r="N28">
            <v>6653434640.8299999</v>
          </cell>
          <cell r="O28">
            <v>6254220064.0200005</v>
          </cell>
          <cell r="P28">
            <v>7450330867.8800001</v>
          </cell>
          <cell r="Q28">
            <v>13137817213.9</v>
          </cell>
          <cell r="R28">
            <v>8848733949.9799995</v>
          </cell>
          <cell r="S28">
            <v>7595239100.4200001</v>
          </cell>
          <cell r="T28">
            <v>6778217415.2799997</v>
          </cell>
          <cell r="U28">
            <v>7544847071.6999998</v>
          </cell>
          <cell r="V28">
            <v>14552577217.530001</v>
          </cell>
          <cell r="W28">
            <v>10173083120.459999</v>
          </cell>
          <cell r="X28">
            <v>9484029303.2399998</v>
          </cell>
          <cell r="Y28">
            <v>6600808405.2799997</v>
          </cell>
          <cell r="Z28">
            <v>10596113826.98</v>
          </cell>
          <cell r="AA28">
            <v>9356602553.4799995</v>
          </cell>
          <cell r="AB28">
            <v>10936982481.139999</v>
          </cell>
          <cell r="AC28">
            <v>20185436399.709999</v>
          </cell>
          <cell r="AD28">
            <v>13297668522.682678</v>
          </cell>
          <cell r="AE28">
            <v>10450181177.7274</v>
          </cell>
          <cell r="AF28">
            <v>8805980017.6341724</v>
          </cell>
          <cell r="AG28">
            <v>9431318294.3400002</v>
          </cell>
          <cell r="AH28">
            <v>19710153281.310001</v>
          </cell>
          <cell r="AI28">
            <v>11361377937.5</v>
          </cell>
          <cell r="AJ28">
            <v>12910130357.303215</v>
          </cell>
          <cell r="AK28">
            <v>8913209511</v>
          </cell>
          <cell r="AL28">
            <v>13183541111</v>
          </cell>
          <cell r="AM28">
            <v>11381726698.328993</v>
          </cell>
          <cell r="AN28">
            <v>14172102215.698982</v>
          </cell>
          <cell r="AO28">
            <v>26422513973.444553</v>
          </cell>
          <cell r="AP28">
            <v>14497822061.304054</v>
          </cell>
          <cell r="AQ28">
            <v>12272803288.626829</v>
          </cell>
          <cell r="AR28">
            <v>10671328022.011002</v>
          </cell>
          <cell r="AS28">
            <v>10546247349.204983</v>
          </cell>
          <cell r="AT28">
            <v>24676128229.279224</v>
          </cell>
          <cell r="AU28">
            <v>14492200866.627518</v>
          </cell>
          <cell r="AV28">
            <v>14514111642.005285</v>
          </cell>
          <cell r="AW28">
            <v>9492229403.3142414</v>
          </cell>
          <cell r="AX28">
            <v>15315832420.0811</v>
          </cell>
        </row>
        <row r="29">
          <cell r="A29" t="str">
            <v>Nutritional Supplements</v>
          </cell>
          <cell r="B29">
            <v>383461465.41703677</v>
          </cell>
          <cell r="C29">
            <v>104932546.38519046</v>
          </cell>
          <cell r="D29">
            <v>113592464.56468339</v>
          </cell>
          <cell r="E29">
            <v>143856169.3793917</v>
          </cell>
          <cell r="F29">
            <v>108170813.79000001</v>
          </cell>
          <cell r="G29">
            <v>120714245.13</v>
          </cell>
          <cell r="H29">
            <v>103779235.79000001</v>
          </cell>
          <cell r="I29">
            <v>167164328.44</v>
          </cell>
          <cell r="J29">
            <v>239896003.91999999</v>
          </cell>
          <cell r="K29">
            <v>319652068.55000001</v>
          </cell>
          <cell r="L29">
            <v>206435930.74000001</v>
          </cell>
          <cell r="M29">
            <v>207545108.63</v>
          </cell>
          <cell r="N29">
            <v>254193675.71000001</v>
          </cell>
          <cell r="O29">
            <v>255040566.06</v>
          </cell>
          <cell r="P29">
            <v>239915138.81</v>
          </cell>
          <cell r="Q29">
            <v>291981559.91000003</v>
          </cell>
          <cell r="R29">
            <v>179131658.37</v>
          </cell>
          <cell r="S29">
            <v>201826248.5</v>
          </cell>
          <cell r="T29">
            <v>213963585.24000001</v>
          </cell>
          <cell r="U29">
            <v>254170931.03</v>
          </cell>
          <cell r="V29">
            <v>280565721.72000003</v>
          </cell>
          <cell r="W29">
            <v>193284536.69</v>
          </cell>
          <cell r="X29">
            <v>183160905.11000001</v>
          </cell>
          <cell r="Y29">
            <v>195708194.65000001</v>
          </cell>
          <cell r="Z29">
            <v>219210061.28999999</v>
          </cell>
          <cell r="AA29">
            <v>263392285.61000001</v>
          </cell>
          <cell r="AB29">
            <v>199493756.49000001</v>
          </cell>
          <cell r="AC29">
            <v>288893600.63</v>
          </cell>
          <cell r="AD29">
            <v>227081085.13</v>
          </cell>
          <cell r="AE29">
            <v>266444928.90000001</v>
          </cell>
          <cell r="AF29">
            <v>257137647.02584839</v>
          </cell>
          <cell r="AG29">
            <v>318632460.56</v>
          </cell>
          <cell r="AH29">
            <v>309177401.20999998</v>
          </cell>
          <cell r="AI29">
            <v>262844697.03</v>
          </cell>
          <cell r="AJ29">
            <v>312921454.53932083</v>
          </cell>
          <cell r="AK29">
            <v>297160932</v>
          </cell>
          <cell r="AL29">
            <v>391870041</v>
          </cell>
          <cell r="AM29">
            <v>356827647.62949032</v>
          </cell>
          <cell r="AN29">
            <v>341486862.28470939</v>
          </cell>
          <cell r="AO29">
            <v>477162738.84861964</v>
          </cell>
          <cell r="AP29">
            <v>359273601.28368872</v>
          </cell>
          <cell r="AQ29">
            <v>411047384.92163509</v>
          </cell>
          <cell r="AR29">
            <v>413214481.86137122</v>
          </cell>
          <cell r="AS29">
            <v>495688537.95792896</v>
          </cell>
          <cell r="AT29">
            <v>496189556.56439763</v>
          </cell>
          <cell r="AU29">
            <v>432870840.41926301</v>
          </cell>
          <cell r="AV29">
            <v>453759817.71983725</v>
          </cell>
          <cell r="AW29">
            <v>323421258.56600261</v>
          </cell>
          <cell r="AX29">
            <v>449654306.69233114</v>
          </cell>
        </row>
        <row r="30">
          <cell r="A30" t="str">
            <v>Sports and Watches</v>
          </cell>
          <cell r="B30">
            <v>186524451.01566377</v>
          </cell>
          <cell r="C30">
            <v>216934333.43635827</v>
          </cell>
          <cell r="D30">
            <v>257833474.03811616</v>
          </cell>
          <cell r="E30">
            <v>345365737.38150907</v>
          </cell>
          <cell r="F30">
            <v>260515012.13</v>
          </cell>
          <cell r="G30">
            <v>300967241.04000002</v>
          </cell>
          <cell r="H30">
            <v>280811864.41000003</v>
          </cell>
          <cell r="I30">
            <v>389207716.38</v>
          </cell>
          <cell r="J30">
            <v>598800075.13999999</v>
          </cell>
          <cell r="K30">
            <v>441717855.41000003</v>
          </cell>
          <cell r="L30">
            <v>383459156.11000001</v>
          </cell>
          <cell r="M30">
            <v>406927698.51999998</v>
          </cell>
          <cell r="N30">
            <v>468635169.42000002</v>
          </cell>
          <cell r="O30">
            <v>509455986.76999998</v>
          </cell>
          <cell r="P30">
            <v>541322590.50999999</v>
          </cell>
          <cell r="Q30">
            <v>728009415.58000004</v>
          </cell>
          <cell r="R30">
            <v>500943786.70999998</v>
          </cell>
          <cell r="S30">
            <v>513337422.92000002</v>
          </cell>
          <cell r="T30">
            <v>497516828.04000002</v>
          </cell>
          <cell r="U30">
            <v>505483757.49000001</v>
          </cell>
          <cell r="V30">
            <v>858773698.63999999</v>
          </cell>
          <cell r="W30">
            <v>577805840.96000004</v>
          </cell>
          <cell r="X30">
            <v>632922760.94000006</v>
          </cell>
          <cell r="Y30">
            <v>565287878.71000004</v>
          </cell>
          <cell r="Z30">
            <v>577959531.38999999</v>
          </cell>
          <cell r="AA30">
            <v>584399294.48000002</v>
          </cell>
          <cell r="AB30">
            <v>675174244.94000006</v>
          </cell>
          <cell r="AC30">
            <v>875355193.16999996</v>
          </cell>
          <cell r="AD30">
            <v>756903610.69000006</v>
          </cell>
          <cell r="AE30">
            <v>675407375.24000001</v>
          </cell>
          <cell r="AF30">
            <v>680994274.58244634</v>
          </cell>
          <cell r="AG30">
            <v>673452900.71000004</v>
          </cell>
          <cell r="AH30">
            <v>996916923.39999998</v>
          </cell>
          <cell r="AI30">
            <v>724335725.34000003</v>
          </cell>
          <cell r="AJ30">
            <v>808475624.48386931</v>
          </cell>
          <cell r="AK30">
            <v>549750702</v>
          </cell>
          <cell r="AL30">
            <v>1051021888</v>
          </cell>
          <cell r="AM30">
            <v>761238886.3301878</v>
          </cell>
          <cell r="AN30">
            <v>881574212.32015586</v>
          </cell>
          <cell r="AO30">
            <v>1234023826.1247227</v>
          </cell>
          <cell r="AP30">
            <v>796212000.15360391</v>
          </cell>
          <cell r="AQ30">
            <v>712859369.70282376</v>
          </cell>
          <cell r="AR30">
            <v>734821627.20164657</v>
          </cell>
          <cell r="AS30">
            <v>774250759.73285508</v>
          </cell>
          <cell r="AT30">
            <v>1108745532.6495299</v>
          </cell>
          <cell r="AU30">
            <v>853280415.77908194</v>
          </cell>
          <cell r="AV30">
            <v>889548369.32404411</v>
          </cell>
          <cell r="AW30">
            <v>665807782.49915838</v>
          </cell>
          <cell r="AX30">
            <v>1260448012.8326647</v>
          </cell>
        </row>
      </sheetData>
      <sheetData sheetId="5">
        <row r="19">
          <cell r="B19" t="str">
            <v>2015-03</v>
          </cell>
          <cell r="C19" t="str">
            <v>2015-04</v>
          </cell>
          <cell r="D19" t="str">
            <v>2015-05</v>
          </cell>
          <cell r="E19" t="str">
            <v>2015-06</v>
          </cell>
          <cell r="F19" t="str">
            <v>2015-07</v>
          </cell>
          <cell r="G19" t="str">
            <v>2015-08</v>
          </cell>
          <cell r="H19" t="str">
            <v>2015-09</v>
          </cell>
          <cell r="I19" t="str">
            <v>2015-10</v>
          </cell>
          <cell r="J19" t="str">
            <v>2015-11</v>
          </cell>
          <cell r="K19" t="str">
            <v>2015-12</v>
          </cell>
          <cell r="L19" t="str">
            <v>2016-01</v>
          </cell>
          <cell r="M19" t="str">
            <v>2016-02</v>
          </cell>
          <cell r="N19" t="str">
            <v>2016-03</v>
          </cell>
          <cell r="O19" t="str">
            <v>2016-04</v>
          </cell>
          <cell r="P19" t="str">
            <v>2016-05</v>
          </cell>
          <cell r="Q19" t="str">
            <v>2016-06</v>
          </cell>
          <cell r="R19" t="str">
            <v>2016-07</v>
          </cell>
          <cell r="S19" t="str">
            <v>2016-08</v>
          </cell>
          <cell r="T19" t="str">
            <v>2016-09</v>
          </cell>
          <cell r="U19" t="str">
            <v>2016-10</v>
          </cell>
          <cell r="V19" t="str">
            <v>2016-11</v>
          </cell>
          <cell r="W19" t="str">
            <v>2016-12</v>
          </cell>
          <cell r="X19" t="str">
            <v>2017-01</v>
          </cell>
          <cell r="Y19" t="str">
            <v>2017-02</v>
          </cell>
          <cell r="Z19" t="str">
            <v>2017-03</v>
          </cell>
          <cell r="AA19" t="str">
            <v>2017-04</v>
          </cell>
          <cell r="AB19" t="str">
            <v>2017-05</v>
          </cell>
          <cell r="AC19" t="str">
            <v>2017-06</v>
          </cell>
          <cell r="AD19" t="str">
            <v>2017-07</v>
          </cell>
          <cell r="AE19" t="str">
            <v>2017-08</v>
          </cell>
          <cell r="AF19" t="str">
            <v>2017-09</v>
          </cell>
          <cell r="AG19" t="str">
            <v>2017-10</v>
          </cell>
          <cell r="AH19" t="str">
            <v>2017-11</v>
          </cell>
          <cell r="AI19" t="str">
            <v>2017-12</v>
          </cell>
          <cell r="AJ19" t="str">
            <v>2018-01</v>
          </cell>
          <cell r="AK19" t="str">
            <v>2018-02</v>
          </cell>
          <cell r="AL19" t="str">
            <v>2018-03</v>
          </cell>
          <cell r="AM19" t="str">
            <v>2018-04</v>
          </cell>
          <cell r="AN19" t="str">
            <v>2018-05</v>
          </cell>
          <cell r="AO19" t="str">
            <v>2018-06</v>
          </cell>
          <cell r="AP19" t="str">
            <v>2018-07</v>
          </cell>
          <cell r="AQ19" t="str">
            <v>2018-08</v>
          </cell>
          <cell r="AR19" t="str">
            <v>2018-09</v>
          </cell>
          <cell r="AS19" t="str">
            <v>2018-10</v>
          </cell>
          <cell r="AT19" t="str">
            <v>2018-11</v>
          </cell>
          <cell r="AU19" t="str">
            <v>2018-12</v>
          </cell>
          <cell r="AV19" t="str">
            <v>2019-01</v>
          </cell>
          <cell r="AW19" t="str">
            <v>2019-02</v>
          </cell>
          <cell r="AX19" t="str">
            <v>2019-03</v>
          </cell>
        </row>
        <row r="20">
          <cell r="A20" t="str">
            <v>Apparel</v>
          </cell>
          <cell r="B20">
            <v>1810559050.81809</v>
          </cell>
          <cell r="C20">
            <v>2184050042.8071222</v>
          </cell>
          <cell r="D20">
            <v>2150451764.5639596</v>
          </cell>
          <cell r="E20">
            <v>1829638535.280009</v>
          </cell>
          <cell r="F20">
            <v>1725641515.1300001</v>
          </cell>
          <cell r="G20">
            <v>1567381280.0999999</v>
          </cell>
          <cell r="H20">
            <v>2660659775.8800001</v>
          </cell>
          <cell r="I20">
            <v>3261782593.73</v>
          </cell>
          <cell r="J20">
            <v>4397654092.1099997</v>
          </cell>
          <cell r="K20">
            <v>4611783141.7299995</v>
          </cell>
          <cell r="L20">
            <v>4196655224.8000002</v>
          </cell>
          <cell r="M20">
            <v>3682760354.0900002</v>
          </cell>
          <cell r="N20">
            <v>4025431272.6399999</v>
          </cell>
          <cell r="O20">
            <v>4278482396.8899999</v>
          </cell>
          <cell r="P20">
            <v>4747014851.6400003</v>
          </cell>
          <cell r="Q20">
            <v>5579668207.6899996</v>
          </cell>
          <cell r="R20">
            <v>4539129062.3699999</v>
          </cell>
          <cell r="S20">
            <v>4966510072.9899998</v>
          </cell>
          <cell r="T20">
            <v>6446353132.8999996</v>
          </cell>
          <cell r="U20">
            <v>9232028372.4799995</v>
          </cell>
          <cell r="V20">
            <v>10911176978.27</v>
          </cell>
          <cell r="W20">
            <v>8571531849.0299997</v>
          </cell>
          <cell r="X20">
            <v>7744253523.3999996</v>
          </cell>
          <cell r="Y20">
            <v>5902708885.8299999</v>
          </cell>
          <cell r="Z20">
            <v>5705796487.4300003</v>
          </cell>
          <cell r="AA20">
            <v>8136511575.6999998</v>
          </cell>
          <cell r="AB20">
            <v>7473445342.5</v>
          </cell>
          <cell r="AC20">
            <v>8896115634.7299995</v>
          </cell>
          <cell r="AD20">
            <v>7773765724.8900003</v>
          </cell>
          <cell r="AE20">
            <v>8105369221.6000004</v>
          </cell>
          <cell r="AF20">
            <v>10675176809.405754</v>
          </cell>
          <cell r="AG20">
            <v>9744449552.3999996</v>
          </cell>
          <cell r="AH20">
            <v>11411976223.360001</v>
          </cell>
          <cell r="AI20">
            <v>8845617250.5200005</v>
          </cell>
          <cell r="AJ20">
            <v>8800979326</v>
          </cell>
          <cell r="AK20">
            <v>4203550253</v>
          </cell>
          <cell r="AL20">
            <v>7135574854</v>
          </cell>
          <cell r="AM20">
            <v>7611710590.6956873</v>
          </cell>
          <cell r="AN20">
            <v>8926163876.6888046</v>
          </cell>
          <cell r="AO20">
            <v>9912889765.5566769</v>
          </cell>
          <cell r="AP20">
            <v>8246261101.5190964</v>
          </cell>
          <cell r="AQ20">
            <v>8700363489.4225006</v>
          </cell>
          <cell r="AR20">
            <v>11821446329.717052</v>
          </cell>
          <cell r="AS20">
            <v>11114670912.833008</v>
          </cell>
          <cell r="AT20">
            <v>17099108943.793446</v>
          </cell>
          <cell r="AU20">
            <v>14126702316.280966</v>
          </cell>
          <cell r="AV20">
            <v>12173374405.303415</v>
          </cell>
          <cell r="AW20">
            <v>4499819952.0135889</v>
          </cell>
          <cell r="AX20">
            <v>9669994783.5910397</v>
          </cell>
        </row>
        <row r="21">
          <cell r="A21" t="str">
            <v>Automobiles and Accessories</v>
          </cell>
          <cell r="B21">
            <v>414614470.42805684</v>
          </cell>
          <cell r="C21">
            <v>412176544.13422126</v>
          </cell>
          <cell r="D21">
            <v>506614940.89841503</v>
          </cell>
          <cell r="E21">
            <v>552865071.79291272</v>
          </cell>
          <cell r="F21">
            <v>610654906.91999996</v>
          </cell>
          <cell r="G21">
            <v>560122000.11000001</v>
          </cell>
          <cell r="H21">
            <v>538800849.73000002</v>
          </cell>
          <cell r="I21">
            <v>606323652.74000001</v>
          </cell>
          <cell r="J21">
            <v>777787255.24000001</v>
          </cell>
          <cell r="K21">
            <v>757993811.53999996</v>
          </cell>
          <cell r="L21">
            <v>710289331.59000003</v>
          </cell>
          <cell r="M21">
            <v>488870654.36000001</v>
          </cell>
          <cell r="N21">
            <v>666897336.86000001</v>
          </cell>
          <cell r="O21">
            <v>780110202.92999995</v>
          </cell>
          <cell r="P21">
            <v>684171275.42999995</v>
          </cell>
          <cell r="Q21">
            <v>779582497.91999996</v>
          </cell>
          <cell r="R21">
            <v>697769374.85000002</v>
          </cell>
          <cell r="S21">
            <v>673906740.36000001</v>
          </cell>
          <cell r="T21">
            <v>632162863.72000003</v>
          </cell>
          <cell r="U21">
            <v>723757204.42999995</v>
          </cell>
          <cell r="V21">
            <v>782421704.50999999</v>
          </cell>
          <cell r="W21">
            <v>743741315.70000005</v>
          </cell>
          <cell r="X21">
            <v>556190932.79999995</v>
          </cell>
          <cell r="Y21">
            <v>722088957.85000002</v>
          </cell>
          <cell r="Z21">
            <v>773186544.86000001</v>
          </cell>
          <cell r="AA21">
            <v>632494016.53999996</v>
          </cell>
          <cell r="AB21">
            <v>628556745.09000003</v>
          </cell>
          <cell r="AC21">
            <v>679390403.74000001</v>
          </cell>
          <cell r="AD21">
            <v>575482589.36000001</v>
          </cell>
          <cell r="AE21">
            <v>540829383.47000003</v>
          </cell>
          <cell r="AF21">
            <v>464195796.16212296</v>
          </cell>
          <cell r="AG21">
            <v>755003855.23000002</v>
          </cell>
          <cell r="AH21">
            <v>1018472890.75</v>
          </cell>
          <cell r="AI21">
            <v>792263830.19000006</v>
          </cell>
          <cell r="AJ21">
            <v>738998465</v>
          </cell>
          <cell r="AK21">
            <v>607988829</v>
          </cell>
          <cell r="AL21">
            <v>796484515</v>
          </cell>
          <cell r="AM21">
            <v>704644002.78491867</v>
          </cell>
          <cell r="AN21">
            <v>728870752.10316706</v>
          </cell>
          <cell r="AO21">
            <v>954965919.38765883</v>
          </cell>
          <cell r="AP21">
            <v>512988507.16305631</v>
          </cell>
          <cell r="AQ21">
            <v>647365942.07324958</v>
          </cell>
          <cell r="AR21">
            <v>565456592.27742207</v>
          </cell>
          <cell r="AS21">
            <v>886716432.06819808</v>
          </cell>
          <cell r="AT21">
            <v>1150094232.8802781</v>
          </cell>
          <cell r="AU21">
            <v>869487314.95022953</v>
          </cell>
          <cell r="AV21">
            <v>851451634.25135005</v>
          </cell>
          <cell r="AW21">
            <v>736985089.4660387</v>
          </cell>
          <cell r="AX21">
            <v>906660687.4925611</v>
          </cell>
        </row>
        <row r="22">
          <cell r="A22" t="str">
            <v>Mother and Childcare Products and Toys</v>
          </cell>
          <cell r="B22">
            <v>674561620.8367542</v>
          </cell>
          <cell r="C22">
            <v>629546726.03579211</v>
          </cell>
          <cell r="D22">
            <v>822735991.08311152</v>
          </cell>
          <cell r="E22">
            <v>815275223.01044774</v>
          </cell>
          <cell r="F22">
            <v>918688278.75</v>
          </cell>
          <cell r="G22">
            <v>977809151.86000001</v>
          </cell>
          <cell r="H22">
            <v>1033063770.86</v>
          </cell>
          <cell r="I22">
            <v>1205148207.3800001</v>
          </cell>
          <cell r="J22">
            <v>1551706250.74</v>
          </cell>
          <cell r="K22">
            <v>1401590079.3299999</v>
          </cell>
          <cell r="L22">
            <v>1176292673.26</v>
          </cell>
          <cell r="M22">
            <v>963909682.65999997</v>
          </cell>
          <cell r="N22">
            <v>1139825017.28</v>
          </cell>
          <cell r="O22">
            <v>1254330386.77</v>
          </cell>
          <cell r="P22">
            <v>1244274117.28</v>
          </cell>
          <cell r="Q22">
            <v>1471221738.5599999</v>
          </cell>
          <cell r="R22">
            <v>1267713156.4400001</v>
          </cell>
          <cell r="S22">
            <v>1331222856.9100001</v>
          </cell>
          <cell r="T22">
            <v>1328332084.8900001</v>
          </cell>
          <cell r="U22">
            <v>1687568293.47</v>
          </cell>
          <cell r="V22">
            <v>1999851415.77</v>
          </cell>
          <cell r="W22">
            <v>1600806194.6600001</v>
          </cell>
          <cell r="X22">
            <v>1406578812.02</v>
          </cell>
          <cell r="Y22">
            <v>1521430821.6400001</v>
          </cell>
          <cell r="Z22">
            <v>1747539016.02</v>
          </cell>
          <cell r="AA22">
            <v>1717337712.8699999</v>
          </cell>
          <cell r="AB22">
            <v>1755915721</v>
          </cell>
          <cell r="AC22">
            <v>2052180096.5699999</v>
          </cell>
          <cell r="AD22">
            <v>1639009588.54</v>
          </cell>
          <cell r="AE22">
            <v>1718858605.6600001</v>
          </cell>
          <cell r="AF22">
            <v>1603775367.2924702</v>
          </cell>
          <cell r="AG22">
            <v>1774758593.3900001</v>
          </cell>
          <cell r="AH22">
            <v>2174312370.0900002</v>
          </cell>
          <cell r="AI22">
            <v>1942299141.1700001</v>
          </cell>
          <cell r="AJ22">
            <v>2102057890</v>
          </cell>
          <cell r="AK22">
            <v>1816396218</v>
          </cell>
          <cell r="AL22">
            <v>2266699471</v>
          </cell>
          <cell r="AM22">
            <v>1915253269.8894539</v>
          </cell>
          <cell r="AN22">
            <v>2039335722.8720374</v>
          </cell>
          <cell r="AO22">
            <v>2710610582.2594843</v>
          </cell>
          <cell r="AP22">
            <v>1711192889.2561257</v>
          </cell>
          <cell r="AQ22">
            <v>1829649743.4314125</v>
          </cell>
          <cell r="AR22">
            <v>1886455400.1373143</v>
          </cell>
          <cell r="AS22">
            <v>2095106012.0219231</v>
          </cell>
          <cell r="AT22">
            <v>2481709511.8265376</v>
          </cell>
          <cell r="AU22">
            <v>2226836836.3025851</v>
          </cell>
          <cell r="AV22">
            <v>2546245068.0543876</v>
          </cell>
          <cell r="AW22">
            <v>1911637218.8810027</v>
          </cell>
          <cell r="AX22">
            <v>2673122818.6500282</v>
          </cell>
        </row>
        <row r="23">
          <cell r="A23" t="str">
            <v>Media Products</v>
          </cell>
          <cell r="B23">
            <v>752964.91652459383</v>
          </cell>
          <cell r="C23">
            <v>858658.44270620076</v>
          </cell>
          <cell r="D23">
            <v>1107571.9314215495</v>
          </cell>
          <cell r="E23">
            <v>1899772.1523363714</v>
          </cell>
          <cell r="F23">
            <v>2054125.81</v>
          </cell>
          <cell r="G23">
            <v>1640975.98</v>
          </cell>
          <cell r="H23">
            <v>2490320.2000000002</v>
          </cell>
          <cell r="I23">
            <v>3085178.23</v>
          </cell>
          <cell r="J23">
            <v>0</v>
          </cell>
          <cell r="K23">
            <v>0</v>
          </cell>
          <cell r="L23">
            <v>5038738.8499999996</v>
          </cell>
          <cell r="M23">
            <v>3021884.54</v>
          </cell>
          <cell r="N23">
            <v>4217712.05</v>
          </cell>
          <cell r="O23">
            <v>4285995.88</v>
          </cell>
          <cell r="P23">
            <v>3466941.09</v>
          </cell>
          <cell r="Q23">
            <v>3564736.58</v>
          </cell>
          <cell r="R23">
            <v>3826910.33</v>
          </cell>
          <cell r="S23">
            <v>3901640.6</v>
          </cell>
          <cell r="T23">
            <v>4027499.97</v>
          </cell>
          <cell r="U23">
            <v>4461758.29</v>
          </cell>
          <cell r="V23">
            <v>6408296.8899999997</v>
          </cell>
          <cell r="W23">
            <v>6693589.6900000004</v>
          </cell>
          <cell r="X23">
            <v>4085259.64</v>
          </cell>
          <cell r="Y23">
            <v>4782715.12</v>
          </cell>
          <cell r="Z23">
            <v>4996928.1500000004</v>
          </cell>
          <cell r="AA23">
            <v>4294808.24</v>
          </cell>
          <cell r="AB23">
            <v>4256427.7</v>
          </cell>
          <cell r="AC23">
            <v>4511108.66</v>
          </cell>
          <cell r="AD23">
            <v>4634970.25</v>
          </cell>
          <cell r="AE23">
            <v>4464059.55</v>
          </cell>
          <cell r="AF23">
            <v>4021461.8018586054</v>
          </cell>
          <cell r="AG23">
            <v>5291491.79</v>
          </cell>
          <cell r="AH23">
            <v>6878939.3200000003</v>
          </cell>
          <cell r="AI23">
            <v>6038658.5599999996</v>
          </cell>
          <cell r="AJ23">
            <v>6473721</v>
          </cell>
          <cell r="AK23">
            <v>5011710</v>
          </cell>
          <cell r="AL23">
            <v>6165655</v>
          </cell>
          <cell r="AM23">
            <v>6128826.0931677064</v>
          </cell>
          <cell r="AN23">
            <v>5903511.1744568227</v>
          </cell>
          <cell r="AO23">
            <v>7297578.2667151606</v>
          </cell>
          <cell r="AP23">
            <v>5999874</v>
          </cell>
          <cell r="AQ23">
            <v>5611478</v>
          </cell>
          <cell r="AR23">
            <v>6025845</v>
          </cell>
          <cell r="AS23">
            <v>6593544</v>
          </cell>
          <cell r="AT23">
            <v>8563299.3345599994</v>
          </cell>
          <cell r="AU23">
            <v>6672899.6266598729</v>
          </cell>
          <cell r="AV23">
            <v>7221968.0509402025</v>
          </cell>
          <cell r="AW23">
            <v>6295591.765110001</v>
          </cell>
          <cell r="AX23">
            <v>6860054.5227697631</v>
          </cell>
        </row>
        <row r="24">
          <cell r="A24" t="str">
            <v>Shoes, Bags, Jewelry and Luxury Goods</v>
          </cell>
          <cell r="B24">
            <v>1315654196.5284393</v>
          </cell>
          <cell r="C24">
            <v>1509410683.0296435</v>
          </cell>
          <cell r="D24">
            <v>1336853957.8239813</v>
          </cell>
          <cell r="E24">
            <v>1909662245.8898695</v>
          </cell>
          <cell r="F24">
            <v>2027492204.3900001</v>
          </cell>
          <cell r="G24">
            <v>2389441293.25</v>
          </cell>
          <cell r="H24">
            <v>1997932124.8499999</v>
          </cell>
          <cell r="I24">
            <v>1931566271.45</v>
          </cell>
          <cell r="J24">
            <v>2612301485.3099999</v>
          </cell>
          <cell r="K24">
            <v>2366471949.9099998</v>
          </cell>
          <cell r="L24">
            <v>2108623874.0699999</v>
          </cell>
          <cell r="M24">
            <v>1666766685.48</v>
          </cell>
          <cell r="N24">
            <v>1676697710.5699999</v>
          </cell>
          <cell r="O24">
            <v>1811037251.5699999</v>
          </cell>
          <cell r="P24">
            <v>1943709759.1800001</v>
          </cell>
          <cell r="Q24">
            <v>2280238288.5500002</v>
          </cell>
          <cell r="R24">
            <v>2026056997.51</v>
          </cell>
          <cell r="S24">
            <v>2364848430.73</v>
          </cell>
          <cell r="T24">
            <v>2675994286.1300001</v>
          </cell>
          <cell r="U24">
            <v>3932665469.54</v>
          </cell>
          <cell r="V24">
            <v>4921875762.25</v>
          </cell>
          <cell r="W24">
            <v>4177669626.5700002</v>
          </cell>
          <cell r="X24">
            <v>2874365651.29</v>
          </cell>
          <cell r="Y24">
            <v>2639104053.4000001</v>
          </cell>
          <cell r="Z24">
            <v>2649964745.2199998</v>
          </cell>
          <cell r="AA24">
            <v>4038792580.3299999</v>
          </cell>
          <cell r="AB24">
            <v>4189117871.8400002</v>
          </cell>
          <cell r="AC24">
            <v>4140157738.73</v>
          </cell>
          <cell r="AD24">
            <v>3680957677.9400001</v>
          </cell>
          <cell r="AE24">
            <v>3408578412.73</v>
          </cell>
          <cell r="AF24">
            <v>4373718586.5284214</v>
          </cell>
          <cell r="AG24">
            <v>4017666126.1399999</v>
          </cell>
          <cell r="AH24">
            <v>5356660638.7200003</v>
          </cell>
          <cell r="AI24">
            <v>4807739577.3400002</v>
          </cell>
          <cell r="AJ24">
            <v>3684078729</v>
          </cell>
          <cell r="AK24">
            <v>2356193405</v>
          </cell>
          <cell r="AL24">
            <v>3954998670</v>
          </cell>
          <cell r="AM24">
            <v>4191528562.8490858</v>
          </cell>
          <cell r="AN24">
            <v>5019640739.905674</v>
          </cell>
          <cell r="AO24">
            <v>5602969687.7206287</v>
          </cell>
          <cell r="AP24">
            <v>4586737963.0672235</v>
          </cell>
          <cell r="AQ24">
            <v>5010954336.2260447</v>
          </cell>
          <cell r="AR24">
            <v>5461344982.7523298</v>
          </cell>
          <cell r="AS24">
            <v>4824876367.4545307</v>
          </cell>
          <cell r="AT24">
            <v>5960985148.3631954</v>
          </cell>
          <cell r="AU24">
            <v>5616949465.3812704</v>
          </cell>
          <cell r="AV24">
            <v>5083254503.2909336</v>
          </cell>
          <cell r="AW24">
            <v>2821456416.8840961</v>
          </cell>
          <cell r="AX24">
            <v>4950387367.8488245</v>
          </cell>
        </row>
        <row r="25">
          <cell r="A25" t="str">
            <v>Computers</v>
          </cell>
          <cell r="B25">
            <v>277544380.72682893</v>
          </cell>
          <cell r="C25">
            <v>299239291.01795375</v>
          </cell>
          <cell r="D25">
            <v>356890145.89836746</v>
          </cell>
          <cell r="E25">
            <v>553247547.93992317</v>
          </cell>
          <cell r="F25">
            <v>520645810.26999998</v>
          </cell>
          <cell r="G25">
            <v>555207049.63</v>
          </cell>
          <cell r="H25">
            <v>552397968.97000003</v>
          </cell>
          <cell r="I25">
            <v>721081760.86000001</v>
          </cell>
          <cell r="J25">
            <v>1044441741.35</v>
          </cell>
          <cell r="K25">
            <v>912934721.82000005</v>
          </cell>
          <cell r="L25">
            <v>749591086.40999997</v>
          </cell>
          <cell r="M25">
            <v>720221120.00999999</v>
          </cell>
          <cell r="N25">
            <v>1040437637.35</v>
          </cell>
          <cell r="O25">
            <v>1001093029.0599999</v>
          </cell>
          <cell r="P25">
            <v>867572957.22000003</v>
          </cell>
          <cell r="Q25">
            <v>1032237537.4</v>
          </cell>
          <cell r="R25">
            <v>961118369.78999996</v>
          </cell>
          <cell r="S25">
            <v>900817454.41999996</v>
          </cell>
          <cell r="T25">
            <v>852748339.80999994</v>
          </cell>
          <cell r="U25">
            <v>865943088.21000004</v>
          </cell>
          <cell r="V25">
            <v>1228471322.1400001</v>
          </cell>
          <cell r="W25">
            <v>985240667.95000005</v>
          </cell>
          <cell r="X25">
            <v>1199233591.9100001</v>
          </cell>
          <cell r="Y25">
            <v>1533934853.98</v>
          </cell>
          <cell r="Z25">
            <v>1400407759.1099999</v>
          </cell>
          <cell r="AA25">
            <v>1223964705.0999999</v>
          </cell>
          <cell r="AB25">
            <v>1427615837.6099999</v>
          </cell>
          <cell r="AC25">
            <v>1827726448.51</v>
          </cell>
          <cell r="AD25">
            <v>1481286171.3699999</v>
          </cell>
          <cell r="AE25">
            <v>1558512938.8699999</v>
          </cell>
          <cell r="AF25">
            <v>1402536550.0871856</v>
          </cell>
          <cell r="AG25">
            <v>1508591432.04</v>
          </cell>
          <cell r="AH25">
            <v>1843922209.54</v>
          </cell>
          <cell r="AI25">
            <v>1281974614.8599999</v>
          </cell>
          <cell r="AJ25">
            <v>1405094441</v>
          </cell>
          <cell r="AK25">
            <v>998715794</v>
          </cell>
          <cell r="AL25">
            <v>1511707613</v>
          </cell>
          <cell r="AM25">
            <v>1406926760.4100232</v>
          </cell>
          <cell r="AN25">
            <v>1600045007.9497924</v>
          </cell>
          <cell r="AO25">
            <v>2038519612.5512984</v>
          </cell>
          <cell r="AP25">
            <v>1897220589.797991</v>
          </cell>
          <cell r="AQ25">
            <v>1951969396.8952081</v>
          </cell>
          <cell r="AR25">
            <v>1697007377.7632005</v>
          </cell>
          <cell r="AS25">
            <v>1750671461.8087513</v>
          </cell>
          <cell r="AT25">
            <v>2079833093.2545259</v>
          </cell>
          <cell r="AU25">
            <v>1486779811.0467749</v>
          </cell>
          <cell r="AV25">
            <v>1680708056.9743905</v>
          </cell>
          <cell r="AW25">
            <v>1279370068.5478334</v>
          </cell>
          <cell r="AX25">
            <v>1700651952.0745721</v>
          </cell>
        </row>
        <row r="26">
          <cell r="A26" t="str">
            <v>Furniture and Household Goods</v>
          </cell>
          <cell r="B26">
            <v>1219788139.6090918</v>
          </cell>
          <cell r="C26">
            <v>1309569175.8625002</v>
          </cell>
          <cell r="D26">
            <v>1486170645.2867265</v>
          </cell>
          <cell r="E26">
            <v>1697004299.2620449</v>
          </cell>
          <cell r="F26">
            <v>2112347103.47</v>
          </cell>
          <cell r="G26">
            <v>2214320049.27</v>
          </cell>
          <cell r="H26">
            <v>2259324844.7600002</v>
          </cell>
          <cell r="I26">
            <v>2507087855.1999998</v>
          </cell>
          <cell r="J26">
            <v>3046942703.6999998</v>
          </cell>
          <cell r="K26">
            <v>2814854641.3200002</v>
          </cell>
          <cell r="L26">
            <v>2360559333.4299998</v>
          </cell>
          <cell r="M26">
            <v>1935329507.46</v>
          </cell>
          <cell r="N26">
            <v>2365651998.1100001</v>
          </cell>
          <cell r="O26">
            <v>2976726303.1700001</v>
          </cell>
          <cell r="P26">
            <v>3280811748.0900002</v>
          </cell>
          <cell r="Q26">
            <v>3448477299.3899999</v>
          </cell>
          <cell r="R26">
            <v>2170943627.9000001</v>
          </cell>
          <cell r="S26">
            <v>2849420258.1799998</v>
          </cell>
          <cell r="T26">
            <v>4515978287.3400002</v>
          </cell>
          <cell r="U26">
            <v>5325617188.0900002</v>
          </cell>
          <cell r="V26">
            <v>5001382794.1099997</v>
          </cell>
          <cell r="W26">
            <v>3993221117.6900001</v>
          </cell>
          <cell r="X26">
            <v>2258308383.3499999</v>
          </cell>
          <cell r="Y26">
            <v>1485851335.7</v>
          </cell>
          <cell r="Z26">
            <v>3647600226.0599999</v>
          </cell>
          <cell r="AA26">
            <v>3708925748.52</v>
          </cell>
          <cell r="AB26">
            <v>3977640784.1700001</v>
          </cell>
          <cell r="AC26">
            <v>4782928821.9200001</v>
          </cell>
          <cell r="AD26">
            <v>4685313017.9899998</v>
          </cell>
          <cell r="AE26">
            <v>5860663296.3100004</v>
          </cell>
          <cell r="AF26">
            <v>6031158497.4564877</v>
          </cell>
          <cell r="AG26">
            <v>6266642512.8500004</v>
          </cell>
          <cell r="AH26">
            <v>7590813119.25</v>
          </cell>
          <cell r="AI26">
            <v>7895139900.1000004</v>
          </cell>
          <cell r="AJ26">
            <v>6288262934</v>
          </cell>
          <cell r="AK26">
            <v>2427401350</v>
          </cell>
          <cell r="AL26">
            <v>5605535937</v>
          </cell>
          <cell r="AM26">
            <v>5347257139.0904369</v>
          </cell>
          <cell r="AN26">
            <v>5305905317.9309273</v>
          </cell>
          <cell r="AO26">
            <v>6734215216.1283131</v>
          </cell>
          <cell r="AP26">
            <v>6671166913.956563</v>
          </cell>
          <cell r="AQ26">
            <v>8289639258.1348772</v>
          </cell>
          <cell r="AR26">
            <v>9083512003.7237873</v>
          </cell>
          <cell r="AS26">
            <v>9904143971.138588</v>
          </cell>
          <cell r="AT26">
            <v>11010071432.251057</v>
          </cell>
          <cell r="AU26">
            <v>10041719608.359947</v>
          </cell>
          <cell r="AV26">
            <v>8239486668.9495993</v>
          </cell>
          <cell r="AW26">
            <v>4183466048.2510481</v>
          </cell>
          <cell r="AX26">
            <v>7737500617.7855549</v>
          </cell>
        </row>
        <row r="27">
          <cell r="A27" t="str">
            <v>Cosmetics and Pets</v>
          </cell>
          <cell r="B27">
            <v>490419692.23000848</v>
          </cell>
          <cell r="C27">
            <v>488954637.73339915</v>
          </cell>
          <cell r="D27">
            <v>378278850.1676687</v>
          </cell>
          <cell r="E27">
            <v>534768000.81023097</v>
          </cell>
          <cell r="F27">
            <v>456148455.05000001</v>
          </cell>
          <cell r="G27">
            <v>455158497.75999999</v>
          </cell>
          <cell r="H27">
            <v>537544170.88</v>
          </cell>
          <cell r="I27">
            <v>573572737.95000005</v>
          </cell>
          <cell r="J27">
            <v>618031837.73000002</v>
          </cell>
          <cell r="K27">
            <v>606583173.63</v>
          </cell>
          <cell r="L27">
            <v>514607012.64999998</v>
          </cell>
          <cell r="M27">
            <v>338021796.01999998</v>
          </cell>
          <cell r="N27">
            <v>550257911.05999994</v>
          </cell>
          <cell r="O27">
            <v>583405851.51999998</v>
          </cell>
          <cell r="P27">
            <v>498104756.13</v>
          </cell>
          <cell r="Q27">
            <v>520012378.08999997</v>
          </cell>
          <cell r="R27">
            <v>542990791.11000001</v>
          </cell>
          <cell r="S27">
            <v>642776339.34000003</v>
          </cell>
          <cell r="T27">
            <v>566851702.12</v>
          </cell>
          <cell r="U27">
            <v>562561195.25</v>
          </cell>
          <cell r="V27">
            <v>687203081.37</v>
          </cell>
          <cell r="W27">
            <v>542817977.22000003</v>
          </cell>
          <cell r="X27">
            <v>410736302.67000002</v>
          </cell>
          <cell r="Y27">
            <v>534503908.11000001</v>
          </cell>
          <cell r="Z27">
            <v>636750827.05999994</v>
          </cell>
          <cell r="AA27">
            <v>520115744.27999997</v>
          </cell>
          <cell r="AB27">
            <v>512261302.02999997</v>
          </cell>
          <cell r="AC27">
            <v>706854007.97000003</v>
          </cell>
          <cell r="AD27">
            <v>517529142.37</v>
          </cell>
          <cell r="AE27">
            <v>570733213.62</v>
          </cell>
          <cell r="AF27">
            <v>616133404.22565699</v>
          </cell>
          <cell r="AG27">
            <v>671614929.09000003</v>
          </cell>
          <cell r="AH27">
            <v>805837249.62</v>
          </cell>
          <cell r="AI27">
            <v>601720959.28999996</v>
          </cell>
          <cell r="AJ27">
            <v>632756297</v>
          </cell>
          <cell r="AK27">
            <v>495342637</v>
          </cell>
          <cell r="AL27">
            <v>775180806</v>
          </cell>
          <cell r="AM27">
            <v>565773289.49204767</v>
          </cell>
          <cell r="AN27">
            <v>592377571.07705724</v>
          </cell>
          <cell r="AO27">
            <v>835511737.55879426</v>
          </cell>
          <cell r="AP27">
            <v>711459426.80532098</v>
          </cell>
          <cell r="AQ27">
            <v>825841474.54503727</v>
          </cell>
          <cell r="AR27">
            <v>881012289.90660191</v>
          </cell>
          <cell r="AS27">
            <v>1000936089.9274364</v>
          </cell>
          <cell r="AT27">
            <v>1147819678.6568847</v>
          </cell>
          <cell r="AU27">
            <v>899146702.61956429</v>
          </cell>
          <cell r="AV27">
            <v>897286771.03142762</v>
          </cell>
          <cell r="AW27">
            <v>784314558.29102397</v>
          </cell>
          <cell r="AX27">
            <v>1163875011.0716002</v>
          </cell>
        </row>
        <row r="28">
          <cell r="A28" t="str">
            <v>Mobile Handsets and Other Digital Products</v>
          </cell>
          <cell r="B28">
            <v>530510972.08145201</v>
          </cell>
          <cell r="C28">
            <v>475714476.24693394</v>
          </cell>
          <cell r="D28">
            <v>493877068.27772081</v>
          </cell>
          <cell r="E28">
            <v>638467083.80153537</v>
          </cell>
          <cell r="F28">
            <v>607985116.16999996</v>
          </cell>
          <cell r="G28">
            <v>641001257.83000004</v>
          </cell>
          <cell r="H28">
            <v>692436041.26999998</v>
          </cell>
          <cell r="I28">
            <v>836873713.51999998</v>
          </cell>
          <cell r="J28">
            <v>985054389.49000001</v>
          </cell>
          <cell r="K28">
            <v>759152772.85000002</v>
          </cell>
          <cell r="L28">
            <v>702016047.22000003</v>
          </cell>
          <cell r="M28">
            <v>646060827.32000005</v>
          </cell>
          <cell r="N28">
            <v>770433989.05999994</v>
          </cell>
          <cell r="O28">
            <v>763824394.46000004</v>
          </cell>
          <cell r="P28">
            <v>647401671.34000003</v>
          </cell>
          <cell r="Q28">
            <v>819274533.61000001</v>
          </cell>
          <cell r="R28">
            <v>749748212.37</v>
          </cell>
          <cell r="S28">
            <v>704609371.67999995</v>
          </cell>
          <cell r="T28">
            <v>674190037.22000003</v>
          </cell>
          <cell r="U28">
            <v>645040637.13999999</v>
          </cell>
          <cell r="V28">
            <v>826543325.74000001</v>
          </cell>
          <cell r="W28">
            <v>639028086.62</v>
          </cell>
          <cell r="X28">
            <v>1009043559.27</v>
          </cell>
          <cell r="Y28">
            <v>737256386.64999998</v>
          </cell>
          <cell r="Z28">
            <v>824870837.28999996</v>
          </cell>
          <cell r="AA28">
            <v>810207085.26999998</v>
          </cell>
          <cell r="AB28">
            <v>988270534.37</v>
          </cell>
          <cell r="AC28">
            <v>1141639171.3399999</v>
          </cell>
          <cell r="AD28">
            <v>909085208.12</v>
          </cell>
          <cell r="AE28">
            <v>1051782171.77</v>
          </cell>
          <cell r="AF28">
            <v>894999085.51963127</v>
          </cell>
          <cell r="AG28">
            <v>922270159.80999994</v>
          </cell>
          <cell r="AH28">
            <v>1161109045.1800001</v>
          </cell>
          <cell r="AI28">
            <v>783959120.63</v>
          </cell>
          <cell r="AJ28">
            <v>1056297215</v>
          </cell>
          <cell r="AK28">
            <v>820806121</v>
          </cell>
          <cell r="AL28">
            <v>862638592</v>
          </cell>
          <cell r="AM28">
            <v>905507461.25975382</v>
          </cell>
          <cell r="AN28">
            <v>1152261395.3774986</v>
          </cell>
          <cell r="AO28">
            <v>1582310030.1730728</v>
          </cell>
          <cell r="AP28">
            <v>1391122354.0326068</v>
          </cell>
          <cell r="AQ28">
            <v>1564211378.4585052</v>
          </cell>
          <cell r="AR28">
            <v>1350669162.7907224</v>
          </cell>
          <cell r="AS28">
            <v>1340500507.002619</v>
          </cell>
          <cell r="AT28">
            <v>1366541790.8188367</v>
          </cell>
          <cell r="AU28">
            <v>998444948.20121551</v>
          </cell>
          <cell r="AV28">
            <v>1240680960.1143899</v>
          </cell>
          <cell r="AW28">
            <v>890839679.65557003</v>
          </cell>
          <cell r="AX28">
            <v>1128861646.5551107</v>
          </cell>
        </row>
        <row r="29">
          <cell r="A29" t="str">
            <v>Food, Beverage and Fresh Produce</v>
          </cell>
          <cell r="B29">
            <v>519921270.0595538</v>
          </cell>
          <cell r="C29">
            <v>580090155.53867078</v>
          </cell>
          <cell r="D29">
            <v>657518434.37703228</v>
          </cell>
          <cell r="E29">
            <v>803229784.70427775</v>
          </cell>
          <cell r="F29">
            <v>744783548.13</v>
          </cell>
          <cell r="G29">
            <v>983699241.76999998</v>
          </cell>
          <cell r="H29">
            <v>1305225148.3699999</v>
          </cell>
          <cell r="I29">
            <v>1004295811.12</v>
          </cell>
          <cell r="J29">
            <v>1138783622.76</v>
          </cell>
          <cell r="K29">
            <v>968217636.22000003</v>
          </cell>
          <cell r="L29">
            <v>1110369694.23</v>
          </cell>
          <cell r="M29">
            <v>936908167.37</v>
          </cell>
          <cell r="N29">
            <v>729495183.34000003</v>
          </cell>
          <cell r="O29">
            <v>864448852.00999999</v>
          </cell>
          <cell r="P29">
            <v>907293806.77999997</v>
          </cell>
          <cell r="Q29">
            <v>1192210432.75</v>
          </cell>
          <cell r="R29">
            <v>1013158176.88</v>
          </cell>
          <cell r="S29">
            <v>993938752.61000001</v>
          </cell>
          <cell r="T29">
            <v>1215972374.3199999</v>
          </cell>
          <cell r="U29">
            <v>1020197322.8200001</v>
          </cell>
          <cell r="V29">
            <v>1409147921.3499999</v>
          </cell>
          <cell r="W29">
            <v>1331865705.0799999</v>
          </cell>
          <cell r="X29">
            <v>2396107173.0999999</v>
          </cell>
          <cell r="Y29">
            <v>811009407.57000005</v>
          </cell>
          <cell r="Z29">
            <v>914496394.09000003</v>
          </cell>
          <cell r="AA29">
            <v>874229822.48000002</v>
          </cell>
          <cell r="AB29">
            <v>981818591.66999996</v>
          </cell>
          <cell r="AC29">
            <v>1230514729.4100001</v>
          </cell>
          <cell r="AD29">
            <v>1090539724.51</v>
          </cell>
          <cell r="AE29">
            <v>1672226252.9200001</v>
          </cell>
          <cell r="AF29">
            <v>2095775807.7893555</v>
          </cell>
          <cell r="AG29">
            <v>1627388665.98</v>
          </cell>
          <cell r="AH29">
            <v>2128291966.3699999</v>
          </cell>
          <cell r="AI29">
            <v>1702395362.6400001</v>
          </cell>
          <cell r="AJ29">
            <v>2645908244</v>
          </cell>
          <cell r="AK29">
            <v>2095025473</v>
          </cell>
          <cell r="AL29">
            <v>1609655140</v>
          </cell>
          <cell r="AM29">
            <v>1441528164.7768009</v>
          </cell>
          <cell r="AN29">
            <v>1609558812.2705138</v>
          </cell>
          <cell r="AO29">
            <v>2013384471.9685907</v>
          </cell>
          <cell r="AP29">
            <v>1701369675.6191862</v>
          </cell>
          <cell r="AQ29">
            <v>2745816779.6019092</v>
          </cell>
          <cell r="AR29">
            <v>3312299831.7741923</v>
          </cell>
          <cell r="AS29">
            <v>2507805301.8941255</v>
          </cell>
          <cell r="AT29">
            <v>2692937094.1791911</v>
          </cell>
          <cell r="AU29">
            <v>2548906698.6302047</v>
          </cell>
          <cell r="AV29">
            <v>4030027480.121654</v>
          </cell>
          <cell r="AW29">
            <v>2236224797.2762489</v>
          </cell>
          <cell r="AX29">
            <v>2908479084.407968</v>
          </cell>
        </row>
        <row r="30">
          <cell r="A30" t="str">
            <v>Home Appliances</v>
          </cell>
          <cell r="B30">
            <v>323619179.87983596</v>
          </cell>
          <cell r="C30">
            <v>416389166.39311063</v>
          </cell>
          <cell r="D30">
            <v>434986536.57085723</v>
          </cell>
          <cell r="E30">
            <v>756188683.85359764</v>
          </cell>
          <cell r="F30">
            <v>551064592.87</v>
          </cell>
          <cell r="G30">
            <v>640639857.67999995</v>
          </cell>
          <cell r="H30">
            <v>634622305.30999994</v>
          </cell>
          <cell r="I30">
            <v>817008214.26999998</v>
          </cell>
          <cell r="J30">
            <v>1384980636.1500001</v>
          </cell>
          <cell r="K30">
            <v>1300972049.7</v>
          </cell>
          <cell r="L30">
            <v>1230522538.78</v>
          </cell>
          <cell r="M30">
            <v>1214814761.24</v>
          </cell>
          <cell r="N30">
            <v>1363401992.5899999</v>
          </cell>
          <cell r="O30">
            <v>1467883223.53</v>
          </cell>
          <cell r="P30">
            <v>1710538655.45</v>
          </cell>
          <cell r="Q30">
            <v>2077673997.9400001</v>
          </cell>
          <cell r="R30">
            <v>1795312609.9400001</v>
          </cell>
          <cell r="S30">
            <v>1710354900.23</v>
          </cell>
          <cell r="T30">
            <v>1313600704.5599999</v>
          </cell>
          <cell r="U30">
            <v>1453398486.22</v>
          </cell>
          <cell r="V30">
            <v>1727543116.51</v>
          </cell>
          <cell r="W30">
            <v>1427968868.26</v>
          </cell>
          <cell r="X30">
            <v>1678407813.73</v>
          </cell>
          <cell r="Y30">
            <v>1130071826.05</v>
          </cell>
          <cell r="Z30">
            <v>1485489160.3900001</v>
          </cell>
          <cell r="AA30">
            <v>1613342828.25</v>
          </cell>
          <cell r="AB30">
            <v>1793682573.9200001</v>
          </cell>
          <cell r="AC30">
            <v>2799649256.0700002</v>
          </cell>
          <cell r="AD30">
            <v>2344054054.0900002</v>
          </cell>
          <cell r="AE30">
            <v>2248585332.2399998</v>
          </cell>
          <cell r="AF30">
            <v>1880764438.5645905</v>
          </cell>
          <cell r="AG30">
            <v>1958319707.52</v>
          </cell>
          <cell r="AH30">
            <v>2937896951.2399998</v>
          </cell>
          <cell r="AI30">
            <v>1584504988.5899999</v>
          </cell>
          <cell r="AJ30">
            <v>2230120805</v>
          </cell>
          <cell r="AK30">
            <v>1555184630</v>
          </cell>
          <cell r="AL30">
            <v>2300275840</v>
          </cell>
          <cell r="AM30">
            <v>1999920222.443927</v>
          </cell>
          <cell r="AN30">
            <v>2172086308.1154785</v>
          </cell>
          <cell r="AO30">
            <v>3801901875.990984</v>
          </cell>
          <cell r="AP30">
            <v>3108955043.4699311</v>
          </cell>
          <cell r="AQ30">
            <v>3231869836.8528471</v>
          </cell>
          <cell r="AR30">
            <v>2804369127.8040476</v>
          </cell>
          <cell r="AS30">
            <v>2813552472.705102</v>
          </cell>
          <cell r="AT30">
            <v>4317632515.5917196</v>
          </cell>
          <cell r="AU30">
            <v>2249146739.0443802</v>
          </cell>
          <cell r="AV30">
            <v>2787608735.7349701</v>
          </cell>
          <cell r="AW30">
            <v>1864934002.3482001</v>
          </cell>
          <cell r="AX30">
            <v>3038887659.9946461</v>
          </cell>
        </row>
        <row r="31">
          <cell r="A31" t="str">
            <v>Nutritional Supplements</v>
          </cell>
          <cell r="B31">
            <v>275595597.73338747</v>
          </cell>
          <cell r="C31">
            <v>499599562.2437169</v>
          </cell>
          <cell r="D31">
            <v>525083952.8508966</v>
          </cell>
          <cell r="E31">
            <v>534406220.55883163</v>
          </cell>
          <cell r="F31">
            <v>599220995.17999995</v>
          </cell>
          <cell r="G31">
            <v>429365188.24000001</v>
          </cell>
          <cell r="H31">
            <v>591329300.34000003</v>
          </cell>
          <cell r="I31">
            <v>688498799.33000004</v>
          </cell>
          <cell r="J31">
            <v>826003892.01999998</v>
          </cell>
          <cell r="K31">
            <v>675771087.60000002</v>
          </cell>
          <cell r="L31">
            <v>628794566.10000002</v>
          </cell>
          <cell r="M31">
            <v>554718012.13999999</v>
          </cell>
          <cell r="N31">
            <v>660977716.50999999</v>
          </cell>
          <cell r="O31">
            <v>725081218.01999998</v>
          </cell>
          <cell r="P31">
            <v>659730411.50999999</v>
          </cell>
          <cell r="Q31">
            <v>730343756.33000004</v>
          </cell>
          <cell r="R31">
            <v>662958489.67999995</v>
          </cell>
          <cell r="S31">
            <v>659064843.04999995</v>
          </cell>
          <cell r="T31">
            <v>693206534.80999994</v>
          </cell>
          <cell r="U31">
            <v>879142930.11000001</v>
          </cell>
          <cell r="V31">
            <v>914130718.32000005</v>
          </cell>
          <cell r="W31">
            <v>804392351.57000005</v>
          </cell>
          <cell r="X31">
            <v>843055046.73000002</v>
          </cell>
          <cell r="Y31">
            <v>778370212.72000003</v>
          </cell>
          <cell r="Z31">
            <v>849322695.19000006</v>
          </cell>
          <cell r="AA31">
            <v>884242279.95000005</v>
          </cell>
          <cell r="AB31">
            <v>900496320.20000005</v>
          </cell>
          <cell r="AC31">
            <v>1036226758.9299999</v>
          </cell>
          <cell r="AD31">
            <v>973837383.70000005</v>
          </cell>
          <cell r="AE31">
            <v>1121308105.29</v>
          </cell>
          <cell r="AF31">
            <v>1132193108.2433813</v>
          </cell>
          <cell r="AG31">
            <v>1193662074.9400001</v>
          </cell>
          <cell r="AH31">
            <v>1449997017.6099999</v>
          </cell>
          <cell r="AI31">
            <v>1225664570.6600001</v>
          </cell>
          <cell r="AJ31">
            <v>1318173450</v>
          </cell>
          <cell r="AK31">
            <v>1183610412</v>
          </cell>
          <cell r="AL31">
            <v>1623276372</v>
          </cell>
          <cell r="AM31">
            <v>1214196690.0872707</v>
          </cell>
          <cell r="AN31">
            <v>1248253343.9281769</v>
          </cell>
          <cell r="AO31">
            <v>1641596139.1503475</v>
          </cell>
          <cell r="AP31">
            <v>1418791115.2132914</v>
          </cell>
          <cell r="AQ31">
            <v>1609937749.311213</v>
          </cell>
          <cell r="AR31">
            <v>1749005553.1096301</v>
          </cell>
          <cell r="AS31">
            <v>1715952947.8386126</v>
          </cell>
          <cell r="AT31">
            <v>2170238600.1465974</v>
          </cell>
          <cell r="AU31">
            <v>1827045625.7198155</v>
          </cell>
          <cell r="AV31">
            <v>1938119018.9500241</v>
          </cell>
          <cell r="AW31">
            <v>1617788344.4799953</v>
          </cell>
          <cell r="AX31">
            <v>2284041198.0650339</v>
          </cell>
        </row>
        <row r="32">
          <cell r="A32" t="str">
            <v>Sports and Watches</v>
          </cell>
          <cell r="B32">
            <v>1268529928.8244777</v>
          </cell>
          <cell r="C32">
            <v>1230059309.292064</v>
          </cell>
          <cell r="D32">
            <v>1187598187.6369631</v>
          </cell>
          <cell r="E32">
            <v>1508159563.1799788</v>
          </cell>
          <cell r="F32">
            <v>1624023231.780549</v>
          </cell>
          <cell r="G32">
            <v>1535875346.2548602</v>
          </cell>
          <cell r="H32">
            <v>1554043574.5790219</v>
          </cell>
          <cell r="I32">
            <v>1835244822.1505699</v>
          </cell>
          <cell r="J32">
            <v>2172311252.5696311</v>
          </cell>
          <cell r="K32">
            <v>2074929057.8598678</v>
          </cell>
          <cell r="L32">
            <v>1840299037.6550002</v>
          </cell>
          <cell r="M32">
            <v>1656054620.9739037</v>
          </cell>
          <cell r="N32">
            <v>1964251569.1990452</v>
          </cell>
          <cell r="O32">
            <v>2453713895.9893799</v>
          </cell>
          <cell r="P32">
            <v>2597991745.700429</v>
          </cell>
          <cell r="Q32">
            <v>3006742176.1352091</v>
          </cell>
          <cell r="R32">
            <v>2943193755.8177805</v>
          </cell>
          <cell r="S32">
            <v>2963422056.9927015</v>
          </cell>
          <cell r="T32">
            <v>3159044650.3774037</v>
          </cell>
          <cell r="U32">
            <v>3511601203.6687288</v>
          </cell>
          <cell r="V32">
            <v>4192267701.1509962</v>
          </cell>
          <cell r="W32">
            <v>3378183616.7731752</v>
          </cell>
          <cell r="X32">
            <v>4256483891.1788859</v>
          </cell>
          <cell r="Y32">
            <v>3336614676.1083326</v>
          </cell>
          <cell r="Z32">
            <v>3559102126.2943435</v>
          </cell>
          <cell r="AA32">
            <v>3485665860.9067931</v>
          </cell>
          <cell r="AB32">
            <v>3599987106.6277838</v>
          </cell>
          <cell r="AC32">
            <v>4342116675.2910213</v>
          </cell>
          <cell r="AD32">
            <v>3629260884.3059587</v>
          </cell>
          <cell r="AE32">
            <v>3691341606.9651899</v>
          </cell>
          <cell r="AF32">
            <v>4551085085.2817059</v>
          </cell>
          <cell r="AG32">
            <v>4260575282.9902382</v>
          </cell>
          <cell r="AH32">
            <v>5233546406.0476208</v>
          </cell>
          <cell r="AI32">
            <v>4179381603.1870718</v>
          </cell>
          <cell r="AJ32">
            <v>4648186171</v>
          </cell>
          <cell r="AK32">
            <v>2981904355</v>
          </cell>
          <cell r="AL32">
            <v>6054824074</v>
          </cell>
          <cell r="AM32">
            <v>4757725476.0076342</v>
          </cell>
          <cell r="AN32">
            <v>5298783877.2308903</v>
          </cell>
          <cell r="AO32">
            <v>7474214321.9465885</v>
          </cell>
          <cell r="AP32">
            <v>4644585752.5088348</v>
          </cell>
          <cell r="AQ32">
            <v>4809792715.2170086</v>
          </cell>
          <cell r="AR32">
            <v>5877877750.2966948</v>
          </cell>
          <cell r="AS32">
            <v>5758911990.86061</v>
          </cell>
          <cell r="AT32">
            <v>6806328001.3696671</v>
          </cell>
          <cell r="AU32">
            <v>5500760884.5384808</v>
          </cell>
          <cell r="AV32">
            <v>6077310294.4469261</v>
          </cell>
          <cell r="AW32">
            <v>3570308772.5771637</v>
          </cell>
          <cell r="AX32">
            <v>6697501469.1102381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65530"/>
  <sheetViews>
    <sheetView workbookViewId="0">
      <selection activeCell="F21" sqref="F21"/>
    </sheetView>
  </sheetViews>
  <sheetFormatPr defaultColWidth="0" defaultRowHeight="17.25" customHeight="1" zeroHeight="1"/>
  <cols>
    <col min="1" max="1" width="4.578125" style="31" customWidth="1"/>
    <col min="2" max="2" width="1.83984375" style="31" customWidth="1"/>
    <col min="3" max="3" width="3.578125" style="31" customWidth="1"/>
    <col min="4" max="4" width="5.26171875" style="31" customWidth="1"/>
    <col min="5" max="5" width="3.578125" style="31" customWidth="1"/>
    <col min="6" max="6" width="27.578125" style="31" customWidth="1"/>
    <col min="7" max="7" width="9" style="31" customWidth="1"/>
    <col min="8" max="8" width="12" style="31" customWidth="1"/>
    <col min="9" max="9" width="12" style="31" hidden="1" customWidth="1"/>
    <col min="10" max="16384" width="12" style="31" hidden="1"/>
  </cols>
  <sheetData>
    <row r="1" spans="1:9" ht="15.3"/>
    <row r="2" spans="1:9" ht="15.3"/>
    <row r="3" spans="1:9" ht="15.3">
      <c r="A3" s="258"/>
      <c r="B3" s="258"/>
      <c r="H3" s="42"/>
    </row>
    <row r="4" spans="1:9" ht="15.3">
      <c r="A4" s="258"/>
      <c r="B4" s="258"/>
      <c r="H4" s="42"/>
    </row>
    <row r="5" spans="1:9" ht="15.3">
      <c r="H5" s="42"/>
    </row>
    <row r="6" spans="1:9" ht="15.3"/>
    <row r="7" spans="1:9" ht="20.399999999999999">
      <c r="E7" s="43"/>
      <c r="F7" s="43"/>
      <c r="G7" s="44"/>
      <c r="H7" s="45"/>
    </row>
    <row r="8" spans="1:9" ht="20.399999999999999">
      <c r="D8" s="260" t="s">
        <v>284</v>
      </c>
      <c r="E8" s="260"/>
      <c r="F8" s="260"/>
      <c r="G8" s="260"/>
      <c r="H8" s="46"/>
    </row>
    <row r="9" spans="1:9" ht="20.399999999999999">
      <c r="B9" s="47"/>
      <c r="C9" s="47"/>
      <c r="D9" s="35"/>
      <c r="E9" s="48"/>
      <c r="F9" s="48"/>
      <c r="G9" s="48"/>
      <c r="H9" s="35"/>
    </row>
    <row r="10" spans="1:9" ht="18" customHeight="1">
      <c r="A10" s="129"/>
      <c r="B10" s="129"/>
      <c r="D10" s="259" t="s">
        <v>373</v>
      </c>
      <c r="E10" s="259"/>
      <c r="F10" s="259"/>
      <c r="G10" s="259"/>
      <c r="H10" s="49"/>
    </row>
    <row r="11" spans="1:9" ht="18.75" customHeight="1">
      <c r="A11" s="52"/>
      <c r="B11" s="52"/>
      <c r="D11" s="35"/>
      <c r="E11" s="50"/>
      <c r="F11" s="50"/>
      <c r="G11" s="50"/>
      <c r="H11" s="50"/>
      <c r="I11" s="51"/>
    </row>
    <row r="12" spans="1:9" ht="18.3">
      <c r="D12" s="38" t="s">
        <v>27</v>
      </c>
      <c r="E12" s="51"/>
      <c r="G12" s="51"/>
      <c r="H12" s="51"/>
      <c r="I12" s="51"/>
    </row>
    <row r="13" spans="1:9" ht="15.3">
      <c r="D13" s="51"/>
      <c r="E13" s="51"/>
      <c r="F13" s="51"/>
      <c r="G13" s="51"/>
    </row>
    <row r="14" spans="1:9" ht="15.3">
      <c r="D14" s="51"/>
    </row>
    <row r="15" spans="1:9" ht="15.3">
      <c r="D15" s="51"/>
    </row>
    <row r="16" spans="1:9" ht="15.3">
      <c r="D16" s="51"/>
    </row>
    <row r="17" spans="4:4" ht="15.3">
      <c r="D17" s="51"/>
    </row>
    <row r="18" spans="4:4" ht="15.3"/>
    <row r="19" spans="4:4" ht="15.3"/>
    <row r="20" spans="4:4" ht="15.3"/>
    <row r="21" spans="4:4" ht="15.3"/>
    <row r="22" spans="4:4" ht="15.3"/>
    <row r="23" spans="4:4" ht="15.3"/>
    <row r="24" spans="4:4" ht="15.3"/>
    <row r="25" spans="4:4" ht="15.3"/>
    <row r="26" spans="4:4" ht="15.3"/>
    <row r="27" spans="4:4" ht="15.3"/>
    <row r="28" spans="4:4" ht="15.3"/>
    <row r="29" spans="4:4" ht="15.3"/>
    <row r="30" spans="4:4" ht="15.3"/>
    <row r="31" spans="4:4" ht="15.3"/>
    <row r="32" spans="4:4" ht="17.25" customHeight="1"/>
    <row r="43" ht="15.3"/>
    <row r="44" ht="15.3"/>
    <row r="45" ht="15.3"/>
    <row r="46" ht="17.25" customHeight="1"/>
    <row r="47" ht="17.25" customHeight="1"/>
    <row r="65530" ht="15.3"/>
  </sheetData>
  <mergeCells count="3">
    <mergeCell ref="A3:B4"/>
    <mergeCell ref="D10:G10"/>
    <mergeCell ref="D8:G8"/>
  </mergeCells>
  <phoneticPr fontId="80"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T50"/>
  <sheetViews>
    <sheetView showGridLines="0" workbookViewId="0">
      <pane xSplit="4" ySplit="2" topLeftCell="BF23" activePane="bottomRight" state="frozen"/>
      <selection pane="topRight" activeCell="D1" sqref="D1"/>
      <selection pane="bottomLeft" activeCell="A3" sqref="A3"/>
      <selection pane="bottomRight" activeCell="CV22" sqref="CV22"/>
    </sheetView>
  </sheetViews>
  <sheetFormatPr defaultColWidth="9.15625" defaultRowHeight="11.1" outlineLevelRow="1" outlineLevelCol="2"/>
  <cols>
    <col min="1" max="1" width="3.83984375" style="224" customWidth="1"/>
    <col min="2" max="2" width="28.26171875" style="225" hidden="1" customWidth="1"/>
    <col min="3" max="3" width="20.83984375" style="225" customWidth="1"/>
    <col min="4" max="4" width="35.68359375" style="225" customWidth="1"/>
    <col min="5" max="7" width="19.26171875" style="225" hidden="1" customWidth="1" outlineLevel="1"/>
    <col min="8" max="8" width="19.26171875" style="225" hidden="1" customWidth="1" collapsed="1"/>
    <col min="9" max="11" width="19.26171875" style="225" hidden="1" customWidth="1" outlineLevel="1"/>
    <col min="12" max="12" width="19.26171875" style="225" hidden="1" customWidth="1" collapsed="1"/>
    <col min="13" max="15" width="19.26171875" style="225" hidden="1" customWidth="1" outlineLevel="1"/>
    <col min="16" max="16" width="19.26171875" style="225" hidden="1" customWidth="1" collapsed="1"/>
    <col min="17" max="19" width="19.26171875" style="225" hidden="1" customWidth="1" outlineLevel="1"/>
    <col min="20" max="20" width="19.26171875" style="225" bestFit="1" customWidth="1" collapsed="1"/>
    <col min="21" max="23" width="19.26171875" style="225" hidden="1" customWidth="1" outlineLevel="1"/>
    <col min="24" max="24" width="19.26171875" style="225" bestFit="1" customWidth="1" collapsed="1"/>
    <col min="25" max="27" width="19.26171875" style="225" hidden="1" customWidth="1" outlineLevel="1"/>
    <col min="28" max="28" width="19.26171875" style="225" hidden="1" customWidth="1" collapsed="1"/>
    <col min="29" max="31" width="19.26171875" style="225" hidden="1" customWidth="1" outlineLevel="1"/>
    <col min="32" max="32" width="19.26171875" style="225" hidden="1" customWidth="1" collapsed="1"/>
    <col min="33" max="35" width="19.26171875" style="225" hidden="1" customWidth="1" outlineLevel="1"/>
    <col min="36" max="36" width="19.26171875" style="225" hidden="1" customWidth="1" collapsed="1"/>
    <col min="37" max="39" width="19.26171875" style="225" hidden="1" customWidth="1" outlineLevel="1"/>
    <col min="40" max="40" width="19.26171875" style="225" hidden="1" customWidth="1" collapsed="1"/>
    <col min="41" max="43" width="19.26171875" style="225" hidden="1" customWidth="1" outlineLevel="1"/>
    <col min="44" max="44" width="19.26171875" style="225" bestFit="1" customWidth="1" collapsed="1"/>
    <col min="45" max="47" width="19.26171875" style="225" hidden="1" customWidth="1" outlineLevel="1"/>
    <col min="48" max="48" width="19.26171875" style="225" bestFit="1" customWidth="1" collapsed="1"/>
    <col min="49" max="51" width="19.26171875" style="225" hidden="1" customWidth="1" outlineLevel="1"/>
    <col min="52" max="52" width="19.26171875" style="225" bestFit="1" customWidth="1" collapsed="1"/>
    <col min="53" max="55" width="19.26171875" style="225" hidden="1" customWidth="1" outlineLevel="1"/>
    <col min="56" max="56" width="19.26171875" style="225" bestFit="1" customWidth="1" collapsed="1"/>
    <col min="57" max="60" width="19.26171875" style="225" bestFit="1" customWidth="1"/>
    <col min="61" max="61" width="7.26171875" style="225" customWidth="1"/>
    <col min="62" max="62" width="7.26171875" style="225" hidden="1" customWidth="1" outlineLevel="1"/>
    <col min="63" max="65" width="7.26171875" style="225" hidden="1" customWidth="1" outlineLevel="2"/>
    <col min="66" max="66" width="7.26171875" style="225" hidden="1" customWidth="1" outlineLevel="1"/>
    <col min="67" max="69" width="7.26171875" style="225" hidden="1" customWidth="1" outlineLevel="2"/>
    <col min="70" max="70" width="7.26171875" style="225" hidden="1" customWidth="1" outlineLevel="1"/>
    <col min="71" max="73" width="7.26171875" style="225" hidden="1" customWidth="1" outlineLevel="2"/>
    <col min="74" max="74" width="7.26171875" style="225" hidden="1" customWidth="1" outlineLevel="1"/>
    <col min="75" max="77" width="7.26171875" style="225" hidden="1" customWidth="1" outlineLevel="2"/>
    <col min="78" max="78" width="7.26171875" style="225" hidden="1" customWidth="1" outlineLevel="1"/>
    <col min="79" max="81" width="7.26171875" style="225" hidden="1" customWidth="1" outlineLevel="2"/>
    <col min="82" max="82" width="7.26171875" style="225" hidden="1" customWidth="1" outlineLevel="1"/>
    <col min="83" max="85" width="7.26171875" style="225" hidden="1" customWidth="1" outlineLevel="2"/>
    <col min="86" max="86" width="7.26171875" style="225" hidden="1" customWidth="1" outlineLevel="1"/>
    <col min="87" max="89" width="7.26171875" style="225" hidden="1" customWidth="1" outlineLevel="2"/>
    <col min="90" max="90" width="7.26171875" style="225" hidden="1" customWidth="1" outlineLevel="1"/>
    <col min="91" max="93" width="7.26171875" style="225" hidden="1" customWidth="1" outlineLevel="2"/>
    <col min="94" max="94" width="7.26171875" style="225" hidden="1" customWidth="1" outlineLevel="1"/>
    <col min="95" max="95" width="7.26171875" style="225" hidden="1" customWidth="1" outlineLevel="2"/>
    <col min="96" max="97" width="13.41796875" style="225" hidden="1" customWidth="1" outlineLevel="2"/>
    <col min="98" max="98" width="13.41796875" style="225" customWidth="1" collapsed="1"/>
    <col min="99" max="16384" width="9.15625" style="225"/>
  </cols>
  <sheetData>
    <row r="1" spans="1:98">
      <c r="C1" s="226" t="s">
        <v>325</v>
      </c>
      <c r="BJ1" s="226" t="s">
        <v>326</v>
      </c>
      <c r="BK1" s="226" t="s">
        <v>326</v>
      </c>
      <c r="BL1" s="226" t="s">
        <v>326</v>
      </c>
      <c r="BM1" s="226" t="s">
        <v>326</v>
      </c>
      <c r="BN1" s="226" t="s">
        <v>326</v>
      </c>
      <c r="BO1" s="226" t="s">
        <v>326</v>
      </c>
      <c r="BP1" s="226" t="s">
        <v>326</v>
      </c>
      <c r="BQ1" s="226" t="s">
        <v>326</v>
      </c>
      <c r="BR1" s="226" t="s">
        <v>326</v>
      </c>
      <c r="BS1" s="226" t="s">
        <v>326</v>
      </c>
      <c r="BT1" s="226" t="s">
        <v>326</v>
      </c>
      <c r="BU1" s="226" t="s">
        <v>326</v>
      </c>
      <c r="BV1" s="226" t="s">
        <v>326</v>
      </c>
      <c r="BW1" s="226" t="s">
        <v>326</v>
      </c>
      <c r="BX1" s="226" t="s">
        <v>326</v>
      </c>
      <c r="BY1" s="226" t="s">
        <v>326</v>
      </c>
      <c r="BZ1" s="226" t="s">
        <v>326</v>
      </c>
      <c r="CA1" s="226" t="s">
        <v>326</v>
      </c>
      <c r="CB1" s="226" t="s">
        <v>326</v>
      </c>
      <c r="CC1" s="226" t="s">
        <v>326</v>
      </c>
      <c r="CD1" s="226" t="s">
        <v>326</v>
      </c>
      <c r="CE1" s="226" t="s">
        <v>326</v>
      </c>
      <c r="CF1" s="226" t="s">
        <v>326</v>
      </c>
      <c r="CG1" s="226" t="s">
        <v>326</v>
      </c>
      <c r="CH1" s="226" t="s">
        <v>326</v>
      </c>
      <c r="CI1" s="226" t="s">
        <v>326</v>
      </c>
      <c r="CJ1" s="226" t="s">
        <v>326</v>
      </c>
      <c r="CK1" s="226" t="s">
        <v>326</v>
      </c>
      <c r="CL1" s="226" t="s">
        <v>326</v>
      </c>
      <c r="CM1" s="226" t="s">
        <v>326</v>
      </c>
      <c r="CN1" s="226" t="s">
        <v>326</v>
      </c>
      <c r="CO1" s="226" t="s">
        <v>326</v>
      </c>
      <c r="CP1" s="226" t="s">
        <v>326</v>
      </c>
      <c r="CQ1" s="226" t="s">
        <v>326</v>
      </c>
      <c r="CR1" s="227" t="s">
        <v>326</v>
      </c>
      <c r="CS1" s="227" t="s">
        <v>326</v>
      </c>
      <c r="CT1" s="227" t="s">
        <v>326</v>
      </c>
    </row>
    <row r="2" spans="1:98" s="232" customFormat="1">
      <c r="A2" s="228"/>
      <c r="B2" s="229" t="s">
        <v>10</v>
      </c>
      <c r="C2" s="230" t="s">
        <v>327</v>
      </c>
      <c r="D2" s="230" t="s">
        <v>328</v>
      </c>
      <c r="E2" s="231" t="s">
        <v>81</v>
      </c>
      <c r="F2" s="231" t="s">
        <v>105</v>
      </c>
      <c r="G2" s="231" t="s">
        <v>108</v>
      </c>
      <c r="H2" s="231" t="s">
        <v>109</v>
      </c>
      <c r="I2" s="231" t="s">
        <v>111</v>
      </c>
      <c r="J2" s="231" t="s">
        <v>115</v>
      </c>
      <c r="K2" s="231" t="s">
        <v>117</v>
      </c>
      <c r="L2" s="231" t="s">
        <v>118</v>
      </c>
      <c r="M2" s="231" t="s">
        <v>134</v>
      </c>
      <c r="N2" s="231" t="s">
        <v>135</v>
      </c>
      <c r="O2" s="231" t="s">
        <v>141</v>
      </c>
      <c r="P2" s="231" t="s">
        <v>142</v>
      </c>
      <c r="Q2" s="231" t="s">
        <v>146</v>
      </c>
      <c r="R2" s="231" t="s">
        <v>144</v>
      </c>
      <c r="S2" s="231" t="s">
        <v>145</v>
      </c>
      <c r="T2" s="231" t="s">
        <v>147</v>
      </c>
      <c r="U2" s="231" t="s">
        <v>148</v>
      </c>
      <c r="V2" s="231" t="s">
        <v>149</v>
      </c>
      <c r="W2" s="231" t="s">
        <v>150</v>
      </c>
      <c r="X2" s="231" t="s">
        <v>151</v>
      </c>
      <c r="Y2" s="231" t="s">
        <v>154</v>
      </c>
      <c r="Z2" s="231" t="s">
        <v>155</v>
      </c>
      <c r="AA2" s="231" t="s">
        <v>156</v>
      </c>
      <c r="AB2" s="231" t="s">
        <v>162</v>
      </c>
      <c r="AC2" s="231" t="s">
        <v>166</v>
      </c>
      <c r="AD2" s="231" t="s">
        <v>167</v>
      </c>
      <c r="AE2" s="231" t="s">
        <v>169</v>
      </c>
      <c r="AF2" s="231" t="s">
        <v>170</v>
      </c>
      <c r="AG2" s="231" t="s">
        <v>329</v>
      </c>
      <c r="AH2" s="231" t="s">
        <v>175</v>
      </c>
      <c r="AI2" s="231" t="s">
        <v>179</v>
      </c>
      <c r="AJ2" s="231" t="s">
        <v>177</v>
      </c>
      <c r="AK2" s="231" t="s">
        <v>185</v>
      </c>
      <c r="AL2" s="231" t="s">
        <v>187</v>
      </c>
      <c r="AM2" s="231" t="s">
        <v>208</v>
      </c>
      <c r="AN2" s="231" t="s">
        <v>190</v>
      </c>
      <c r="AO2" s="231" t="s">
        <v>221</v>
      </c>
      <c r="AP2" s="231" t="s">
        <v>225</v>
      </c>
      <c r="AQ2" s="231" t="s">
        <v>237</v>
      </c>
      <c r="AR2" s="231" t="s">
        <v>330</v>
      </c>
      <c r="AS2" s="231" t="s">
        <v>289</v>
      </c>
      <c r="AT2" s="231" t="s">
        <v>295</v>
      </c>
      <c r="AU2" s="231" t="s">
        <v>296</v>
      </c>
      <c r="AV2" s="231" t="s">
        <v>300</v>
      </c>
      <c r="AW2" s="231" t="s">
        <v>331</v>
      </c>
      <c r="AX2" s="231" t="s">
        <v>309</v>
      </c>
      <c r="AY2" s="231" t="s">
        <v>310</v>
      </c>
      <c r="AZ2" s="231" t="s">
        <v>317</v>
      </c>
      <c r="BA2" s="231" t="s">
        <v>316</v>
      </c>
      <c r="BB2" s="231" t="s">
        <v>318</v>
      </c>
      <c r="BC2" s="231" t="s">
        <v>319</v>
      </c>
      <c r="BD2" s="231" t="s">
        <v>320</v>
      </c>
      <c r="BE2" s="231" t="s">
        <v>343</v>
      </c>
      <c r="BF2" s="231" t="s">
        <v>344</v>
      </c>
      <c r="BG2" s="231" t="s">
        <v>350</v>
      </c>
      <c r="BH2" s="231" t="s">
        <v>351</v>
      </c>
      <c r="BJ2" s="231" t="s">
        <v>151</v>
      </c>
      <c r="BK2" s="231" t="s">
        <v>154</v>
      </c>
      <c r="BL2" s="231" t="s">
        <v>155</v>
      </c>
      <c r="BM2" s="231" t="s">
        <v>156</v>
      </c>
      <c r="BN2" s="231" t="s">
        <v>162</v>
      </c>
      <c r="BO2" s="231" t="s">
        <v>166</v>
      </c>
      <c r="BP2" s="231" t="s">
        <v>167</v>
      </c>
      <c r="BQ2" s="231" t="s">
        <v>169</v>
      </c>
      <c r="BR2" s="231" t="s">
        <v>170</v>
      </c>
      <c r="BS2" s="231" t="s">
        <v>329</v>
      </c>
      <c r="BT2" s="231" t="s">
        <v>175</v>
      </c>
      <c r="BU2" s="231" t="s">
        <v>179</v>
      </c>
      <c r="BV2" s="231" t="s">
        <v>177</v>
      </c>
      <c r="BW2" s="231" t="s">
        <v>185</v>
      </c>
      <c r="BX2" s="231" t="s">
        <v>187</v>
      </c>
      <c r="BY2" s="231" t="s">
        <v>208</v>
      </c>
      <c r="BZ2" s="231" t="s">
        <v>190</v>
      </c>
      <c r="CA2" s="231" t="s">
        <v>221</v>
      </c>
      <c r="CB2" s="231" t="s">
        <v>225</v>
      </c>
      <c r="CC2" s="231" t="s">
        <v>237</v>
      </c>
      <c r="CD2" s="231" t="s">
        <v>330</v>
      </c>
      <c r="CE2" s="231" t="s">
        <v>289</v>
      </c>
      <c r="CF2" s="231" t="s">
        <v>295</v>
      </c>
      <c r="CG2" s="231" t="s">
        <v>296</v>
      </c>
      <c r="CH2" s="231" t="s">
        <v>300</v>
      </c>
      <c r="CI2" s="231" t="s">
        <v>331</v>
      </c>
      <c r="CJ2" s="231" t="s">
        <v>309</v>
      </c>
      <c r="CK2" s="231" t="s">
        <v>310</v>
      </c>
      <c r="CL2" s="231" t="s">
        <v>317</v>
      </c>
      <c r="CM2" s="231" t="s">
        <v>316</v>
      </c>
      <c r="CN2" s="231" t="s">
        <v>318</v>
      </c>
      <c r="CO2" s="231" t="s">
        <v>319</v>
      </c>
      <c r="CP2" s="231" t="s">
        <v>320</v>
      </c>
      <c r="CQ2" s="233" t="s">
        <v>343</v>
      </c>
      <c r="CR2" s="233" t="s">
        <v>344</v>
      </c>
      <c r="CS2" s="233" t="s">
        <v>350</v>
      </c>
      <c r="CT2" s="233" t="s">
        <v>351</v>
      </c>
    </row>
    <row r="3" spans="1:98" s="235" customFormat="1">
      <c r="A3" s="234" t="str">
        <f>C3&amp;D3</f>
        <v>BABA (Tmall+Taobao)Baby, Children &amp; Maternity</v>
      </c>
      <c r="C3" s="235" t="s">
        <v>332</v>
      </c>
      <c r="D3" s="235" t="s">
        <v>333</v>
      </c>
      <c r="E3" s="235">
        <v>9765521541.75</v>
      </c>
      <c r="F3" s="235">
        <v>11133663463.67</v>
      </c>
      <c r="G3" s="235">
        <v>8765317272.8500004</v>
      </c>
      <c r="H3" s="235">
        <v>29664502278.27</v>
      </c>
      <c r="I3" s="235">
        <v>8396710077.5</v>
      </c>
      <c r="J3" s="235">
        <v>9386536683.6100006</v>
      </c>
      <c r="K3" s="235">
        <v>10783350637.58</v>
      </c>
      <c r="L3" s="235">
        <v>28566597398.689999</v>
      </c>
      <c r="M3" s="235">
        <v>11065019233.42</v>
      </c>
      <c r="N3" s="235">
        <v>16102038270.42</v>
      </c>
      <c r="O3" s="235">
        <v>12136082996.25</v>
      </c>
      <c r="P3" s="235">
        <v>39303140500.089996</v>
      </c>
      <c r="Q3" s="235">
        <v>10657209819.369999</v>
      </c>
      <c r="R3" s="235">
        <v>5898412262.5900002</v>
      </c>
      <c r="S3" s="235">
        <v>12146974448.6</v>
      </c>
      <c r="T3" s="235">
        <v>28702596530.559998</v>
      </c>
      <c r="U3" s="235">
        <v>11625103760.1</v>
      </c>
      <c r="V3" s="235">
        <v>13521257205</v>
      </c>
      <c r="W3" s="235">
        <v>13238624720</v>
      </c>
      <c r="X3" s="235">
        <v>38384985685.099998</v>
      </c>
      <c r="Y3" s="235">
        <v>11526538483.190001</v>
      </c>
      <c r="Z3" s="235">
        <v>12259506824.4</v>
      </c>
      <c r="AA3" s="235">
        <v>13963695350.709999</v>
      </c>
      <c r="AB3" s="235">
        <v>37749740658.300003</v>
      </c>
      <c r="AC3" s="235">
        <v>15609605156.99</v>
      </c>
      <c r="AD3" s="235">
        <v>24168222357.760002</v>
      </c>
      <c r="AE3" s="235">
        <v>16023880067.040001</v>
      </c>
      <c r="AF3" s="235">
        <v>55801707581.790001</v>
      </c>
      <c r="AG3" s="235">
        <v>13325584110.029999</v>
      </c>
      <c r="AH3" s="235">
        <v>10193253357.799999</v>
      </c>
      <c r="AI3" s="235">
        <v>12819198764.08</v>
      </c>
      <c r="AJ3" s="235">
        <v>36338036231.910004</v>
      </c>
      <c r="AK3" s="235">
        <v>14389536310.049999</v>
      </c>
      <c r="AL3" s="235">
        <v>17511057170</v>
      </c>
      <c r="AM3" s="235">
        <v>15358506323</v>
      </c>
      <c r="AN3" s="235">
        <v>47259099803.050003</v>
      </c>
      <c r="AO3" s="235">
        <v>12377873982</v>
      </c>
      <c r="AP3" s="235">
        <v>14683745237.700001</v>
      </c>
      <c r="AQ3" s="235">
        <v>18335845836.630001</v>
      </c>
      <c r="AR3" s="235">
        <v>45397465056.330002</v>
      </c>
      <c r="AS3" s="235">
        <v>19868727171.984001</v>
      </c>
      <c r="AT3" s="235">
        <v>28711484271.650002</v>
      </c>
      <c r="AU3" s="235">
        <v>20229632233.194</v>
      </c>
      <c r="AV3" s="235">
        <v>68809843676.828003</v>
      </c>
      <c r="AW3" s="235">
        <v>18613270191</v>
      </c>
      <c r="AX3" s="235">
        <v>11125751438</v>
      </c>
      <c r="AY3" s="235">
        <v>16486514277</v>
      </c>
      <c r="AZ3" s="235">
        <v>46225535906</v>
      </c>
      <c r="BA3" s="235">
        <v>16647256279</v>
      </c>
      <c r="BB3" s="235">
        <v>20384673066</v>
      </c>
      <c r="BC3" s="235">
        <v>17063656826</v>
      </c>
      <c r="BD3" s="235">
        <v>54095586171</v>
      </c>
      <c r="BE3" s="235">
        <v>14084447127</v>
      </c>
      <c r="BF3" s="235">
        <v>15624635897</v>
      </c>
      <c r="BG3" s="235">
        <v>20622316461</v>
      </c>
      <c r="BH3" s="235">
        <v>50331399485</v>
      </c>
      <c r="BI3" s="236"/>
      <c r="BJ3" s="236">
        <f t="shared" ref="BJ3:BS4" si="0">X3/H3-1</f>
        <v>0.29397032604919082</v>
      </c>
      <c r="BK3" s="236">
        <f t="shared" si="0"/>
        <v>0.37274460792409081</v>
      </c>
      <c r="BL3" s="236">
        <f t="shared" si="0"/>
        <v>0.3060735005496269</v>
      </c>
      <c r="BM3" s="236">
        <f t="shared" si="0"/>
        <v>0.2949310302538517</v>
      </c>
      <c r="BN3" s="236">
        <f t="shared" si="0"/>
        <v>0.32146437083301782</v>
      </c>
      <c r="BO3" s="236">
        <f t="shared" si="0"/>
        <v>0.41071649562468493</v>
      </c>
      <c r="BP3" s="236">
        <f t="shared" si="0"/>
        <v>0.50094180325964444</v>
      </c>
      <c r="BQ3" s="236">
        <f t="shared" si="0"/>
        <v>0.32035023755121927</v>
      </c>
      <c r="BR3" s="236">
        <f t="shared" si="0"/>
        <v>0.41977732241682375</v>
      </c>
      <c r="BS3" s="236">
        <f t="shared" si="0"/>
        <v>0.25038207334626184</v>
      </c>
      <c r="BT3" s="236">
        <f t="shared" ref="BT3:CC4" si="1">AH3/R3-1</f>
        <v>0.72813511569029066</v>
      </c>
      <c r="BU3" s="236">
        <f t="shared" si="1"/>
        <v>5.5340884952423508E-2</v>
      </c>
      <c r="BV3" s="236">
        <f t="shared" si="1"/>
        <v>0.26601912803325867</v>
      </c>
      <c r="BW3" s="236">
        <f t="shared" si="1"/>
        <v>0.2377985269635321</v>
      </c>
      <c r="BX3" s="236">
        <f t="shared" si="1"/>
        <v>0.29507610901186165</v>
      </c>
      <c r="BY3" s="236">
        <f t="shared" si="1"/>
        <v>0.16012853659923065</v>
      </c>
      <c r="BZ3" s="236">
        <f t="shared" si="1"/>
        <v>0.23118711547141957</v>
      </c>
      <c r="CA3" s="236">
        <f t="shared" si="1"/>
        <v>7.3858730446401122E-2</v>
      </c>
      <c r="CB3" s="236">
        <f t="shared" si="1"/>
        <v>0.19774355102727781</v>
      </c>
      <c r="CC3" s="236">
        <f t="shared" si="1"/>
        <v>0.31310841264505918</v>
      </c>
      <c r="CD3" s="236">
        <f t="shared" ref="CD3:CM4" si="2">AR3/AB3-1</f>
        <v>0.20259011756544343</v>
      </c>
      <c r="CE3" s="236">
        <f t="shared" si="2"/>
        <v>0.27285264246973995</v>
      </c>
      <c r="CF3" s="236">
        <f t="shared" si="2"/>
        <v>0.18798494347811379</v>
      </c>
      <c r="CG3" s="236">
        <f t="shared" si="2"/>
        <v>0.2624677761290124</v>
      </c>
      <c r="CH3" s="236">
        <f t="shared" si="2"/>
        <v>0.23311358484812739</v>
      </c>
      <c r="CI3" s="236">
        <f t="shared" si="2"/>
        <v>0.39680707707139273</v>
      </c>
      <c r="CJ3" s="236">
        <f t="shared" si="2"/>
        <v>9.1481889782170756E-2</v>
      </c>
      <c r="CK3" s="236">
        <f t="shared" si="2"/>
        <v>0.28607993217142336</v>
      </c>
      <c r="CL3" s="236">
        <f t="shared" si="2"/>
        <v>0.27209779887354935</v>
      </c>
      <c r="CM3" s="236">
        <f t="shared" si="2"/>
        <v>0.1569001196635611</v>
      </c>
      <c r="CN3" s="236">
        <f t="shared" ref="CN3:CR4" si="3">BB3/AL3-1</f>
        <v>0.16410293611073845</v>
      </c>
      <c r="CO3" s="236">
        <f t="shared" si="3"/>
        <v>0.11102319894522994</v>
      </c>
      <c r="CP3" s="236">
        <f t="shared" si="3"/>
        <v>0.14465968239853755</v>
      </c>
      <c r="CQ3" s="236">
        <f t="shared" si="3"/>
        <v>0.13787288087451133</v>
      </c>
      <c r="CR3" s="236">
        <f t="shared" si="3"/>
        <v>6.4077021500229758E-2</v>
      </c>
      <c r="CS3" s="236">
        <f t="shared" ref="CS3:CT4" si="4">BG3/AQ3-1</f>
        <v>0.12469948999038039</v>
      </c>
      <c r="CT3" s="236">
        <f t="shared" si="4"/>
        <v>0.10868303819492753</v>
      </c>
    </row>
    <row r="4" spans="1:98" s="235" customFormat="1">
      <c r="A4" s="234" t="str">
        <f t="shared" ref="A4:A50" si="5">C4&amp;D4</f>
        <v>JD(1P+3P)Mother and Childcare Products and Toys</v>
      </c>
      <c r="C4" s="235" t="s">
        <v>334</v>
      </c>
      <c r="D4" s="235" t="s">
        <v>196</v>
      </c>
      <c r="E4" s="235">
        <v>1333370971.0699999</v>
      </c>
      <c r="F4" s="235">
        <v>1614942117.99</v>
      </c>
      <c r="G4" s="235">
        <v>1883231859.9400001</v>
      </c>
      <c r="H4" s="235">
        <v>4831544949</v>
      </c>
      <c r="I4" s="235">
        <v>1603369391</v>
      </c>
      <c r="J4" s="235">
        <v>1733099245.1700001</v>
      </c>
      <c r="K4" s="235">
        <v>1894565718.6800001</v>
      </c>
      <c r="L4" s="235">
        <v>5231034354.8500004</v>
      </c>
      <c r="M4" s="235">
        <v>2110554666.1400001</v>
      </c>
      <c r="N4" s="235">
        <v>3207724268.0100002</v>
      </c>
      <c r="O4" s="235">
        <v>2488234942.7799997</v>
      </c>
      <c r="P4" s="235">
        <v>7806513876.9299994</v>
      </c>
      <c r="Q4" s="235">
        <v>2183994473.7200003</v>
      </c>
      <c r="R4" s="235">
        <v>1905818724.6500001</v>
      </c>
      <c r="S4" s="235">
        <v>2291937388.29</v>
      </c>
      <c r="T4" s="235">
        <v>6381750586.6599998</v>
      </c>
      <c r="U4" s="235">
        <v>2531092930.6300001</v>
      </c>
      <c r="V4" s="235">
        <v>2515393443.9300003</v>
      </c>
      <c r="W4" s="235">
        <v>3276497856.0299997</v>
      </c>
      <c r="X4" s="235">
        <v>8322984230.5900002</v>
      </c>
      <c r="Y4" s="235">
        <v>2369031988.8900003</v>
      </c>
      <c r="Z4" s="235">
        <v>2488789320.29</v>
      </c>
      <c r="AA4" s="235">
        <v>2564911672.9499998</v>
      </c>
      <c r="AB4" s="235">
        <v>7422732982.1300011</v>
      </c>
      <c r="AC4" s="235">
        <v>3141632705.5500002</v>
      </c>
      <c r="AD4" s="235">
        <v>3753634904.5799999</v>
      </c>
      <c r="AE4" s="235">
        <v>2860640250.6999998</v>
      </c>
      <c r="AF4" s="235">
        <v>9755907860.8299999</v>
      </c>
      <c r="AG4" s="235">
        <v>2603368091.4899998</v>
      </c>
      <c r="AH4" s="235">
        <v>2803956084.7700005</v>
      </c>
      <c r="AI4" s="235">
        <v>3188622369.3699999</v>
      </c>
      <c r="AJ4" s="235">
        <v>8595946545.6300011</v>
      </c>
      <c r="AK4" s="235">
        <v>3469048002.1399999</v>
      </c>
      <c r="AL4" s="235">
        <v>3222058065.4499998</v>
      </c>
      <c r="AM4" s="235">
        <v>4054182136.6999998</v>
      </c>
      <c r="AN4" s="235">
        <v>10745288204.290001</v>
      </c>
      <c r="AO4" s="235">
        <v>3210785525.1900001</v>
      </c>
      <c r="AP4" s="235">
        <v>3491981187.7200003</v>
      </c>
      <c r="AQ4" s="235">
        <v>3290556869.7435427</v>
      </c>
      <c r="AR4" s="235">
        <v>9993323582.6535416</v>
      </c>
      <c r="AS4" s="235">
        <v>3617475306.8000002</v>
      </c>
      <c r="AT4" s="235">
        <v>4336548767.8500004</v>
      </c>
      <c r="AU4" s="235">
        <v>3460511444.1999998</v>
      </c>
      <c r="AV4" s="235">
        <v>11414535518.85</v>
      </c>
      <c r="AW4" s="235">
        <v>3872361645</v>
      </c>
      <c r="AX4" s="235">
        <v>3466811608</v>
      </c>
      <c r="AY4" s="235">
        <v>4447160891</v>
      </c>
      <c r="AZ4" s="235">
        <v>11786334144</v>
      </c>
      <c r="BA4" s="235">
        <v>4197423544</v>
      </c>
      <c r="BB4" s="235">
        <v>4242328023</v>
      </c>
      <c r="BC4" s="235">
        <v>5789631752</v>
      </c>
      <c r="BD4" s="235">
        <v>14229383319</v>
      </c>
      <c r="BE4" s="235">
        <v>4108070694</v>
      </c>
      <c r="BF4" s="235">
        <v>4639752820</v>
      </c>
      <c r="BG4" s="235">
        <v>5442500450</v>
      </c>
      <c r="BH4" s="235">
        <v>14190323964</v>
      </c>
      <c r="BI4" s="236"/>
      <c r="BJ4" s="236">
        <f t="shared" si="0"/>
        <v>0.72263413016837075</v>
      </c>
      <c r="BK4" s="236">
        <f t="shared" si="0"/>
        <v>0.47753350050699606</v>
      </c>
      <c r="BL4" s="236">
        <f t="shared" si="0"/>
        <v>0.43603393009721958</v>
      </c>
      <c r="BM4" s="236">
        <f t="shared" si="0"/>
        <v>0.35382565390080511</v>
      </c>
      <c r="BN4" s="236">
        <f t="shared" si="0"/>
        <v>0.41897997195295567</v>
      </c>
      <c r="BO4" s="236">
        <f t="shared" si="0"/>
        <v>0.48853415452902804</v>
      </c>
      <c r="BP4" s="236">
        <f t="shared" si="0"/>
        <v>0.17018627255910324</v>
      </c>
      <c r="BQ4" s="236">
        <f t="shared" si="0"/>
        <v>0.14966645693992531</v>
      </c>
      <c r="BR4" s="236">
        <f t="shared" si="0"/>
        <v>0.24971376655857846</v>
      </c>
      <c r="BS4" s="236">
        <f t="shared" si="0"/>
        <v>0.19202137313822032</v>
      </c>
      <c r="BT4" s="236">
        <f t="shared" si="1"/>
        <v>0.47126064431177284</v>
      </c>
      <c r="BU4" s="236">
        <f t="shared" si="1"/>
        <v>0.39123450128321835</v>
      </c>
      <c r="BV4" s="236">
        <f t="shared" si="1"/>
        <v>0.34695745766035002</v>
      </c>
      <c r="BW4" s="236">
        <f t="shared" si="1"/>
        <v>0.37057314654841167</v>
      </c>
      <c r="BX4" s="236">
        <f t="shared" si="1"/>
        <v>0.28093601946259383</v>
      </c>
      <c r="BY4" s="236">
        <f t="shared" si="1"/>
        <v>0.23735229346747966</v>
      </c>
      <c r="BZ4" s="236">
        <f t="shared" si="1"/>
        <v>0.29103791459764516</v>
      </c>
      <c r="CA4" s="236">
        <f t="shared" si="1"/>
        <v>0.3553153947466956</v>
      </c>
      <c r="CB4" s="236">
        <f t="shared" si="1"/>
        <v>0.40308428650485606</v>
      </c>
      <c r="CC4" s="236">
        <f t="shared" si="1"/>
        <v>0.28291235306319584</v>
      </c>
      <c r="CD4" s="236">
        <f t="shared" si="2"/>
        <v>0.34631322542682819</v>
      </c>
      <c r="CE4" s="236">
        <f t="shared" si="2"/>
        <v>0.15146347324732701</v>
      </c>
      <c r="CF4" s="236">
        <f t="shared" si="2"/>
        <v>0.15529316997738851</v>
      </c>
      <c r="CG4" s="236">
        <f t="shared" si="2"/>
        <v>0.20969822869310861</v>
      </c>
      <c r="CH4" s="236">
        <f t="shared" si="2"/>
        <v>0.17001264071787681</v>
      </c>
      <c r="CI4" s="236">
        <f t="shared" si="2"/>
        <v>0.48744300034180355</v>
      </c>
      <c r="CJ4" s="236">
        <f t="shared" si="2"/>
        <v>0.23640010870012307</v>
      </c>
      <c r="CK4" s="236">
        <f t="shared" si="2"/>
        <v>0.39469663567550617</v>
      </c>
      <c r="CL4" s="236">
        <f t="shared" si="2"/>
        <v>0.37115023708377115</v>
      </c>
      <c r="CM4" s="236">
        <f t="shared" si="2"/>
        <v>0.20996410006741817</v>
      </c>
      <c r="CN4" s="236">
        <f t="shared" si="3"/>
        <v>0.31665163594980306</v>
      </c>
      <c r="CO4" s="236">
        <f t="shared" si="3"/>
        <v>0.42806404763862238</v>
      </c>
      <c r="CP4" s="236">
        <f t="shared" si="3"/>
        <v>0.32424398940914334</v>
      </c>
      <c r="CQ4" s="236">
        <f t="shared" si="3"/>
        <v>0.27945970285788624</v>
      </c>
      <c r="CR4" s="236">
        <f t="shared" si="3"/>
        <v>0.32868780516810503</v>
      </c>
      <c r="CS4" s="236">
        <f t="shared" si="4"/>
        <v>0.65397550184998754</v>
      </c>
      <c r="CT4" s="236">
        <f t="shared" si="4"/>
        <v>0.41998043460051981</v>
      </c>
    </row>
    <row r="5" spans="1:98" s="237" customFormat="1" ht="12.9">
      <c r="A5" s="234" t="str">
        <f t="shared" si="5"/>
        <v>BABA/JD</v>
      </c>
      <c r="C5" s="238" t="s">
        <v>335</v>
      </c>
      <c r="E5" s="237">
        <f>E3/E4</f>
        <v>7.32393441407637</v>
      </c>
      <c r="F5" s="237">
        <f t="shared" ref="F5:BH5" si="6">F3/F4</f>
        <v>6.894156353744278</v>
      </c>
      <c r="G5" s="237">
        <f t="shared" si="6"/>
        <v>4.6544015420009215</v>
      </c>
      <c r="H5" s="237">
        <f t="shared" si="6"/>
        <v>6.1397550041234235</v>
      </c>
      <c r="I5" s="237">
        <f t="shared" si="6"/>
        <v>5.2369155383857517</v>
      </c>
      <c r="J5" s="237">
        <f t="shared" si="6"/>
        <v>5.4160410661821468</v>
      </c>
      <c r="K5" s="237">
        <f t="shared" si="6"/>
        <v>5.6917268856173955</v>
      </c>
      <c r="L5" s="237">
        <f t="shared" si="6"/>
        <v>5.4609844747443157</v>
      </c>
      <c r="M5" s="237">
        <f t="shared" si="6"/>
        <v>5.2427067684803674</v>
      </c>
      <c r="N5" s="237">
        <f t="shared" si="6"/>
        <v>5.0197700690805762</v>
      </c>
      <c r="O5" s="237">
        <f t="shared" si="6"/>
        <v>4.8773862900144263</v>
      </c>
      <c r="P5" s="237">
        <f t="shared" si="6"/>
        <v>5.0346596598309521</v>
      </c>
      <c r="Q5" s="237">
        <f t="shared" si="6"/>
        <v>4.8796871730254709</v>
      </c>
      <c r="R5" s="237">
        <f t="shared" si="6"/>
        <v>3.0949492657929638</v>
      </c>
      <c r="S5" s="237">
        <f t="shared" si="6"/>
        <v>5.2998718510643004</v>
      </c>
      <c r="T5" s="237">
        <f t="shared" si="6"/>
        <v>4.497605498804365</v>
      </c>
      <c r="U5" s="237">
        <f t="shared" si="6"/>
        <v>4.5929185844655898</v>
      </c>
      <c r="V5" s="237">
        <f t="shared" si="6"/>
        <v>5.375404486971493</v>
      </c>
      <c r="W5" s="237">
        <f t="shared" si="6"/>
        <v>4.0404802022488449</v>
      </c>
      <c r="X5" s="237">
        <f t="shared" si="6"/>
        <v>4.6119257974827335</v>
      </c>
      <c r="Y5" s="237">
        <f t="shared" si="6"/>
        <v>4.8655056315177534</v>
      </c>
      <c r="Z5" s="237">
        <f t="shared" si="6"/>
        <v>4.9258917677176033</v>
      </c>
      <c r="AA5" s="237">
        <f t="shared" si="6"/>
        <v>5.4441232803349662</v>
      </c>
      <c r="AB5" s="237">
        <f t="shared" si="6"/>
        <v>5.0856929313207591</v>
      </c>
      <c r="AC5" s="237">
        <f t="shared" si="6"/>
        <v>4.9686282961767336</v>
      </c>
      <c r="AD5" s="237">
        <f t="shared" si="6"/>
        <v>6.4386182919045032</v>
      </c>
      <c r="AE5" s="237">
        <f t="shared" si="6"/>
        <v>5.6015012943759537</v>
      </c>
      <c r="AF5" s="237">
        <f t="shared" si="6"/>
        <v>5.7197862441725214</v>
      </c>
      <c r="AG5" s="237">
        <f t="shared" si="6"/>
        <v>5.1185939297593892</v>
      </c>
      <c r="AH5" s="237">
        <f t="shared" si="6"/>
        <v>3.6353113421304242</v>
      </c>
      <c r="AI5" s="237">
        <f t="shared" si="6"/>
        <v>4.0202938068871372</v>
      </c>
      <c r="AJ5" s="237">
        <f t="shared" si="6"/>
        <v>4.2273455330388829</v>
      </c>
      <c r="AK5" s="237">
        <f t="shared" si="6"/>
        <v>4.1479784370736077</v>
      </c>
      <c r="AL5" s="237">
        <f t="shared" si="6"/>
        <v>5.4347428923675736</v>
      </c>
      <c r="AM5" s="237">
        <f t="shared" si="6"/>
        <v>3.7883118728112768</v>
      </c>
      <c r="AN5" s="237">
        <f t="shared" si="6"/>
        <v>4.398123056781488</v>
      </c>
      <c r="AO5" s="237">
        <f t="shared" si="6"/>
        <v>3.855092121504295</v>
      </c>
      <c r="AP5" s="237">
        <f t="shared" si="6"/>
        <v>4.2049897889877741</v>
      </c>
      <c r="AQ5" s="237">
        <f t="shared" si="6"/>
        <v>5.5722622530024983</v>
      </c>
      <c r="AR5" s="237">
        <f t="shared" si="6"/>
        <v>4.5427794547883087</v>
      </c>
      <c r="AS5" s="237">
        <f t="shared" si="6"/>
        <v>5.4924292460643702</v>
      </c>
      <c r="AT5" s="237">
        <f t="shared" si="6"/>
        <v>6.6208143407746682</v>
      </c>
      <c r="AU5" s="237">
        <f t="shared" si="6"/>
        <v>5.8458504066212331</v>
      </c>
      <c r="AV5" s="237">
        <f t="shared" si="6"/>
        <v>6.028264887624661</v>
      </c>
      <c r="AW5" s="237">
        <f t="shared" si="6"/>
        <v>4.8066972812401154</v>
      </c>
      <c r="AX5" s="237">
        <f t="shared" si="6"/>
        <v>3.2092171989750646</v>
      </c>
      <c r="AY5" s="237">
        <f t="shared" si="6"/>
        <v>3.7071998700035338</v>
      </c>
      <c r="AZ5" s="237">
        <f t="shared" si="6"/>
        <v>3.9219604112048496</v>
      </c>
      <c r="BA5" s="237">
        <f t="shared" si="6"/>
        <v>3.966065398093169</v>
      </c>
      <c r="BB5" s="237">
        <f t="shared" si="6"/>
        <v>4.8050676316125118</v>
      </c>
      <c r="BC5" s="237">
        <f t="shared" si="6"/>
        <v>2.9472784378912258</v>
      </c>
      <c r="BD5" s="237">
        <f t="shared" si="6"/>
        <v>3.8016817003424208</v>
      </c>
      <c r="BE5" s="237">
        <f t="shared" si="6"/>
        <v>3.4284821698835155</v>
      </c>
      <c r="BF5" s="237">
        <f t="shared" si="6"/>
        <v>3.3675578211082375</v>
      </c>
      <c r="BG5" s="237">
        <f t="shared" si="6"/>
        <v>3.7891253570773706</v>
      </c>
      <c r="BH5" s="237">
        <f t="shared" si="6"/>
        <v>3.5468816365776945</v>
      </c>
    </row>
    <row r="6" spans="1:98" s="235" customFormat="1">
      <c r="A6" s="234" t="str">
        <f t="shared" si="5"/>
        <v/>
      </c>
      <c r="BA6" s="235" t="e">
        <v>#N/A</v>
      </c>
      <c r="BB6" s="235" t="e">
        <v>#N/A</v>
      </c>
      <c r="BC6" s="235" t="e">
        <v>#N/A</v>
      </c>
    </row>
    <row r="7" spans="1:98" s="235" customFormat="1">
      <c r="A7" s="234" t="str">
        <f t="shared" si="5"/>
        <v>BABA (Tmall+Taobao)Cosmetics</v>
      </c>
      <c r="C7" s="235" t="s">
        <v>332</v>
      </c>
      <c r="D7" s="235" t="s">
        <v>11</v>
      </c>
      <c r="E7" s="235">
        <v>5560177071.3200006</v>
      </c>
      <c r="F7" s="235">
        <v>5366441371.3299999</v>
      </c>
      <c r="G7" s="235">
        <v>5246015434.6300001</v>
      </c>
      <c r="H7" s="235">
        <v>16172633877.280001</v>
      </c>
      <c r="I7" s="235">
        <v>5031464290.1599998</v>
      </c>
      <c r="J7" s="235">
        <v>5535156787.96</v>
      </c>
      <c r="K7" s="235">
        <v>5737230971.0900002</v>
      </c>
      <c r="L7" s="235">
        <v>16303852049.209999</v>
      </c>
      <c r="M7" s="235">
        <v>6188867165.6900005</v>
      </c>
      <c r="N7" s="235">
        <v>9373623300.2099991</v>
      </c>
      <c r="O7" s="235">
        <v>6791411023.8400002</v>
      </c>
      <c r="P7" s="235">
        <v>22353901489.739998</v>
      </c>
      <c r="Q7" s="235">
        <v>6226800755.1400003</v>
      </c>
      <c r="R7" s="235">
        <v>4695423671.3800001</v>
      </c>
      <c r="S7" s="235">
        <v>7427333352.3000002</v>
      </c>
      <c r="T7" s="235">
        <v>18349557778.82</v>
      </c>
      <c r="U7" s="235">
        <v>7055029147.6000004</v>
      </c>
      <c r="V7" s="235">
        <v>7621040973</v>
      </c>
      <c r="W7" s="235">
        <v>8572145149</v>
      </c>
      <c r="X7" s="235">
        <v>23248215269.599998</v>
      </c>
      <c r="Y7" s="235">
        <v>7694603815.9200001</v>
      </c>
      <c r="Z7" s="235">
        <v>7993816055.5300007</v>
      </c>
      <c r="AA7" s="235">
        <v>8108976503.2700005</v>
      </c>
      <c r="AB7" s="235">
        <v>23797396374.720001</v>
      </c>
      <c r="AC7" s="235">
        <v>8908566610.2900009</v>
      </c>
      <c r="AD7" s="235">
        <v>13431619893.09</v>
      </c>
      <c r="AE7" s="235">
        <v>9700766412.5799999</v>
      </c>
      <c r="AF7" s="235">
        <v>32040952915.959999</v>
      </c>
      <c r="AG7" s="235">
        <v>8157995821.9099998</v>
      </c>
      <c r="AH7" s="235">
        <v>8809845745.4300003</v>
      </c>
      <c r="AI7" s="235">
        <v>9727227661.7299995</v>
      </c>
      <c r="AJ7" s="235">
        <v>26695069229.07</v>
      </c>
      <c r="AK7" s="235">
        <v>8912821828.6000004</v>
      </c>
      <c r="AL7" s="235">
        <v>10077590473</v>
      </c>
      <c r="AM7" s="235">
        <v>10440616940</v>
      </c>
      <c r="AN7" s="235">
        <v>29431029241.599998</v>
      </c>
      <c r="AO7" s="235">
        <v>8947722053</v>
      </c>
      <c r="AP7" s="235">
        <v>10801486718.5</v>
      </c>
      <c r="AQ7" s="235">
        <v>11199833577.959999</v>
      </c>
      <c r="AR7" s="235">
        <v>30949042349.459999</v>
      </c>
      <c r="AS7" s="235">
        <v>11153051603.022999</v>
      </c>
      <c r="AT7" s="235">
        <v>19751290209.57</v>
      </c>
      <c r="AU7" s="235">
        <v>11524259808.969</v>
      </c>
      <c r="AV7" s="235">
        <v>42428601621.561996</v>
      </c>
      <c r="AW7" s="235">
        <v>11825269327</v>
      </c>
      <c r="AX7" s="235">
        <v>8479463533</v>
      </c>
      <c r="AY7" s="235">
        <v>14685890507</v>
      </c>
      <c r="AZ7" s="235">
        <v>34990623367</v>
      </c>
      <c r="BA7" s="235">
        <v>11879744160</v>
      </c>
      <c r="BB7" s="235">
        <v>13070618425</v>
      </c>
      <c r="BC7" s="235">
        <v>15515700784</v>
      </c>
      <c r="BD7" s="235">
        <v>40466063369</v>
      </c>
      <c r="BE7" s="235">
        <v>12493643768</v>
      </c>
      <c r="BF7" s="235">
        <v>14718713364</v>
      </c>
      <c r="BG7" s="235">
        <v>15872128597</v>
      </c>
      <c r="BH7" s="235">
        <v>43084485729</v>
      </c>
      <c r="BI7" s="236"/>
      <c r="BJ7" s="236">
        <f t="shared" ref="BJ7:BS8" si="7">X7/H7-1</f>
        <v>0.43750334336450125</v>
      </c>
      <c r="BK7" s="236">
        <f t="shared" si="7"/>
        <v>0.52929711355962206</v>
      </c>
      <c r="BL7" s="236">
        <f t="shared" si="7"/>
        <v>0.44418963396268074</v>
      </c>
      <c r="BM7" s="236">
        <f t="shared" si="7"/>
        <v>0.41339551155100152</v>
      </c>
      <c r="BN7" s="236">
        <f t="shared" si="7"/>
        <v>0.45961802786802775</v>
      </c>
      <c r="BO7" s="236">
        <f t="shared" si="7"/>
        <v>0.43945028577726464</v>
      </c>
      <c r="BP7" s="236">
        <f t="shared" si="7"/>
        <v>0.4329165428259838</v>
      </c>
      <c r="BQ7" s="236">
        <f t="shared" si="7"/>
        <v>0.42838747036915348</v>
      </c>
      <c r="BR7" s="236">
        <f t="shared" si="7"/>
        <v>0.43334947282764791</v>
      </c>
      <c r="BS7" s="236">
        <f t="shared" si="7"/>
        <v>0.31014242188107066</v>
      </c>
      <c r="BT7" s="236">
        <f t="shared" ref="BT7:CC8" si="8">AH7/R7-1</f>
        <v>0.87626215694413756</v>
      </c>
      <c r="BU7" s="236">
        <f t="shared" si="8"/>
        <v>0.3096527650422205</v>
      </c>
      <c r="BV7" s="236">
        <f t="shared" si="8"/>
        <v>0.45480722483038893</v>
      </c>
      <c r="BW7" s="236">
        <f t="shared" si="8"/>
        <v>0.26332884558414471</v>
      </c>
      <c r="BX7" s="236">
        <f t="shared" si="8"/>
        <v>0.32233778937852731</v>
      </c>
      <c r="BY7" s="236">
        <f t="shared" si="8"/>
        <v>0.21797015315565083</v>
      </c>
      <c r="BZ7" s="236">
        <f t="shared" si="8"/>
        <v>0.26594789751817283</v>
      </c>
      <c r="CA7" s="236">
        <f t="shared" si="8"/>
        <v>0.16285675871801497</v>
      </c>
      <c r="CB7" s="236">
        <f t="shared" si="8"/>
        <v>0.351230331479506</v>
      </c>
      <c r="CC7" s="236">
        <f t="shared" si="8"/>
        <v>0.38116488233053691</v>
      </c>
      <c r="CD7" s="236">
        <f t="shared" ref="CD7:CM8" si="9">AR7/AB7-1</f>
        <v>0.30052220260268458</v>
      </c>
      <c r="CE7" s="236">
        <f t="shared" si="9"/>
        <v>0.25194681601644708</v>
      </c>
      <c r="CF7" s="236">
        <f t="shared" si="9"/>
        <v>0.47050693563262636</v>
      </c>
      <c r="CG7" s="236">
        <f t="shared" si="9"/>
        <v>0.18797415779688142</v>
      </c>
      <c r="CH7" s="236">
        <f t="shared" si="9"/>
        <v>0.32419911894779441</v>
      </c>
      <c r="CI7" s="236">
        <f t="shared" si="9"/>
        <v>0.44953118206321863</v>
      </c>
      <c r="CJ7" s="236">
        <f t="shared" si="9"/>
        <v>-3.7501475278540752E-2</v>
      </c>
      <c r="CK7" s="236">
        <f t="shared" si="9"/>
        <v>0.5097714392744146</v>
      </c>
      <c r="CL7" s="236">
        <f t="shared" si="9"/>
        <v>0.31075229911359181</v>
      </c>
      <c r="CM7" s="236">
        <f t="shared" si="9"/>
        <v>0.33288249091657596</v>
      </c>
      <c r="CN7" s="236">
        <f t="shared" ref="CN7:CR8" si="10">BB7/AL7-1</f>
        <v>0.29699837079299418</v>
      </c>
      <c r="CO7" s="236">
        <f t="shared" si="10"/>
        <v>0.48609041718180301</v>
      </c>
      <c r="CP7" s="236">
        <f t="shared" si="10"/>
        <v>0.37494557315047161</v>
      </c>
      <c r="CQ7" s="236">
        <f t="shared" si="10"/>
        <v>0.39629323463519084</v>
      </c>
      <c r="CR7" s="236">
        <f t="shared" si="10"/>
        <v>0.36265624793954143</v>
      </c>
      <c r="CS7" s="236">
        <f t="shared" ref="CS7:CT8" si="11">BG7/AQ7-1</f>
        <v>0.41717539698398265</v>
      </c>
      <c r="CT7" s="236">
        <f t="shared" si="11"/>
        <v>0.39211046476052736</v>
      </c>
    </row>
    <row r="8" spans="1:98" s="235" customFormat="1">
      <c r="A8" s="234" t="str">
        <f t="shared" si="5"/>
        <v>JD(1P+3P)Cosmetics and Pets</v>
      </c>
      <c r="C8" s="235" t="s">
        <v>334</v>
      </c>
      <c r="D8" s="235" t="s">
        <v>201</v>
      </c>
      <c r="E8" s="235">
        <v>888306518.56999993</v>
      </c>
      <c r="F8" s="235">
        <v>835789996.49000001</v>
      </c>
      <c r="G8" s="235">
        <v>1516950262.49</v>
      </c>
      <c r="H8" s="235">
        <v>3241046777.5500002</v>
      </c>
      <c r="I8" s="235">
        <v>951715928.27999997</v>
      </c>
      <c r="J8" s="235">
        <v>976571208.3499999</v>
      </c>
      <c r="K8" s="235">
        <v>1161702396.54</v>
      </c>
      <c r="L8" s="235">
        <v>3089989533.1700001</v>
      </c>
      <c r="M8" s="235">
        <v>1324191295.5599999</v>
      </c>
      <c r="N8" s="235">
        <v>2074600385.74</v>
      </c>
      <c r="O8" s="235">
        <v>1452850602.6900001</v>
      </c>
      <c r="P8" s="235">
        <v>4851642283.9899998</v>
      </c>
      <c r="Q8" s="235">
        <v>1322898568.4200001</v>
      </c>
      <c r="R8" s="235">
        <v>1140049492.1100001</v>
      </c>
      <c r="S8" s="235">
        <v>2064126351.5</v>
      </c>
      <c r="T8" s="235">
        <v>4527074412.0300007</v>
      </c>
      <c r="U8" s="235">
        <v>1832054276.78</v>
      </c>
      <c r="V8" s="235">
        <v>1622952068.1999998</v>
      </c>
      <c r="W8" s="235">
        <v>2070644859.75</v>
      </c>
      <c r="X8" s="235">
        <v>5525651204.7299995</v>
      </c>
      <c r="Y8" s="235">
        <v>1493875260.5999999</v>
      </c>
      <c r="Z8" s="235">
        <v>1758798856.8000002</v>
      </c>
      <c r="AA8" s="235">
        <v>1808573227.6399999</v>
      </c>
      <c r="AB8" s="235">
        <v>5061247345.0400009</v>
      </c>
      <c r="AC8" s="235">
        <v>1691349488.47</v>
      </c>
      <c r="AD8" s="235">
        <v>2721284349.21</v>
      </c>
      <c r="AE8" s="235">
        <v>1776891467.3500001</v>
      </c>
      <c r="AF8" s="235">
        <v>6189525305.0300007</v>
      </c>
      <c r="AG8" s="235">
        <v>1390333344.5899999</v>
      </c>
      <c r="AH8" s="235">
        <v>1759864254.3699999</v>
      </c>
      <c r="AI8" s="235">
        <v>2001914594.78</v>
      </c>
      <c r="AJ8" s="235">
        <v>5152112193.7399998</v>
      </c>
      <c r="AK8" s="235">
        <v>1753868519.03</v>
      </c>
      <c r="AL8" s="235">
        <v>1834456501.8599999</v>
      </c>
      <c r="AM8" s="235">
        <v>2948128793.2799997</v>
      </c>
      <c r="AN8" s="235">
        <v>6536453814.1699991</v>
      </c>
      <c r="AO8" s="235">
        <v>2183855609.6399999</v>
      </c>
      <c r="AP8" s="235">
        <v>2634959481.6199999</v>
      </c>
      <c r="AQ8" s="235">
        <v>2790554582.0400844</v>
      </c>
      <c r="AR8" s="235">
        <v>7609369673.3000841</v>
      </c>
      <c r="AS8" s="235">
        <v>2535570747.8200002</v>
      </c>
      <c r="AT8" s="235">
        <v>4147024195.2199998</v>
      </c>
      <c r="AU8" s="235">
        <v>2579319465.7200003</v>
      </c>
      <c r="AV8" s="235">
        <v>9261914408.7600002</v>
      </c>
      <c r="AW8" s="235">
        <v>2716473238</v>
      </c>
      <c r="AX8" s="235">
        <v>2155476121</v>
      </c>
      <c r="AY8" s="235">
        <v>3410135615</v>
      </c>
      <c r="AZ8" s="235">
        <v>8282084974</v>
      </c>
      <c r="BA8" s="235">
        <v>2362280420</v>
      </c>
      <c r="BB8" s="235">
        <v>2694917807</v>
      </c>
      <c r="BC8" s="235">
        <v>3953506838</v>
      </c>
      <c r="BD8" s="235">
        <v>9010705065</v>
      </c>
      <c r="BE8" s="235">
        <v>2207531433</v>
      </c>
      <c r="BF8" s="235">
        <v>2736441642</v>
      </c>
      <c r="BG8" s="235">
        <v>2825589408</v>
      </c>
      <c r="BH8" s="235">
        <v>7769562483</v>
      </c>
      <c r="BI8" s="236"/>
      <c r="BJ8" s="236">
        <f t="shared" si="7"/>
        <v>0.70489708541232377</v>
      </c>
      <c r="BK8" s="236">
        <f t="shared" si="7"/>
        <v>0.56966508199544785</v>
      </c>
      <c r="BL8" s="236">
        <f t="shared" si="7"/>
        <v>0.80099396926890809</v>
      </c>
      <c r="BM8" s="236">
        <f t="shared" si="7"/>
        <v>0.55683007371477578</v>
      </c>
      <c r="BN8" s="236">
        <f t="shared" si="7"/>
        <v>0.63794967287403725</v>
      </c>
      <c r="BO8" s="236">
        <f t="shared" si="7"/>
        <v>0.27726975259622821</v>
      </c>
      <c r="BP8" s="236">
        <f t="shared" si="7"/>
        <v>0.31171495383643766</v>
      </c>
      <c r="BQ8" s="236">
        <f t="shared" si="7"/>
        <v>0.22303798068433722</v>
      </c>
      <c r="BR8" s="236">
        <f t="shared" si="7"/>
        <v>0.27575879315235152</v>
      </c>
      <c r="BS8" s="236">
        <f t="shared" si="7"/>
        <v>5.0975016361640257E-2</v>
      </c>
      <c r="BT8" s="236">
        <f t="shared" si="8"/>
        <v>0.54367355676186335</v>
      </c>
      <c r="BU8" s="236">
        <f t="shared" si="8"/>
        <v>-3.0139509955284804E-2</v>
      </c>
      <c r="BV8" s="236">
        <f t="shared" si="8"/>
        <v>0.13806660214134281</v>
      </c>
      <c r="BW8" s="236">
        <f t="shared" si="8"/>
        <v>-4.2676550984842243E-2</v>
      </c>
      <c r="BX8" s="236">
        <f t="shared" si="8"/>
        <v>0.13032081341414936</v>
      </c>
      <c r="BY8" s="236">
        <f t="shared" si="8"/>
        <v>0.42377326531790827</v>
      </c>
      <c r="BZ8" s="236">
        <f t="shared" si="8"/>
        <v>0.18292913757834461</v>
      </c>
      <c r="CA8" s="236">
        <f t="shared" si="8"/>
        <v>0.46187279971613981</v>
      </c>
      <c r="CB8" s="236">
        <f t="shared" si="8"/>
        <v>0.4981585139383744</v>
      </c>
      <c r="CC8" s="236">
        <f t="shared" si="8"/>
        <v>0.5429591345225584</v>
      </c>
      <c r="CD8" s="236">
        <f t="shared" si="9"/>
        <v>0.50345738007790342</v>
      </c>
      <c r="CE8" s="236">
        <f t="shared" si="9"/>
        <v>0.49914063598628888</v>
      </c>
      <c r="CF8" s="236">
        <f t="shared" si="9"/>
        <v>0.52392167192079642</v>
      </c>
      <c r="CG8" s="236">
        <f t="shared" si="9"/>
        <v>0.45159088954752868</v>
      </c>
      <c r="CH8" s="236">
        <f t="shared" si="9"/>
        <v>0.49638525610892681</v>
      </c>
      <c r="CI8" s="236">
        <f t="shared" si="9"/>
        <v>0.9538287336416218</v>
      </c>
      <c r="CJ8" s="236">
        <f t="shared" si="9"/>
        <v>0.22479680784903611</v>
      </c>
      <c r="CK8" s="236">
        <f t="shared" si="9"/>
        <v>0.70343711159903721</v>
      </c>
      <c r="CL8" s="236">
        <f t="shared" si="9"/>
        <v>0.60751254292618651</v>
      </c>
      <c r="CM8" s="236">
        <f t="shared" si="9"/>
        <v>0.346897098823856</v>
      </c>
      <c r="CN8" s="236">
        <f t="shared" si="10"/>
        <v>0.46905516934719227</v>
      </c>
      <c r="CO8" s="236">
        <f t="shared" si="10"/>
        <v>0.34102242989236808</v>
      </c>
      <c r="CP8" s="236">
        <f t="shared" si="10"/>
        <v>0.37853113036096353</v>
      </c>
      <c r="CQ8" s="236">
        <f t="shared" si="10"/>
        <v>1.0841295209944368E-2</v>
      </c>
      <c r="CR8" s="236">
        <f t="shared" si="10"/>
        <v>3.851374607005642E-2</v>
      </c>
      <c r="CS8" s="236">
        <f t="shared" si="11"/>
        <v>1.2554789712911685E-2</v>
      </c>
      <c r="CT8" s="236">
        <f t="shared" si="11"/>
        <v>2.1052047223044434E-2</v>
      </c>
    </row>
    <row r="9" spans="1:98" s="237" customFormat="1" ht="12.9">
      <c r="A9" s="234" t="str">
        <f t="shared" si="5"/>
        <v>BABA/JD</v>
      </c>
      <c r="C9" s="238" t="s">
        <v>335</v>
      </c>
      <c r="E9" s="237">
        <f>E7/E8</f>
        <v>6.2593000896478843</v>
      </c>
      <c r="F9" s="237">
        <f t="shared" ref="F9:BH9" si="12">F7/F8</f>
        <v>6.4208011508477156</v>
      </c>
      <c r="G9" s="237">
        <f t="shared" si="12"/>
        <v>3.4582646276212916</v>
      </c>
      <c r="H9" s="237">
        <f t="shared" si="12"/>
        <v>4.9899415180626789</v>
      </c>
      <c r="I9" s="237">
        <f t="shared" si="12"/>
        <v>5.2867290970459786</v>
      </c>
      <c r="J9" s="237">
        <f t="shared" si="12"/>
        <v>5.6679500077747713</v>
      </c>
      <c r="K9" s="237">
        <f t="shared" si="12"/>
        <v>4.9386409016437414</v>
      </c>
      <c r="L9" s="237">
        <f t="shared" si="12"/>
        <v>5.2763453967055947</v>
      </c>
      <c r="M9" s="237">
        <f t="shared" si="12"/>
        <v>4.6736957012489126</v>
      </c>
      <c r="N9" s="237">
        <f t="shared" si="12"/>
        <v>4.518278972972654</v>
      </c>
      <c r="O9" s="237">
        <f t="shared" si="12"/>
        <v>4.6745419049043875</v>
      </c>
      <c r="P9" s="237">
        <f t="shared" si="12"/>
        <v>4.6074916865791904</v>
      </c>
      <c r="Q9" s="237">
        <f t="shared" si="12"/>
        <v>4.7069374053197146</v>
      </c>
      <c r="R9" s="237">
        <f t="shared" si="12"/>
        <v>4.1186138881477188</v>
      </c>
      <c r="S9" s="237">
        <f t="shared" si="12"/>
        <v>3.5982939449915743</v>
      </c>
      <c r="T9" s="237">
        <f t="shared" si="12"/>
        <v>4.0532927247802437</v>
      </c>
      <c r="U9" s="237">
        <f t="shared" si="12"/>
        <v>3.8508843526185523</v>
      </c>
      <c r="V9" s="237">
        <f t="shared" si="12"/>
        <v>4.6957893103105759</v>
      </c>
      <c r="W9" s="237">
        <f t="shared" si="12"/>
        <v>4.1398432515535095</v>
      </c>
      <c r="X9" s="237">
        <f t="shared" si="12"/>
        <v>4.2073258713288579</v>
      </c>
      <c r="Y9" s="237">
        <f t="shared" si="12"/>
        <v>5.1507672821554999</v>
      </c>
      <c r="Z9" s="237">
        <f t="shared" si="12"/>
        <v>4.5450427856623339</v>
      </c>
      <c r="AA9" s="237">
        <f t="shared" si="12"/>
        <v>4.4836318371534079</v>
      </c>
      <c r="AB9" s="237">
        <f t="shared" si="12"/>
        <v>4.7018836963266262</v>
      </c>
      <c r="AC9" s="237">
        <f t="shared" si="12"/>
        <v>5.2671353088288795</v>
      </c>
      <c r="AD9" s="237">
        <f t="shared" si="12"/>
        <v>4.9357649438542701</v>
      </c>
      <c r="AE9" s="237">
        <f t="shared" si="12"/>
        <v>5.4594028902887448</v>
      </c>
      <c r="AF9" s="237">
        <f t="shared" si="12"/>
        <v>5.1766413960568975</v>
      </c>
      <c r="AG9" s="237">
        <f t="shared" si="12"/>
        <v>5.8676545834522429</v>
      </c>
      <c r="AH9" s="237">
        <f t="shared" si="12"/>
        <v>5.0059802757819911</v>
      </c>
      <c r="AI9" s="237">
        <f t="shared" si="12"/>
        <v>4.8589623588807349</v>
      </c>
      <c r="AJ9" s="237">
        <f t="shared" si="12"/>
        <v>5.1813835229569456</v>
      </c>
      <c r="AK9" s="237">
        <f t="shared" si="12"/>
        <v>5.081807291648837</v>
      </c>
      <c r="AL9" s="237">
        <f t="shared" si="12"/>
        <v>5.4935020060612434</v>
      </c>
      <c r="AM9" s="237">
        <f t="shared" si="12"/>
        <v>3.5414385435936406</v>
      </c>
      <c r="AN9" s="237">
        <f t="shared" si="12"/>
        <v>4.5025988216727209</v>
      </c>
      <c r="AO9" s="237">
        <f t="shared" si="12"/>
        <v>4.0972132102062355</v>
      </c>
      <c r="AP9" s="237">
        <f t="shared" si="12"/>
        <v>4.0992989811969087</v>
      </c>
      <c r="AQ9" s="237">
        <f t="shared" si="12"/>
        <v>4.0134794890025631</v>
      </c>
      <c r="AR9" s="237">
        <f t="shared" si="12"/>
        <v>4.067228125090919</v>
      </c>
      <c r="AS9" s="237">
        <f t="shared" si="12"/>
        <v>4.3986355390051823</v>
      </c>
      <c r="AT9" s="237">
        <f t="shared" si="12"/>
        <v>4.762762231369666</v>
      </c>
      <c r="AU9" s="237">
        <f t="shared" si="12"/>
        <v>4.4679458912050967</v>
      </c>
      <c r="AV9" s="237">
        <f t="shared" si="12"/>
        <v>4.580975352291385</v>
      </c>
      <c r="AW9" s="237">
        <f t="shared" si="12"/>
        <v>4.3531698238655716</v>
      </c>
      <c r="AX9" s="237">
        <f t="shared" si="12"/>
        <v>3.9339167112025732</v>
      </c>
      <c r="AY9" s="237">
        <f t="shared" si="12"/>
        <v>4.3065414883800743</v>
      </c>
      <c r="AZ9" s="237">
        <f t="shared" si="12"/>
        <v>4.2248568418274237</v>
      </c>
      <c r="BA9" s="237">
        <f t="shared" si="12"/>
        <v>5.0289305450027815</v>
      </c>
      <c r="BB9" s="237">
        <f t="shared" si="12"/>
        <v>4.8500990980316008</v>
      </c>
      <c r="BC9" s="237">
        <f t="shared" si="12"/>
        <v>3.9245412793693517</v>
      </c>
      <c r="BD9" s="237">
        <f t="shared" si="12"/>
        <v>4.490887569517847</v>
      </c>
      <c r="BE9" s="237">
        <f t="shared" si="12"/>
        <v>5.6595541885541074</v>
      </c>
      <c r="BF9" s="237">
        <f t="shared" si="12"/>
        <v>5.3787784610829279</v>
      </c>
      <c r="BG9" s="237">
        <f t="shared" si="12"/>
        <v>5.6172806112812266</v>
      </c>
      <c r="BH9" s="237">
        <f t="shared" si="12"/>
        <v>5.545291105293245</v>
      </c>
    </row>
    <row r="10" spans="1:98" s="235" customFormat="1">
      <c r="A10" s="234" t="str">
        <f t="shared" si="5"/>
        <v/>
      </c>
      <c r="BA10" s="235" t="e">
        <v>#N/A</v>
      </c>
      <c r="BB10" s="235" t="e">
        <v>#N/A</v>
      </c>
      <c r="BC10" s="235" t="e">
        <v>#N/A</v>
      </c>
    </row>
    <row r="11" spans="1:98" s="235" customFormat="1">
      <c r="A11" s="234" t="str">
        <f t="shared" si="5"/>
        <v>BABA (Tmall+Taobao)Electronics</v>
      </c>
      <c r="C11" s="235" t="s">
        <v>332</v>
      </c>
      <c r="D11" s="235" t="s">
        <v>336</v>
      </c>
      <c r="E11" s="235">
        <v>13902314550.639999</v>
      </c>
      <c r="F11" s="235">
        <v>15245061119.259998</v>
      </c>
      <c r="G11" s="235">
        <v>14464740864.65</v>
      </c>
      <c r="H11" s="235">
        <v>43612116534.549995</v>
      </c>
      <c r="I11" s="235">
        <v>15254616022.450001</v>
      </c>
      <c r="J11" s="235">
        <v>15403497777.879999</v>
      </c>
      <c r="K11" s="235">
        <v>15207984259.040001</v>
      </c>
      <c r="L11" s="235">
        <v>45866098059.370003</v>
      </c>
      <c r="M11" s="235">
        <v>15220917466.829998</v>
      </c>
      <c r="N11" s="235">
        <v>22738472556.239998</v>
      </c>
      <c r="O11" s="235">
        <v>16970582680.27</v>
      </c>
      <c r="P11" s="235">
        <v>54929972703.339996</v>
      </c>
      <c r="Q11" s="235">
        <v>15828680783.34</v>
      </c>
      <c r="R11" s="235">
        <v>10488516390.59</v>
      </c>
      <c r="S11" s="235">
        <v>16851765216.970001</v>
      </c>
      <c r="T11" s="235">
        <v>43168962390.900002</v>
      </c>
      <c r="U11" s="235">
        <v>17235023955.959999</v>
      </c>
      <c r="V11" s="235">
        <v>15193311232.540001</v>
      </c>
      <c r="W11" s="235">
        <v>19439313747.169998</v>
      </c>
      <c r="X11" s="235">
        <v>51867648935.669998</v>
      </c>
      <c r="Y11" s="235">
        <v>18104772076.380001</v>
      </c>
      <c r="Z11" s="235">
        <v>18186489361.27</v>
      </c>
      <c r="AA11" s="235">
        <v>18052496266.700001</v>
      </c>
      <c r="AB11" s="235">
        <v>54343757704.350006</v>
      </c>
      <c r="AC11" s="235">
        <v>16943750548.52</v>
      </c>
      <c r="AD11" s="235">
        <v>24208452165.169998</v>
      </c>
      <c r="AE11" s="235">
        <v>18810325640.049999</v>
      </c>
      <c r="AF11" s="235">
        <v>59962528353.740005</v>
      </c>
      <c r="AG11" s="235">
        <v>15823010079.880001</v>
      </c>
      <c r="AH11" s="235">
        <v>16636253322.549999</v>
      </c>
      <c r="AI11" s="235">
        <v>18051255593.709999</v>
      </c>
      <c r="AJ11" s="235">
        <v>50510518996.139999</v>
      </c>
      <c r="AK11" s="235">
        <v>18359127930.360001</v>
      </c>
      <c r="AL11" s="235">
        <v>17907425193</v>
      </c>
      <c r="AM11" s="235">
        <v>22673505028</v>
      </c>
      <c r="AN11" s="235">
        <v>58940058151.360001</v>
      </c>
      <c r="AO11" s="235">
        <v>21095506583</v>
      </c>
      <c r="AP11" s="235">
        <v>22990863143.18</v>
      </c>
      <c r="AQ11" s="235">
        <v>23797700761.860001</v>
      </c>
      <c r="AR11" s="235">
        <v>67884070488.039993</v>
      </c>
      <c r="AS11" s="235">
        <v>21759396258.791199</v>
      </c>
      <c r="AT11" s="235">
        <v>30651955827.18</v>
      </c>
      <c r="AU11" s="235">
        <v>23768816568.103897</v>
      </c>
      <c r="AV11" s="235">
        <v>76180168654.075104</v>
      </c>
      <c r="AW11" s="235">
        <v>22052464963</v>
      </c>
      <c r="AX11" s="235">
        <v>15862175319</v>
      </c>
      <c r="AY11" s="235">
        <v>22789942456</v>
      </c>
      <c r="AZ11" s="235">
        <v>60704582738</v>
      </c>
      <c r="BA11" s="235">
        <v>21074131628</v>
      </c>
      <c r="BB11" s="235">
        <v>21624320408</v>
      </c>
      <c r="BC11" s="235">
        <v>25693936585</v>
      </c>
      <c r="BD11" s="235">
        <v>68392388621</v>
      </c>
      <c r="BE11" s="235">
        <v>23724976069</v>
      </c>
      <c r="BF11" s="235">
        <v>26259768607</v>
      </c>
      <c r="BG11" s="235">
        <v>27530374256</v>
      </c>
      <c r="BH11" s="235">
        <v>77515118932</v>
      </c>
      <c r="BI11" s="236"/>
      <c r="BJ11" s="236">
        <f t="shared" ref="BJ11:BS12" si="13">X11/H11-1</f>
        <v>0.18929446807700523</v>
      </c>
      <c r="BK11" s="236">
        <f t="shared" si="13"/>
        <v>0.18683892467273289</v>
      </c>
      <c r="BL11" s="236">
        <f t="shared" si="13"/>
        <v>0.18067270327305018</v>
      </c>
      <c r="BM11" s="236">
        <f t="shared" si="13"/>
        <v>0.18704069909653875</v>
      </c>
      <c r="BN11" s="236">
        <f t="shared" si="13"/>
        <v>0.18483498714031321</v>
      </c>
      <c r="BO11" s="236">
        <f t="shared" si="13"/>
        <v>0.11318851740996982</v>
      </c>
      <c r="BP11" s="236">
        <f t="shared" si="13"/>
        <v>6.4647245117025243E-2</v>
      </c>
      <c r="BQ11" s="236">
        <f t="shared" si="13"/>
        <v>0.10840776621764925</v>
      </c>
      <c r="BR11" s="236">
        <f t="shared" si="13"/>
        <v>9.1617661592138466E-2</v>
      </c>
      <c r="BS11" s="236">
        <f t="shared" si="13"/>
        <v>-3.5825496373442789E-4</v>
      </c>
      <c r="BT11" s="236">
        <f t="shared" ref="BT11:CC12" si="14">AH11/R11-1</f>
        <v>0.58613980309699221</v>
      </c>
      <c r="BU11" s="236">
        <f t="shared" si="14"/>
        <v>7.1178915757269756E-2</v>
      </c>
      <c r="BV11" s="236">
        <f t="shared" si="14"/>
        <v>0.17006562582536366</v>
      </c>
      <c r="BW11" s="236">
        <f t="shared" si="14"/>
        <v>6.5222072059335723E-2</v>
      </c>
      <c r="BX11" s="236">
        <f t="shared" si="14"/>
        <v>0.17863873904242111</v>
      </c>
      <c r="BY11" s="236">
        <f t="shared" si="14"/>
        <v>0.16637373741142691</v>
      </c>
      <c r="BZ11" s="236">
        <f t="shared" si="14"/>
        <v>0.13635492182153297</v>
      </c>
      <c r="CA11" s="236">
        <f t="shared" si="14"/>
        <v>0.16519039808967251</v>
      </c>
      <c r="CB11" s="236">
        <f t="shared" si="14"/>
        <v>0.26417268811326533</v>
      </c>
      <c r="CC11" s="236">
        <f t="shared" si="14"/>
        <v>0.31824986474351036</v>
      </c>
      <c r="CD11" s="236">
        <f t="shared" ref="CD11:CM12" si="15">AR11/AB11-1</f>
        <v>0.2491604069294262</v>
      </c>
      <c r="CE11" s="236">
        <f t="shared" si="15"/>
        <v>0.28421368081884535</v>
      </c>
      <c r="CF11" s="236">
        <f t="shared" si="15"/>
        <v>0.26616751942863237</v>
      </c>
      <c r="CG11" s="236">
        <f t="shared" si="15"/>
        <v>0.26360473619321767</v>
      </c>
      <c r="CH11" s="236">
        <f t="shared" si="15"/>
        <v>0.27046291651782162</v>
      </c>
      <c r="CI11" s="236">
        <f t="shared" si="15"/>
        <v>0.3936959435449745</v>
      </c>
      <c r="CJ11" s="236">
        <f t="shared" si="15"/>
        <v>-4.6529587434254616E-2</v>
      </c>
      <c r="CK11" s="236">
        <f t="shared" si="15"/>
        <v>0.26251286719031364</v>
      </c>
      <c r="CL11" s="236">
        <f t="shared" si="15"/>
        <v>0.20182060973554883</v>
      </c>
      <c r="CM11" s="236">
        <f t="shared" si="15"/>
        <v>0.14788304258996265</v>
      </c>
      <c r="CN11" s="236">
        <f t="shared" ref="CN11:CR12" si="16">BB11/AL11-1</f>
        <v>0.20756167762481748</v>
      </c>
      <c r="CO11" s="236">
        <f t="shared" si="16"/>
        <v>0.13321414370076456</v>
      </c>
      <c r="CP11" s="236">
        <f t="shared" si="16"/>
        <v>0.16037192303689451</v>
      </c>
      <c r="CQ11" s="236">
        <f t="shared" si="16"/>
        <v>0.12464595129083</v>
      </c>
      <c r="CR11" s="236">
        <f t="shared" si="16"/>
        <v>0.14218280729445709</v>
      </c>
      <c r="CS11" s="236">
        <f t="shared" ref="CS11:CT12" si="17">BG11/AQ11-1</f>
        <v>0.15685017353114494</v>
      </c>
      <c r="CT11" s="236">
        <f t="shared" si="17"/>
        <v>0.1418749402432613</v>
      </c>
    </row>
    <row r="12" spans="1:98" s="235" customFormat="1" hidden="1" outlineLevel="1">
      <c r="A12" s="234" t="str">
        <f t="shared" si="5"/>
        <v>JD(1P+3P)Computers</v>
      </c>
      <c r="C12" s="235" t="s">
        <v>334</v>
      </c>
      <c r="D12" s="235" t="s">
        <v>199</v>
      </c>
      <c r="E12" s="235">
        <v>5485365017.2600002</v>
      </c>
      <c r="F12" s="235">
        <v>5654445529.0299997</v>
      </c>
      <c r="G12" s="235">
        <v>7310397111.5799999</v>
      </c>
      <c r="H12" s="235">
        <v>18450207657.869999</v>
      </c>
      <c r="I12" s="235">
        <v>5664305017.1900005</v>
      </c>
      <c r="J12" s="235">
        <v>6426931583.6300001</v>
      </c>
      <c r="K12" s="235">
        <v>6555016099.4000006</v>
      </c>
      <c r="L12" s="235">
        <v>18646252700.220001</v>
      </c>
      <c r="M12" s="235">
        <v>6168201630.5899992</v>
      </c>
      <c r="N12" s="235">
        <v>8101090307.6800003</v>
      </c>
      <c r="O12" s="235">
        <v>5894697356.1599998</v>
      </c>
      <c r="P12" s="235">
        <v>20163989294.43</v>
      </c>
      <c r="Q12" s="235">
        <v>5254007662.7799997</v>
      </c>
      <c r="R12" s="235">
        <v>5780375303.7800007</v>
      </c>
      <c r="S12" s="235">
        <v>8175788938.1400003</v>
      </c>
      <c r="T12" s="235">
        <v>19210171904.700001</v>
      </c>
      <c r="U12" s="235">
        <v>6131226994.2000008</v>
      </c>
      <c r="V12" s="235">
        <v>5809973177.6100006</v>
      </c>
      <c r="W12" s="235">
        <v>8650611588.2199993</v>
      </c>
      <c r="X12" s="235">
        <v>20591811760.029999</v>
      </c>
      <c r="Y12" s="235">
        <v>6567578234.9200001</v>
      </c>
      <c r="Z12" s="235">
        <v>7403852718.4200001</v>
      </c>
      <c r="AA12" s="235">
        <v>7035817244.3099995</v>
      </c>
      <c r="AB12" s="235">
        <v>21007248197.650002</v>
      </c>
      <c r="AC12" s="235">
        <v>7113446358.3500004</v>
      </c>
      <c r="AD12" s="235">
        <v>10947230617.019999</v>
      </c>
      <c r="AE12" s="235">
        <v>7384200495.7799997</v>
      </c>
      <c r="AF12" s="235">
        <v>25444877471.149998</v>
      </c>
      <c r="AG12" s="235">
        <v>7111396581.3599997</v>
      </c>
      <c r="AH12" s="235">
        <v>9664581661.7900009</v>
      </c>
      <c r="AI12" s="235">
        <v>9061741354.8899994</v>
      </c>
      <c r="AJ12" s="235">
        <v>25837719598.040001</v>
      </c>
      <c r="AK12" s="235">
        <v>7680332139.3400002</v>
      </c>
      <c r="AL12" s="235">
        <v>7594831878.1499996</v>
      </c>
      <c r="AM12" s="235">
        <v>11031132205.25</v>
      </c>
      <c r="AN12" s="235">
        <v>26306296222.739998</v>
      </c>
      <c r="AO12" s="235">
        <v>7624686714.331358</v>
      </c>
      <c r="AP12" s="235">
        <v>9782595947.7470436</v>
      </c>
      <c r="AQ12" s="235">
        <v>9995867310.4819221</v>
      </c>
      <c r="AR12" s="235">
        <v>27403149972.560326</v>
      </c>
      <c r="AS12" s="235">
        <v>10254120150.900002</v>
      </c>
      <c r="AT12" s="235">
        <v>16110242109.880001</v>
      </c>
      <c r="AU12" s="235">
        <v>10105982362.27</v>
      </c>
      <c r="AV12" s="235">
        <v>36470344623.050003</v>
      </c>
      <c r="AW12" s="235">
        <v>10710762762</v>
      </c>
      <c r="AX12" s="235">
        <v>8019564191</v>
      </c>
      <c r="AY12" s="235">
        <v>12938715555</v>
      </c>
      <c r="AZ12" s="235">
        <v>31669042508</v>
      </c>
      <c r="BA12" s="235">
        <v>9339814202</v>
      </c>
      <c r="BB12" s="235">
        <v>10022184883</v>
      </c>
      <c r="BC12" s="235">
        <v>16292286092</v>
      </c>
      <c r="BD12" s="235">
        <v>35654285177</v>
      </c>
      <c r="BE12" s="235">
        <v>10705728955</v>
      </c>
      <c r="BF12" s="235">
        <v>12875829962</v>
      </c>
      <c r="BG12" s="235">
        <v>12439896572</v>
      </c>
      <c r="BH12" s="235">
        <v>36021455489</v>
      </c>
      <c r="BJ12" s="235">
        <f t="shared" si="13"/>
        <v>0.11607479665663778</v>
      </c>
      <c r="BK12" s="235">
        <f t="shared" si="13"/>
        <v>0.15946761606035542</v>
      </c>
      <c r="BL12" s="235">
        <f t="shared" si="13"/>
        <v>0.15200428417167378</v>
      </c>
      <c r="BM12" s="235">
        <f t="shared" si="13"/>
        <v>7.3348583377851329E-2</v>
      </c>
      <c r="BN12" s="235">
        <f t="shared" si="13"/>
        <v>0.12662037436627371</v>
      </c>
      <c r="BO12" s="235">
        <f t="shared" si="13"/>
        <v>0.15324478419645748</v>
      </c>
      <c r="BP12" s="235">
        <f t="shared" si="13"/>
        <v>0.35132805600769546</v>
      </c>
      <c r="BQ12" s="235">
        <f t="shared" si="13"/>
        <v>0.25268526094277921</v>
      </c>
      <c r="BR12" s="235">
        <f t="shared" si="13"/>
        <v>0.26189699367568919</v>
      </c>
      <c r="BS12" s="235">
        <f t="shared" si="13"/>
        <v>0.3535185020261693</v>
      </c>
      <c r="BT12" s="235">
        <f t="shared" si="14"/>
        <v>0.67196438879495846</v>
      </c>
      <c r="BU12" s="235">
        <f t="shared" si="14"/>
        <v>0.1083629266182542</v>
      </c>
      <c r="BV12" s="235">
        <f t="shared" si="14"/>
        <v>0.34500199822358124</v>
      </c>
      <c r="BW12" s="235">
        <f t="shared" si="14"/>
        <v>0.25265826018273629</v>
      </c>
      <c r="BX12" s="235">
        <f t="shared" si="14"/>
        <v>0.30720601386222257</v>
      </c>
      <c r="BY12" s="235">
        <f t="shared" si="14"/>
        <v>0.27518523895717184</v>
      </c>
      <c r="BZ12" s="235">
        <f t="shared" si="14"/>
        <v>0.27751246608626112</v>
      </c>
      <c r="CA12" s="235">
        <f t="shared" si="14"/>
        <v>0.160958642835906</v>
      </c>
      <c r="CB12" s="235">
        <f t="shared" si="14"/>
        <v>0.32128451494030696</v>
      </c>
      <c r="CC12" s="235">
        <f t="shared" si="14"/>
        <v>0.42071161933118306</v>
      </c>
      <c r="CD12" s="235">
        <f t="shared" si="15"/>
        <v>0.30446166555150267</v>
      </c>
      <c r="CE12" s="235">
        <f t="shared" si="15"/>
        <v>0.44151226203644223</v>
      </c>
      <c r="CF12" s="235">
        <f t="shared" si="15"/>
        <v>0.47162717891709605</v>
      </c>
      <c r="CG12" s="235">
        <f t="shared" si="15"/>
        <v>0.36859533649519305</v>
      </c>
      <c r="CH12" s="235">
        <f t="shared" si="15"/>
        <v>0.43330792865483203</v>
      </c>
      <c r="CI12" s="235">
        <f t="shared" si="15"/>
        <v>0.50614055051780693</v>
      </c>
      <c r="CJ12" s="235">
        <f t="shared" si="15"/>
        <v>-0.17021093393972353</v>
      </c>
      <c r="CK12" s="235">
        <f t="shared" si="15"/>
        <v>0.42783986523935202</v>
      </c>
      <c r="CL12" s="235">
        <f t="shared" si="15"/>
        <v>0.22569030861385886</v>
      </c>
      <c r="CM12" s="235">
        <f t="shared" si="15"/>
        <v>0.21606904917039249</v>
      </c>
      <c r="CN12" s="235">
        <f t="shared" si="16"/>
        <v>0.31960589039941611</v>
      </c>
      <c r="CO12" s="235">
        <f t="shared" si="16"/>
        <v>0.47693688996366856</v>
      </c>
      <c r="CP12" s="235">
        <f t="shared" si="16"/>
        <v>0.35535177111627392</v>
      </c>
      <c r="CQ12" s="235">
        <f t="shared" si="16"/>
        <v>0.40408771613888295</v>
      </c>
      <c r="CR12" s="235">
        <f t="shared" si="16"/>
        <v>0.31619766683355</v>
      </c>
      <c r="CS12" s="235">
        <f t="shared" si="17"/>
        <v>0.24450397205205054</v>
      </c>
      <c r="CT12" s="235">
        <f t="shared" si="17"/>
        <v>0.31450054191103827</v>
      </c>
    </row>
    <row r="13" spans="1:98" s="235" customFormat="1" hidden="1" outlineLevel="1">
      <c r="A13" s="234" t="str">
        <f t="shared" si="5"/>
        <v>JD(1P+3P)Mobile Handsets and Other Digital Products</v>
      </c>
      <c r="C13" s="235" t="s">
        <v>334</v>
      </c>
      <c r="D13" s="235" t="s">
        <v>202</v>
      </c>
      <c r="E13" s="235">
        <v>5627908423.4700003</v>
      </c>
      <c r="F13" s="235">
        <v>5953093309.7399998</v>
      </c>
      <c r="G13" s="235">
        <v>9321316319.4899998</v>
      </c>
      <c r="H13" s="235">
        <v>20902318052.700005</v>
      </c>
      <c r="I13" s="235">
        <v>6850890665.9300003</v>
      </c>
      <c r="J13" s="235">
        <v>7410202684.1199999</v>
      </c>
      <c r="K13" s="235">
        <v>7892045837.0599995</v>
      </c>
      <c r="L13" s="235">
        <v>22153139187.110001</v>
      </c>
      <c r="M13" s="235">
        <v>7265634233.6100006</v>
      </c>
      <c r="N13" s="235">
        <v>11434151357.940001</v>
      </c>
      <c r="O13" s="235">
        <v>9098578681.4099998</v>
      </c>
      <c r="P13" s="235">
        <v>27798364272.960003</v>
      </c>
      <c r="Q13" s="235">
        <v>9372680432.0900002</v>
      </c>
      <c r="R13" s="235">
        <v>7701980545.9899998</v>
      </c>
      <c r="S13" s="235">
        <v>8583923207.7399998</v>
      </c>
      <c r="T13" s="235">
        <v>25658584185.82</v>
      </c>
      <c r="U13" s="235">
        <v>8458257596.6300001</v>
      </c>
      <c r="V13" s="235">
        <v>8388448564.9700003</v>
      </c>
      <c r="W13" s="235">
        <v>13563018055.66</v>
      </c>
      <c r="X13" s="235">
        <v>30409724217.259998</v>
      </c>
      <c r="Y13" s="235">
        <v>9045793838.5799999</v>
      </c>
      <c r="Z13" s="235">
        <v>9698710423.9500008</v>
      </c>
      <c r="AA13" s="235">
        <v>9506788859.4099998</v>
      </c>
      <c r="AB13" s="235">
        <v>28251293121.939999</v>
      </c>
      <c r="AC13" s="235">
        <v>9089073575.7700005</v>
      </c>
      <c r="AD13" s="235">
        <v>13243607839.83</v>
      </c>
      <c r="AE13" s="235">
        <v>10911925967.060001</v>
      </c>
      <c r="AF13" s="235">
        <v>33244607382.660004</v>
      </c>
      <c r="AG13" s="235">
        <v>12841656133.24</v>
      </c>
      <c r="AH13" s="235">
        <v>10474345673.48</v>
      </c>
      <c r="AI13" s="235">
        <v>11931800690.400002</v>
      </c>
      <c r="AJ13" s="235">
        <v>35247802497.120003</v>
      </c>
      <c r="AK13" s="235">
        <v>11372069496.610001</v>
      </c>
      <c r="AL13" s="235">
        <v>12186084418.120001</v>
      </c>
      <c r="AM13" s="235">
        <v>19462680811.209999</v>
      </c>
      <c r="AN13" s="235">
        <v>43020834725.940002</v>
      </c>
      <c r="AO13" s="235">
        <v>10721639777.612831</v>
      </c>
      <c r="AP13" s="235">
        <v>11225024088.349419</v>
      </c>
      <c r="AQ13" s="235">
        <v>12379448789.27496</v>
      </c>
      <c r="AR13" s="235">
        <v>34326112655.237209</v>
      </c>
      <c r="AS13" s="235">
        <v>11497865904.76</v>
      </c>
      <c r="AT13" s="235">
        <v>20827718408.34</v>
      </c>
      <c r="AU13" s="235">
        <v>15602808194.73</v>
      </c>
      <c r="AV13" s="235">
        <v>47928392507.830002</v>
      </c>
      <c r="AW13" s="235">
        <v>17553008683</v>
      </c>
      <c r="AX13" s="235">
        <v>13269743714</v>
      </c>
      <c r="AY13" s="235">
        <v>14277929681</v>
      </c>
      <c r="AZ13" s="235">
        <v>45100682078</v>
      </c>
      <c r="BA13" s="235">
        <v>13865115347</v>
      </c>
      <c r="BB13" s="235">
        <v>13853357520</v>
      </c>
      <c r="BC13" s="235">
        <v>24467296555</v>
      </c>
      <c r="BD13" s="235">
        <v>52185769422</v>
      </c>
      <c r="BE13" s="235">
        <v>14191719467</v>
      </c>
      <c r="BF13" s="235">
        <v>14895076190</v>
      </c>
      <c r="BG13" s="235">
        <v>14320905569</v>
      </c>
      <c r="BH13" s="235">
        <v>43407701226</v>
      </c>
    </row>
    <row r="14" spans="1:98" s="235" customFormat="1" collapsed="1">
      <c r="A14" s="234" t="str">
        <f t="shared" si="5"/>
        <v>JD(1P+3P)Electronics</v>
      </c>
      <c r="C14" s="235" t="s">
        <v>334</v>
      </c>
      <c r="D14" s="235" t="s">
        <v>336</v>
      </c>
      <c r="E14" s="235">
        <f>E12+E13</f>
        <v>11113273440.73</v>
      </c>
      <c r="F14" s="235">
        <f t="shared" ref="F14:BH14" si="18">F12+F13</f>
        <v>11607538838.77</v>
      </c>
      <c r="G14" s="235">
        <f t="shared" si="18"/>
        <v>16631713431.07</v>
      </c>
      <c r="H14" s="235">
        <f t="shared" si="18"/>
        <v>39352525710.570007</v>
      </c>
      <c r="I14" s="235">
        <f t="shared" si="18"/>
        <v>12515195683.120001</v>
      </c>
      <c r="J14" s="235">
        <f t="shared" si="18"/>
        <v>13837134267.75</v>
      </c>
      <c r="K14" s="235">
        <f t="shared" si="18"/>
        <v>14447061936.459999</v>
      </c>
      <c r="L14" s="235">
        <f t="shared" si="18"/>
        <v>40799391887.330002</v>
      </c>
      <c r="M14" s="235">
        <f t="shared" si="18"/>
        <v>13433835864.200001</v>
      </c>
      <c r="N14" s="235">
        <f t="shared" si="18"/>
        <v>19535241665.620003</v>
      </c>
      <c r="O14" s="235">
        <f t="shared" si="18"/>
        <v>14993276037.57</v>
      </c>
      <c r="P14" s="235">
        <f t="shared" si="18"/>
        <v>47962353567.389999</v>
      </c>
      <c r="Q14" s="235">
        <f t="shared" si="18"/>
        <v>14626688094.869999</v>
      </c>
      <c r="R14" s="235">
        <f t="shared" si="18"/>
        <v>13482355849.77</v>
      </c>
      <c r="S14" s="235">
        <f t="shared" si="18"/>
        <v>16759712145.880001</v>
      </c>
      <c r="T14" s="235">
        <f t="shared" si="18"/>
        <v>44868756090.520004</v>
      </c>
      <c r="U14" s="235">
        <f t="shared" si="18"/>
        <v>14589484590.830002</v>
      </c>
      <c r="V14" s="235">
        <f t="shared" si="18"/>
        <v>14198421742.580002</v>
      </c>
      <c r="W14" s="235">
        <f t="shared" si="18"/>
        <v>22213629643.879997</v>
      </c>
      <c r="X14" s="235">
        <f t="shared" si="18"/>
        <v>51001535977.289993</v>
      </c>
      <c r="Y14" s="235">
        <f t="shared" si="18"/>
        <v>15613372073.5</v>
      </c>
      <c r="Z14" s="235">
        <f t="shared" si="18"/>
        <v>17102563142.370001</v>
      </c>
      <c r="AA14" s="235">
        <f t="shared" si="18"/>
        <v>16542606103.719999</v>
      </c>
      <c r="AB14" s="235">
        <f t="shared" si="18"/>
        <v>49258541319.589996</v>
      </c>
      <c r="AC14" s="235">
        <f t="shared" si="18"/>
        <v>16202519934.120001</v>
      </c>
      <c r="AD14" s="235">
        <f t="shared" si="18"/>
        <v>24190838456.849998</v>
      </c>
      <c r="AE14" s="235">
        <f t="shared" si="18"/>
        <v>18296126462.84</v>
      </c>
      <c r="AF14" s="235">
        <f t="shared" si="18"/>
        <v>58689484853.809998</v>
      </c>
      <c r="AG14" s="235">
        <f t="shared" si="18"/>
        <v>19953052714.599998</v>
      </c>
      <c r="AH14" s="235">
        <f t="shared" si="18"/>
        <v>20138927335.27</v>
      </c>
      <c r="AI14" s="235">
        <f t="shared" si="18"/>
        <v>20993542045.290001</v>
      </c>
      <c r="AJ14" s="235">
        <f t="shared" si="18"/>
        <v>61085522095.160004</v>
      </c>
      <c r="AK14" s="235">
        <f t="shared" si="18"/>
        <v>19052401635.950001</v>
      </c>
      <c r="AL14" s="235">
        <f t="shared" si="18"/>
        <v>19780916296.27</v>
      </c>
      <c r="AM14" s="235">
        <f t="shared" si="18"/>
        <v>30493813016.459999</v>
      </c>
      <c r="AN14" s="235">
        <f t="shared" si="18"/>
        <v>69327130948.679993</v>
      </c>
      <c r="AO14" s="235">
        <f t="shared" si="18"/>
        <v>18346326491.944191</v>
      </c>
      <c r="AP14" s="235">
        <f t="shared" si="18"/>
        <v>21007620036.096462</v>
      </c>
      <c r="AQ14" s="235">
        <f t="shared" si="18"/>
        <v>22375316099.756882</v>
      </c>
      <c r="AR14" s="235">
        <f t="shared" si="18"/>
        <v>61729262627.797531</v>
      </c>
      <c r="AS14" s="235">
        <f t="shared" si="18"/>
        <v>21751986055.660004</v>
      </c>
      <c r="AT14" s="235">
        <f t="shared" si="18"/>
        <v>36937960518.220001</v>
      </c>
      <c r="AU14" s="235">
        <f t="shared" si="18"/>
        <v>25708790557</v>
      </c>
      <c r="AV14" s="235">
        <f t="shared" si="18"/>
        <v>84398737130.880005</v>
      </c>
      <c r="AW14" s="235">
        <f t="shared" si="18"/>
        <v>28263771445</v>
      </c>
      <c r="AX14" s="235">
        <f t="shared" si="18"/>
        <v>21289307905</v>
      </c>
      <c r="AY14" s="235">
        <f t="shared" si="18"/>
        <v>27216645236</v>
      </c>
      <c r="AZ14" s="235">
        <f t="shared" si="18"/>
        <v>76769724586</v>
      </c>
      <c r="BA14" s="235">
        <f t="shared" si="18"/>
        <v>23204929549</v>
      </c>
      <c r="BB14" s="235">
        <f t="shared" si="18"/>
        <v>23875542403</v>
      </c>
      <c r="BC14" s="235">
        <f t="shared" si="18"/>
        <v>40759582647</v>
      </c>
      <c r="BD14" s="235">
        <f t="shared" si="18"/>
        <v>87840054599</v>
      </c>
      <c r="BE14" s="235">
        <f t="shared" si="18"/>
        <v>24897448422</v>
      </c>
      <c r="BF14" s="235">
        <f t="shared" si="18"/>
        <v>27770906152</v>
      </c>
      <c r="BG14" s="235">
        <f t="shared" si="18"/>
        <v>26760802141</v>
      </c>
      <c r="BH14" s="235">
        <f t="shared" si="18"/>
        <v>79429156715</v>
      </c>
      <c r="BI14" s="236"/>
      <c r="BJ14" s="236">
        <f t="shared" ref="BJ14:CR14" si="19">X14/H14-1</f>
        <v>0.29601683897994602</v>
      </c>
      <c r="BK14" s="236">
        <f t="shared" si="19"/>
        <v>0.24755317206575489</v>
      </c>
      <c r="BL14" s="236">
        <f t="shared" si="19"/>
        <v>0.23599025719008071</v>
      </c>
      <c r="BM14" s="236">
        <f t="shared" si="19"/>
        <v>0.14504985003016313</v>
      </c>
      <c r="BN14" s="236">
        <f t="shared" si="19"/>
        <v>0.20733518420128538</v>
      </c>
      <c r="BO14" s="236">
        <f t="shared" si="19"/>
        <v>0.20609780392644983</v>
      </c>
      <c r="BP14" s="236">
        <f t="shared" si="19"/>
        <v>0.23831784991036797</v>
      </c>
      <c r="BQ14" s="236">
        <f t="shared" si="19"/>
        <v>0.22028877591486684</v>
      </c>
      <c r="BR14" s="236">
        <f t="shared" si="19"/>
        <v>0.22365731638560504</v>
      </c>
      <c r="BS14" s="236">
        <f t="shared" si="19"/>
        <v>0.36415383887198005</v>
      </c>
      <c r="BT14" s="236">
        <f t="shared" si="19"/>
        <v>0.49372465462803783</v>
      </c>
      <c r="BU14" s="236">
        <f t="shared" si="19"/>
        <v>0.25261948788606081</v>
      </c>
      <c r="BV14" s="236">
        <f t="shared" si="19"/>
        <v>0.36142669014321793</v>
      </c>
      <c r="BW14" s="236">
        <f t="shared" si="19"/>
        <v>0.30589956878429403</v>
      </c>
      <c r="BX14" s="236">
        <f t="shared" si="19"/>
        <v>0.39317711890107598</v>
      </c>
      <c r="BY14" s="236">
        <f t="shared" si="19"/>
        <v>0.37275238244827968</v>
      </c>
      <c r="BZ14" s="236">
        <f t="shared" si="19"/>
        <v>0.35931457004647926</v>
      </c>
      <c r="CA14" s="236">
        <f t="shared" si="19"/>
        <v>0.17503934483715611</v>
      </c>
      <c r="CB14" s="236">
        <f t="shared" si="19"/>
        <v>0.22833167527106202</v>
      </c>
      <c r="CC14" s="236">
        <f t="shared" si="19"/>
        <v>0.35258712922658897</v>
      </c>
      <c r="CD14" s="236">
        <f t="shared" si="19"/>
        <v>0.25316870890060161</v>
      </c>
      <c r="CE14" s="236">
        <f t="shared" si="19"/>
        <v>0.34250635975788457</v>
      </c>
      <c r="CF14" s="236">
        <f t="shared" si="19"/>
        <v>0.52694006799753823</v>
      </c>
      <c r="CG14" s="236">
        <f t="shared" si="19"/>
        <v>0.40514936914189725</v>
      </c>
      <c r="CH14" s="236">
        <f t="shared" si="19"/>
        <v>0.43805551098479301</v>
      </c>
      <c r="CI14" s="236">
        <f t="shared" si="19"/>
        <v>0.41651364577004824</v>
      </c>
      <c r="CJ14" s="236">
        <f t="shared" si="19"/>
        <v>5.7122236481547795E-2</v>
      </c>
      <c r="CK14" s="236">
        <f t="shared" si="19"/>
        <v>0.29642940563744369</v>
      </c>
      <c r="CL14" s="236">
        <f t="shared" si="19"/>
        <v>0.25675809836587615</v>
      </c>
      <c r="CM14" s="236">
        <f t="shared" si="19"/>
        <v>0.21795299051509542</v>
      </c>
      <c r="CN14" s="236">
        <f t="shared" si="19"/>
        <v>0.20699880861950293</v>
      </c>
      <c r="CO14" s="236">
        <f t="shared" si="19"/>
        <v>0.33665090111881812</v>
      </c>
      <c r="CP14" s="236">
        <f t="shared" si="19"/>
        <v>0.26703721035310624</v>
      </c>
      <c r="CQ14" s="236">
        <f t="shared" si="19"/>
        <v>0.35708085392094069</v>
      </c>
      <c r="CR14" s="236">
        <f t="shared" si="19"/>
        <v>0.3219444232274995</v>
      </c>
      <c r="CS14" s="236">
        <f t="shared" ref="CS14:CT14" si="20">BG14/AQ14-1</f>
        <v>0.1959966072296413</v>
      </c>
      <c r="CT14" s="236">
        <f t="shared" si="20"/>
        <v>0.2867342542859399</v>
      </c>
    </row>
    <row r="15" spans="1:98" s="237" customFormat="1" ht="12.9">
      <c r="A15" s="234" t="str">
        <f t="shared" si="5"/>
        <v>BABA/JD</v>
      </c>
      <c r="C15" s="238" t="s">
        <v>335</v>
      </c>
      <c r="E15" s="237">
        <f>E11/E14</f>
        <v>1.2509648597044505</v>
      </c>
      <c r="F15" s="237">
        <f t="shared" ref="F15:BH15" si="21">F11/F14</f>
        <v>1.3133758440109988</v>
      </c>
      <c r="G15" s="237">
        <f t="shared" si="21"/>
        <v>0.869708399233729</v>
      </c>
      <c r="H15" s="237">
        <f t="shared" si="21"/>
        <v>1.1082418662351796</v>
      </c>
      <c r="I15" s="237">
        <f t="shared" si="21"/>
        <v>1.2188875354961346</v>
      </c>
      <c r="J15" s="237">
        <f t="shared" si="21"/>
        <v>1.1131999935695283</v>
      </c>
      <c r="K15" s="237">
        <f t="shared" si="21"/>
        <v>1.0526696933900217</v>
      </c>
      <c r="L15" s="237">
        <f t="shared" si="21"/>
        <v>1.1241858257601489</v>
      </c>
      <c r="M15" s="237">
        <f t="shared" si="21"/>
        <v>1.1330283934309793</v>
      </c>
      <c r="N15" s="237">
        <f t="shared" si="21"/>
        <v>1.163971910122686</v>
      </c>
      <c r="O15" s="237">
        <f t="shared" si="21"/>
        <v>1.1318795597269926</v>
      </c>
      <c r="P15" s="237">
        <f t="shared" si="21"/>
        <v>1.1452726694523043</v>
      </c>
      <c r="Q15" s="237">
        <f t="shared" si="21"/>
        <v>1.0821780488292203</v>
      </c>
      <c r="R15" s="237">
        <f t="shared" si="21"/>
        <v>0.77794389255561203</v>
      </c>
      <c r="S15" s="237">
        <f t="shared" si="21"/>
        <v>1.0054925210104297</v>
      </c>
      <c r="T15" s="237">
        <f t="shared" si="21"/>
        <v>0.96211631772918393</v>
      </c>
      <c r="U15" s="237">
        <f t="shared" si="21"/>
        <v>1.1813319277085916</v>
      </c>
      <c r="V15" s="237">
        <f t="shared" si="21"/>
        <v>1.0700704281079636</v>
      </c>
      <c r="W15" s="237">
        <f t="shared" si="21"/>
        <v>0.87510749295875012</v>
      </c>
      <c r="X15" s="237">
        <f t="shared" si="21"/>
        <v>1.0169820955738602</v>
      </c>
      <c r="Y15" s="237">
        <f t="shared" si="21"/>
        <v>1.1595683489224318</v>
      </c>
      <c r="Z15" s="237">
        <f t="shared" si="21"/>
        <v>1.0633779983664948</v>
      </c>
      <c r="AA15" s="237">
        <f t="shared" si="21"/>
        <v>1.0912728111588457</v>
      </c>
      <c r="AB15" s="237">
        <f t="shared" si="21"/>
        <v>1.1032352207055232</v>
      </c>
      <c r="AC15" s="237">
        <f t="shared" si="21"/>
        <v>1.0457478600497867</v>
      </c>
      <c r="AD15" s="237">
        <f t="shared" si="21"/>
        <v>1.0007281148336971</v>
      </c>
      <c r="AE15" s="237">
        <f t="shared" si="21"/>
        <v>1.0281042644875873</v>
      </c>
      <c r="AF15" s="237">
        <f t="shared" si="21"/>
        <v>1.0216911684111905</v>
      </c>
      <c r="AG15" s="237">
        <f t="shared" si="21"/>
        <v>0.79301199200972528</v>
      </c>
      <c r="AH15" s="237">
        <f t="shared" si="21"/>
        <v>0.82607445002367896</v>
      </c>
      <c r="AI15" s="237">
        <f t="shared" si="21"/>
        <v>0.85984802158527995</v>
      </c>
      <c r="AJ15" s="237">
        <f t="shared" si="21"/>
        <v>0.82688200515752164</v>
      </c>
      <c r="AK15" s="237">
        <f t="shared" si="21"/>
        <v>0.96361226690277924</v>
      </c>
      <c r="AL15" s="237">
        <f t="shared" si="21"/>
        <v>0.90528795151803576</v>
      </c>
      <c r="AM15" s="237">
        <f t="shared" si="21"/>
        <v>0.74354443689155103</v>
      </c>
      <c r="AN15" s="237">
        <f t="shared" si="21"/>
        <v>0.85017304689834761</v>
      </c>
      <c r="AO15" s="237">
        <f t="shared" si="21"/>
        <v>1.1498490769944034</v>
      </c>
      <c r="AP15" s="237">
        <f t="shared" si="21"/>
        <v>1.0944058919418678</v>
      </c>
      <c r="AQ15" s="237">
        <f t="shared" si="21"/>
        <v>1.0635693661605332</v>
      </c>
      <c r="AR15" s="237">
        <f t="shared" si="21"/>
        <v>1.099706486004109</v>
      </c>
      <c r="AS15" s="237">
        <f t="shared" si="21"/>
        <v>1.0003406678871636</v>
      </c>
      <c r="AT15" s="237">
        <f t="shared" si="21"/>
        <v>0.82982263766459519</v>
      </c>
      <c r="AU15" s="237">
        <f t="shared" si="21"/>
        <v>0.92454044134845981</v>
      </c>
      <c r="AV15" s="237">
        <f t="shared" si="21"/>
        <v>0.90262213919077861</v>
      </c>
      <c r="AW15" s="237">
        <f t="shared" si="21"/>
        <v>0.78023787469103634</v>
      </c>
      <c r="AX15" s="237">
        <f t="shared" si="21"/>
        <v>0.74507707764772446</v>
      </c>
      <c r="AY15" s="237">
        <f t="shared" si="21"/>
        <v>0.83735310720276757</v>
      </c>
      <c r="AZ15" s="237">
        <f t="shared" si="21"/>
        <v>0.79073597131375284</v>
      </c>
      <c r="BA15" s="237">
        <f t="shared" si="21"/>
        <v>0.90817477310152728</v>
      </c>
      <c r="BB15" s="237">
        <f t="shared" si="21"/>
        <v>0.90571012138693319</v>
      </c>
      <c r="BC15" s="237">
        <f t="shared" si="21"/>
        <v>0.63037781342177535</v>
      </c>
      <c r="BD15" s="237">
        <f t="shared" si="21"/>
        <v>0.77860139014279028</v>
      </c>
      <c r="BE15" s="237">
        <f t="shared" si="21"/>
        <v>0.9529079312415013</v>
      </c>
      <c r="BF15" s="237">
        <f t="shared" si="21"/>
        <v>0.9455855874227147</v>
      </c>
      <c r="BG15" s="237">
        <f t="shared" si="21"/>
        <v>1.0287574382466267</v>
      </c>
      <c r="BH15" s="237">
        <f t="shared" si="21"/>
        <v>0.97590257957958981</v>
      </c>
    </row>
    <row r="16" spans="1:98" s="235" customFormat="1">
      <c r="A16" s="234" t="str">
        <f t="shared" si="5"/>
        <v/>
      </c>
      <c r="BA16" s="235" t="e">
        <v>#N/A</v>
      </c>
      <c r="BB16" s="235" t="e">
        <v>#N/A</v>
      </c>
      <c r="BC16" s="235" t="e">
        <v>#N/A</v>
      </c>
    </row>
    <row r="17" spans="1:98" s="235" customFormat="1">
      <c r="A17" s="234" t="str">
        <f t="shared" si="5"/>
        <v>BABA (Tmall+Taobao)Food</v>
      </c>
      <c r="C17" s="235" t="s">
        <v>332</v>
      </c>
      <c r="D17" s="235" t="s">
        <v>5</v>
      </c>
      <c r="E17" s="235">
        <v>4480679328.0300007</v>
      </c>
      <c r="F17" s="235">
        <v>4551004072.5100002</v>
      </c>
      <c r="G17" s="235">
        <v>4615220830.1999998</v>
      </c>
      <c r="H17" s="235">
        <v>13646904230.74</v>
      </c>
      <c r="I17" s="235">
        <v>4580067442.4200001</v>
      </c>
      <c r="J17" s="235">
        <v>5330028298.5</v>
      </c>
      <c r="K17" s="235">
        <v>7136505078.9699993</v>
      </c>
      <c r="L17" s="235">
        <v>17046600819.889999</v>
      </c>
      <c r="M17" s="235">
        <v>5761959934.9200001</v>
      </c>
      <c r="N17" s="235">
        <v>9845629665.8199997</v>
      </c>
      <c r="O17" s="235">
        <v>9071276919.7000008</v>
      </c>
      <c r="P17" s="235">
        <v>24678866520.440002</v>
      </c>
      <c r="Q17" s="235">
        <v>11986671852.93</v>
      </c>
      <c r="R17" s="235">
        <v>3402637123.8599997</v>
      </c>
      <c r="S17" s="235">
        <v>6303477609.6999998</v>
      </c>
      <c r="T17" s="235">
        <v>21692786586.489998</v>
      </c>
      <c r="U17" s="235">
        <v>6428891536.8999996</v>
      </c>
      <c r="V17" s="235">
        <v>7273797029.1999998</v>
      </c>
      <c r="W17" s="235">
        <v>7912900156</v>
      </c>
      <c r="X17" s="235">
        <v>21615588722.099998</v>
      </c>
      <c r="Y17" s="235">
        <v>7454349732.8899994</v>
      </c>
      <c r="Z17" s="235">
        <v>8795526090.2299995</v>
      </c>
      <c r="AA17" s="235">
        <v>9543381055.6199989</v>
      </c>
      <c r="AB17" s="235">
        <v>25793256878.739998</v>
      </c>
      <c r="AC17" s="235">
        <v>8713848153.0100002</v>
      </c>
      <c r="AD17" s="235">
        <v>14153589731.01</v>
      </c>
      <c r="AE17" s="235">
        <v>12717485787.029999</v>
      </c>
      <c r="AF17" s="235">
        <v>35584923671.050003</v>
      </c>
      <c r="AG17" s="235">
        <v>14864541174.049999</v>
      </c>
      <c r="AH17" s="235">
        <v>7116028924.6599998</v>
      </c>
      <c r="AI17" s="235">
        <v>9383077860.6899986</v>
      </c>
      <c r="AJ17" s="235">
        <v>31363647959.399998</v>
      </c>
      <c r="AK17" s="235">
        <v>9190389890.6599998</v>
      </c>
      <c r="AL17" s="235">
        <v>10129526061</v>
      </c>
      <c r="AM17" s="235">
        <v>10556232850</v>
      </c>
      <c r="AN17" s="235">
        <v>29876148801.66</v>
      </c>
      <c r="AO17" s="235">
        <v>9419687831</v>
      </c>
      <c r="AP17" s="235">
        <v>11139682108.950001</v>
      </c>
      <c r="AQ17" s="235">
        <v>13905658768.98</v>
      </c>
      <c r="AR17" s="235">
        <v>34465028708.93</v>
      </c>
      <c r="AS17" s="235">
        <v>11547678786.869999</v>
      </c>
      <c r="AT17" s="235">
        <v>17009830226.52</v>
      </c>
      <c r="AU17" s="235">
        <v>14000822451.65</v>
      </c>
      <c r="AV17" s="235">
        <v>42558331465.040001</v>
      </c>
      <c r="AW17" s="235">
        <v>17312395614</v>
      </c>
      <c r="AX17" s="235">
        <v>11692140972</v>
      </c>
      <c r="AY17" s="235">
        <v>11684824212</v>
      </c>
      <c r="AZ17" s="235">
        <v>40689360798</v>
      </c>
      <c r="BA17" s="235">
        <v>11476129770</v>
      </c>
      <c r="BB17" s="235">
        <v>12870471647</v>
      </c>
      <c r="BC17" s="235">
        <v>13208433163</v>
      </c>
      <c r="BD17" s="235">
        <v>37555034580</v>
      </c>
      <c r="BE17" s="235">
        <v>11571242830</v>
      </c>
      <c r="BF17" s="235">
        <v>13477107213</v>
      </c>
      <c r="BG17" s="235">
        <v>16654975855</v>
      </c>
      <c r="BH17" s="235">
        <v>41703325898</v>
      </c>
      <c r="BI17" s="236"/>
      <c r="BJ17" s="236">
        <f t="shared" ref="BJ17:BS18" si="22">X17/H17-1</f>
        <v>0.58391884024585838</v>
      </c>
      <c r="BK17" s="236">
        <f t="shared" si="22"/>
        <v>0.62756331137152332</v>
      </c>
      <c r="BL17" s="236">
        <f t="shared" si="22"/>
        <v>0.65018375093904757</v>
      </c>
      <c r="BM17" s="236">
        <f t="shared" si="22"/>
        <v>0.33726256059743176</v>
      </c>
      <c r="BN17" s="236">
        <f t="shared" si="22"/>
        <v>0.51310265027408786</v>
      </c>
      <c r="BO17" s="236">
        <f t="shared" si="22"/>
        <v>0.51230627276671337</v>
      </c>
      <c r="BP17" s="236">
        <f t="shared" si="22"/>
        <v>0.43755048802469965</v>
      </c>
      <c r="BQ17" s="236">
        <f t="shared" si="22"/>
        <v>0.4019510042088521</v>
      </c>
      <c r="BR17" s="236">
        <f t="shared" si="22"/>
        <v>0.44191888398023371</v>
      </c>
      <c r="BS17" s="236">
        <f t="shared" si="22"/>
        <v>0.24008910533548455</v>
      </c>
      <c r="BT17" s="236">
        <f t="shared" ref="BT17:CC18" si="23">AH17/R17-1</f>
        <v>1.091327598456187</v>
      </c>
      <c r="BU17" s="236">
        <f t="shared" si="23"/>
        <v>0.48855575313712674</v>
      </c>
      <c r="BV17" s="236">
        <f t="shared" si="23"/>
        <v>0.44581000851835673</v>
      </c>
      <c r="BW17" s="236">
        <f t="shared" si="23"/>
        <v>0.42954502154994989</v>
      </c>
      <c r="BX17" s="236">
        <f t="shared" si="23"/>
        <v>0.39260499300928164</v>
      </c>
      <c r="BY17" s="236">
        <f t="shared" si="23"/>
        <v>0.33405358868273827</v>
      </c>
      <c r="BZ17" s="236">
        <f t="shared" si="23"/>
        <v>0.382157533887306</v>
      </c>
      <c r="CA17" s="236">
        <f t="shared" si="23"/>
        <v>0.26364983781731599</v>
      </c>
      <c r="CB17" s="236">
        <f t="shared" si="23"/>
        <v>0.26651686262677021</v>
      </c>
      <c r="CC17" s="236">
        <f t="shared" si="23"/>
        <v>0.45709981482832029</v>
      </c>
      <c r="CD17" s="236">
        <f t="shared" ref="CD17:CM18" si="24">AR17/AB17-1</f>
        <v>0.33620305768123759</v>
      </c>
      <c r="CE17" s="236">
        <f t="shared" si="24"/>
        <v>0.32521000872400063</v>
      </c>
      <c r="CF17" s="236">
        <f t="shared" si="24"/>
        <v>0.20180325626170159</v>
      </c>
      <c r="CG17" s="236">
        <f t="shared" si="24"/>
        <v>0.10091119314863461</v>
      </c>
      <c r="CH17" s="236">
        <f t="shared" si="24"/>
        <v>0.19596523118758835</v>
      </c>
      <c r="CI17" s="236">
        <f t="shared" si="24"/>
        <v>0.16467743008599411</v>
      </c>
      <c r="CJ17" s="236">
        <f t="shared" si="24"/>
        <v>0.64307102961342233</v>
      </c>
      <c r="CK17" s="236">
        <f t="shared" si="24"/>
        <v>0.24530824378566329</v>
      </c>
      <c r="CL17" s="236">
        <f t="shared" si="24"/>
        <v>0.29734145883387253</v>
      </c>
      <c r="CM17" s="236">
        <f t="shared" si="24"/>
        <v>0.2487097834296399</v>
      </c>
      <c r="CN17" s="236">
        <f t="shared" ref="CN17:CR18" si="25">BB17/AL17-1</f>
        <v>0.27058971658634645</v>
      </c>
      <c r="CO17" s="236">
        <f t="shared" si="25"/>
        <v>0.25124496121739104</v>
      </c>
      <c r="CP17" s="236">
        <f t="shared" si="25"/>
        <v>0.2570239500853384</v>
      </c>
      <c r="CQ17" s="236">
        <f t="shared" si="25"/>
        <v>0.22841043542008643</v>
      </c>
      <c r="CR17" s="236">
        <f t="shared" si="25"/>
        <v>0.20982870796394026</v>
      </c>
      <c r="CS17" s="236">
        <f t="shared" ref="CS17:CT18" si="26">BG17/AQ17-1</f>
        <v>0.19771210639463055</v>
      </c>
      <c r="CT17" s="236">
        <f t="shared" si="26"/>
        <v>0.21001860321081156</v>
      </c>
    </row>
    <row r="18" spans="1:98" s="235" customFormat="1">
      <c r="A18" s="234" t="str">
        <f t="shared" si="5"/>
        <v>JD(1P+3P)Food, Beverage and Fresh Product</v>
      </c>
      <c r="C18" s="235" t="s">
        <v>334</v>
      </c>
      <c r="D18" s="235" t="s">
        <v>315</v>
      </c>
      <c r="E18" s="235">
        <v>1052699807.3799999</v>
      </c>
      <c r="F18" s="235">
        <v>1199429475.96</v>
      </c>
      <c r="G18" s="235">
        <v>1591229924.49</v>
      </c>
      <c r="H18" s="235">
        <v>3843359207.8299999</v>
      </c>
      <c r="I18" s="235">
        <v>1385393407.3899999</v>
      </c>
      <c r="J18" s="235">
        <v>1708596936.76</v>
      </c>
      <c r="K18" s="235">
        <v>2174558851.5799999</v>
      </c>
      <c r="L18" s="235">
        <v>5268549195.7299995</v>
      </c>
      <c r="M18" s="235">
        <v>2125727306.71</v>
      </c>
      <c r="N18" s="235">
        <v>2836463403.6800003</v>
      </c>
      <c r="O18" s="235">
        <v>2172776771.29</v>
      </c>
      <c r="P18" s="235">
        <v>7134967481.6800003</v>
      </c>
      <c r="Q18" s="235">
        <v>3090813701.4899998</v>
      </c>
      <c r="R18" s="235">
        <v>2734241368.2800002</v>
      </c>
      <c r="S18" s="235">
        <v>1953262638.3600001</v>
      </c>
      <c r="T18" s="235">
        <v>7778317708.1300011</v>
      </c>
      <c r="U18" s="235">
        <v>2307736114.77</v>
      </c>
      <c r="V18" s="235">
        <v>2552443483.23</v>
      </c>
      <c r="W18" s="235">
        <v>3671263736.1199999</v>
      </c>
      <c r="X18" s="235">
        <v>8531443334.1199999</v>
      </c>
      <c r="Y18" s="235">
        <v>2617273479.9099998</v>
      </c>
      <c r="Z18" s="235">
        <v>2765646603.4699998</v>
      </c>
      <c r="AA18" s="235">
        <v>3487643549</v>
      </c>
      <c r="AB18" s="235">
        <v>8870563632.3799992</v>
      </c>
      <c r="AC18" s="235">
        <v>2747307951.79</v>
      </c>
      <c r="AD18" s="235">
        <v>4371048143.3899994</v>
      </c>
      <c r="AE18" s="235">
        <v>4046104046.8699999</v>
      </c>
      <c r="AF18" s="235">
        <v>11164460142.049999</v>
      </c>
      <c r="AG18" s="235">
        <v>7233600523.5300007</v>
      </c>
      <c r="AH18" s="235">
        <v>3353624294</v>
      </c>
      <c r="AI18" s="235">
        <v>3864928127.1000004</v>
      </c>
      <c r="AJ18" s="235">
        <v>14452152944.630001</v>
      </c>
      <c r="AK18" s="235">
        <v>3567352029.0599999</v>
      </c>
      <c r="AL18" s="235">
        <v>3192927460.7000003</v>
      </c>
      <c r="AM18" s="235">
        <v>5123187150.8800001</v>
      </c>
      <c r="AN18" s="235">
        <v>11883466640.639999</v>
      </c>
      <c r="AO18" s="235">
        <v>3696506711.417222</v>
      </c>
      <c r="AP18" s="235">
        <v>5051478170.3389378</v>
      </c>
      <c r="AQ18" s="235">
        <v>6230546944.7631969</v>
      </c>
      <c r="AR18" s="235">
        <v>14978531826.519356</v>
      </c>
      <c r="AS18" s="235">
        <v>4634065300.25</v>
      </c>
      <c r="AT18" s="235">
        <v>7004349041.5999994</v>
      </c>
      <c r="AU18" s="235">
        <v>5444240581.1700001</v>
      </c>
      <c r="AV18" s="235">
        <v>17082654923.02</v>
      </c>
      <c r="AW18" s="235">
        <v>8767267026</v>
      </c>
      <c r="AX18" s="235">
        <v>6671632455</v>
      </c>
      <c r="AY18" s="235">
        <v>4883158399</v>
      </c>
      <c r="AZ18" s="235">
        <v>20322057880</v>
      </c>
      <c r="BA18" s="235">
        <v>4990384311</v>
      </c>
      <c r="BB18" s="235">
        <v>5374786754</v>
      </c>
      <c r="BC18" s="235">
        <v>6963681919</v>
      </c>
      <c r="BD18" s="235">
        <v>17328852984</v>
      </c>
      <c r="BE18" s="235">
        <v>4745243984</v>
      </c>
      <c r="BF18" s="235">
        <v>5559846990</v>
      </c>
      <c r="BG18" s="235">
        <v>8543090894</v>
      </c>
      <c r="BH18" s="235">
        <v>18848181868</v>
      </c>
      <c r="BI18" s="236"/>
      <c r="BJ18" s="236">
        <f t="shared" si="22"/>
        <v>1.2197881782007411</v>
      </c>
      <c r="BK18" s="236">
        <f t="shared" si="22"/>
        <v>0.88919152202462826</v>
      </c>
      <c r="BL18" s="236">
        <f t="shared" si="22"/>
        <v>0.61866531770475697</v>
      </c>
      <c r="BM18" s="236">
        <f t="shared" si="22"/>
        <v>0.60383957714730663</v>
      </c>
      <c r="BN18" s="236">
        <f t="shared" si="22"/>
        <v>0.68368241480393199</v>
      </c>
      <c r="BO18" s="236">
        <f t="shared" si="22"/>
        <v>0.29240845856283593</v>
      </c>
      <c r="BP18" s="236">
        <f t="shared" si="22"/>
        <v>0.54102046150817373</v>
      </c>
      <c r="BQ18" s="236">
        <f t="shared" si="22"/>
        <v>0.86218119612342248</v>
      </c>
      <c r="BR18" s="236">
        <f t="shared" si="22"/>
        <v>0.56475277157411985</v>
      </c>
      <c r="BS18" s="236">
        <f t="shared" si="22"/>
        <v>1.3403547486679228</v>
      </c>
      <c r="BT18" s="236">
        <f t="shared" si="23"/>
        <v>0.22652825493223672</v>
      </c>
      <c r="BU18" s="236">
        <f t="shared" si="23"/>
        <v>0.97870376015847738</v>
      </c>
      <c r="BV18" s="236">
        <f t="shared" si="23"/>
        <v>0.85800496803112303</v>
      </c>
      <c r="BW18" s="236">
        <f t="shared" si="23"/>
        <v>0.5458232014605966</v>
      </c>
      <c r="BX18" s="236">
        <f t="shared" si="23"/>
        <v>0.25092973916096173</v>
      </c>
      <c r="BY18" s="236">
        <f t="shared" si="23"/>
        <v>0.39548327745433931</v>
      </c>
      <c r="BZ18" s="236">
        <f t="shared" si="23"/>
        <v>0.39290225290651293</v>
      </c>
      <c r="CA18" s="236">
        <f t="shared" si="23"/>
        <v>0.41235019564876874</v>
      </c>
      <c r="CB18" s="236">
        <f t="shared" si="23"/>
        <v>0.82650891259966186</v>
      </c>
      <c r="CC18" s="236">
        <f t="shared" si="23"/>
        <v>0.78646322573580085</v>
      </c>
      <c r="CD18" s="236">
        <f t="shared" si="24"/>
        <v>0.68856596347988441</v>
      </c>
      <c r="CE18" s="236">
        <f t="shared" si="24"/>
        <v>0.68676587465583872</v>
      </c>
      <c r="CF18" s="236">
        <f t="shared" si="24"/>
        <v>0.60244152245088833</v>
      </c>
      <c r="CG18" s="236">
        <f t="shared" si="24"/>
        <v>0.34555130518246946</v>
      </c>
      <c r="CH18" s="236">
        <f t="shared" si="24"/>
        <v>0.53009233815790324</v>
      </c>
      <c r="CI18" s="236">
        <f t="shared" si="24"/>
        <v>0.21201979532615511</v>
      </c>
      <c r="CJ18" s="236">
        <f t="shared" si="24"/>
        <v>0.98937980826781313</v>
      </c>
      <c r="CK18" s="236">
        <f t="shared" si="24"/>
        <v>0.26345386988192598</v>
      </c>
      <c r="CL18" s="236">
        <f t="shared" si="24"/>
        <v>0.40616127976635363</v>
      </c>
      <c r="CM18" s="236">
        <f t="shared" si="24"/>
        <v>0.39890436109131899</v>
      </c>
      <c r="CN18" s="236">
        <f t="shared" si="25"/>
        <v>0.68334132865695008</v>
      </c>
      <c r="CO18" s="236">
        <f t="shared" si="25"/>
        <v>0.35924800596126216</v>
      </c>
      <c r="CP18" s="236">
        <f t="shared" si="25"/>
        <v>0.4582321394951745</v>
      </c>
      <c r="CQ18" s="236">
        <f t="shared" si="25"/>
        <v>0.28371036615288525</v>
      </c>
      <c r="CR18" s="236">
        <f t="shared" si="25"/>
        <v>0.10063763566198936</v>
      </c>
      <c r="CS18" s="236">
        <f t="shared" si="26"/>
        <v>0.37116227030124649</v>
      </c>
      <c r="CT18" s="236">
        <f t="shared" si="26"/>
        <v>0.25834641781309053</v>
      </c>
    </row>
    <row r="19" spans="1:98" s="237" customFormat="1" ht="12.9">
      <c r="A19" s="234" t="str">
        <f t="shared" si="5"/>
        <v>BABA/JD</v>
      </c>
      <c r="C19" s="238" t="s">
        <v>335</v>
      </c>
      <c r="E19" s="237">
        <f>E17/E18</f>
        <v>4.256369476481324</v>
      </c>
      <c r="F19" s="237">
        <f t="shared" ref="F19:BH19" si="27">F17/F18</f>
        <v>3.7943073467220447</v>
      </c>
      <c r="G19" s="237">
        <f t="shared" si="27"/>
        <v>2.9004110337349327</v>
      </c>
      <c r="H19" s="237">
        <f t="shared" si="27"/>
        <v>3.5507751143680326</v>
      </c>
      <c r="I19" s="237">
        <f t="shared" si="27"/>
        <v>3.3059688446537212</v>
      </c>
      <c r="J19" s="237">
        <f t="shared" si="27"/>
        <v>3.1195352068272428</v>
      </c>
      <c r="K19" s="237">
        <f t="shared" si="27"/>
        <v>3.2818174011637939</v>
      </c>
      <c r="L19" s="237">
        <f t="shared" si="27"/>
        <v>3.2355398396404378</v>
      </c>
      <c r="M19" s="237">
        <f t="shared" si="27"/>
        <v>2.7105828281605024</v>
      </c>
      <c r="N19" s="237">
        <f t="shared" si="27"/>
        <v>3.471093493766348</v>
      </c>
      <c r="O19" s="237">
        <f t="shared" si="27"/>
        <v>4.1749695778983726</v>
      </c>
      <c r="P19" s="237">
        <f t="shared" si="27"/>
        <v>3.45886180754241</v>
      </c>
      <c r="Q19" s="237">
        <f t="shared" si="27"/>
        <v>3.8781605786047675</v>
      </c>
      <c r="R19" s="237">
        <f t="shared" si="27"/>
        <v>1.2444538230362816</v>
      </c>
      <c r="S19" s="237">
        <f t="shared" si="27"/>
        <v>3.2271531159744757</v>
      </c>
      <c r="T19" s="237">
        <f t="shared" si="27"/>
        <v>2.7888789582118005</v>
      </c>
      <c r="U19" s="237">
        <f t="shared" si="27"/>
        <v>2.785800116293077</v>
      </c>
      <c r="V19" s="237">
        <f t="shared" si="27"/>
        <v>2.8497387217347292</v>
      </c>
      <c r="W19" s="237">
        <f t="shared" si="27"/>
        <v>2.1553614027094667</v>
      </c>
      <c r="X19" s="237">
        <f t="shared" si="27"/>
        <v>2.5336379643585363</v>
      </c>
      <c r="Y19" s="237">
        <f t="shared" si="27"/>
        <v>2.8481355846490799</v>
      </c>
      <c r="Z19" s="237">
        <f t="shared" si="27"/>
        <v>3.1802783765628027</v>
      </c>
      <c r="AA19" s="237">
        <f t="shared" si="27"/>
        <v>2.7363407187515878</v>
      </c>
      <c r="AB19" s="237">
        <f t="shared" si="27"/>
        <v>2.90773596218706</v>
      </c>
      <c r="AC19" s="237">
        <f t="shared" si="27"/>
        <v>3.1717769925765036</v>
      </c>
      <c r="AD19" s="237">
        <f t="shared" si="27"/>
        <v>3.2380310778350467</v>
      </c>
      <c r="AE19" s="237">
        <f t="shared" si="27"/>
        <v>3.1431435375143253</v>
      </c>
      <c r="AF19" s="237">
        <f t="shared" si="27"/>
        <v>3.1873393982591582</v>
      </c>
      <c r="AG19" s="237">
        <f t="shared" si="27"/>
        <v>2.054929785754342</v>
      </c>
      <c r="AH19" s="237">
        <f t="shared" si="27"/>
        <v>2.1218921086036242</v>
      </c>
      <c r="AI19" s="237">
        <f t="shared" si="27"/>
        <v>2.4277496377999848</v>
      </c>
      <c r="AJ19" s="237">
        <f t="shared" si="27"/>
        <v>2.170171328767581</v>
      </c>
      <c r="AK19" s="237">
        <f t="shared" si="27"/>
        <v>2.5762497829746493</v>
      </c>
      <c r="AL19" s="237">
        <f t="shared" si="27"/>
        <v>3.1724886285951692</v>
      </c>
      <c r="AM19" s="237">
        <f t="shared" si="27"/>
        <v>2.0604815984883111</v>
      </c>
      <c r="AN19" s="237">
        <f t="shared" si="27"/>
        <v>2.5140937156744507</v>
      </c>
      <c r="AO19" s="237">
        <f t="shared" si="27"/>
        <v>2.5482674769413687</v>
      </c>
      <c r="AP19" s="237">
        <f t="shared" si="27"/>
        <v>2.2052321584520604</v>
      </c>
      <c r="AQ19" s="237">
        <f t="shared" si="27"/>
        <v>2.2318520175291785</v>
      </c>
      <c r="AR19" s="237">
        <f t="shared" si="27"/>
        <v>2.3009617436543399</v>
      </c>
      <c r="AS19" s="237">
        <f t="shared" si="27"/>
        <v>2.4919111058376804</v>
      </c>
      <c r="AT19" s="237">
        <f t="shared" si="27"/>
        <v>2.4284669603835813</v>
      </c>
      <c r="AU19" s="237">
        <f t="shared" si="27"/>
        <v>2.5716759285169464</v>
      </c>
      <c r="AV19" s="237">
        <f t="shared" si="27"/>
        <v>2.491318337625017</v>
      </c>
      <c r="AW19" s="237">
        <f t="shared" si="27"/>
        <v>1.9746627498237215</v>
      </c>
      <c r="AX19" s="237">
        <f t="shared" si="27"/>
        <v>1.752515752458369</v>
      </c>
      <c r="AY19" s="237">
        <f t="shared" si="27"/>
        <v>2.392882486546593</v>
      </c>
      <c r="AZ19" s="237">
        <f t="shared" si="27"/>
        <v>2.0022264004101933</v>
      </c>
      <c r="BA19" s="237">
        <f t="shared" si="27"/>
        <v>2.2996484949473461</v>
      </c>
      <c r="BB19" s="237">
        <f t="shared" si="27"/>
        <v>2.3946013555647756</v>
      </c>
      <c r="BC19" s="237">
        <f t="shared" si="27"/>
        <v>1.8967599779308644</v>
      </c>
      <c r="BD19" s="237">
        <f t="shared" si="27"/>
        <v>2.1671967910787373</v>
      </c>
      <c r="BE19" s="237">
        <f t="shared" si="27"/>
        <v>2.4384927032236665</v>
      </c>
      <c r="BF19" s="237">
        <f t="shared" si="27"/>
        <v>2.424006854368487</v>
      </c>
      <c r="BG19" s="237">
        <f t="shared" si="27"/>
        <v>1.9495257701983664</v>
      </c>
      <c r="BH19" s="237">
        <f t="shared" si="27"/>
        <v>2.2125914419789701</v>
      </c>
    </row>
    <row r="20" spans="1:98" s="237" customFormat="1" ht="12.9">
      <c r="A20" s="234" t="str">
        <f t="shared" si="5"/>
        <v/>
      </c>
      <c r="C20" s="238"/>
      <c r="BA20" s="237" t="e">
        <v>#N/A</v>
      </c>
      <c r="BB20" s="237" t="e">
        <v>#N/A</v>
      </c>
      <c r="BC20" s="237" t="e">
        <v>#N/A</v>
      </c>
    </row>
    <row r="21" spans="1:98" s="235" customFormat="1">
      <c r="A21" s="234" t="str">
        <f t="shared" si="5"/>
        <v>BABA (Tmall+Taobao)Apparel</v>
      </c>
      <c r="C21" s="235" t="s">
        <v>332</v>
      </c>
      <c r="D21" s="235" t="s">
        <v>21</v>
      </c>
      <c r="E21" s="235">
        <v>27391661066.339996</v>
      </c>
      <c r="F21" s="235">
        <v>27825572990.900002</v>
      </c>
      <c r="G21" s="235">
        <v>25309504835.57</v>
      </c>
      <c r="H21" s="235">
        <v>80526738892.809998</v>
      </c>
      <c r="I21" s="235">
        <v>21293726302.029999</v>
      </c>
      <c r="J21" s="235">
        <v>22334048430.489998</v>
      </c>
      <c r="K21" s="235">
        <v>31192648733.989998</v>
      </c>
      <c r="L21" s="235">
        <v>74820423466.51001</v>
      </c>
      <c r="M21" s="235">
        <v>38294915029.279999</v>
      </c>
      <c r="N21" s="235">
        <v>62040287230.869995</v>
      </c>
      <c r="O21" s="235">
        <v>49271039200.479996</v>
      </c>
      <c r="P21" s="235">
        <v>149606241460.63</v>
      </c>
      <c r="Q21" s="235">
        <v>38190667025.82</v>
      </c>
      <c r="R21" s="235">
        <v>14174814746.040001</v>
      </c>
      <c r="S21" s="235">
        <v>30389919130.900002</v>
      </c>
      <c r="T21" s="235">
        <v>82755400902.76001</v>
      </c>
      <c r="U21" s="235">
        <v>30898619012.5</v>
      </c>
      <c r="V21" s="235">
        <v>27542900490</v>
      </c>
      <c r="W21" s="235">
        <v>35124660389</v>
      </c>
      <c r="X21" s="235">
        <v>93566179891.5</v>
      </c>
      <c r="Y21" s="235">
        <v>29055152537.799999</v>
      </c>
      <c r="Z21" s="235">
        <v>28353791912.129997</v>
      </c>
      <c r="AA21" s="235">
        <v>31829778675.830002</v>
      </c>
      <c r="AB21" s="235">
        <v>89238723125.76001</v>
      </c>
      <c r="AC21" s="235">
        <v>43456976006.870003</v>
      </c>
      <c r="AD21" s="235">
        <v>73552070128.01001</v>
      </c>
      <c r="AE21" s="235">
        <v>57027904412.630005</v>
      </c>
      <c r="AF21" s="235">
        <v>174036950547.51001</v>
      </c>
      <c r="AG21" s="235">
        <v>42103826254.18</v>
      </c>
      <c r="AH21" s="235">
        <v>24272864514.779999</v>
      </c>
      <c r="AI21" s="235">
        <v>34145537792.959999</v>
      </c>
      <c r="AJ21" s="235">
        <v>100522228561.92</v>
      </c>
      <c r="AK21" s="235">
        <v>34063651729.370003</v>
      </c>
      <c r="AL21" s="235">
        <v>35003078328</v>
      </c>
      <c r="AM21" s="235">
        <v>36815314763</v>
      </c>
      <c r="AN21" s="235">
        <v>105882044820.37</v>
      </c>
      <c r="AO21" s="235">
        <v>29888724663</v>
      </c>
      <c r="AP21" s="235">
        <v>34165338488.579998</v>
      </c>
      <c r="AQ21" s="235">
        <v>45944959063.919998</v>
      </c>
      <c r="AR21" s="235">
        <v>109999022215.5</v>
      </c>
      <c r="AS21" s="235">
        <v>60126670976.020996</v>
      </c>
      <c r="AT21" s="235">
        <v>96286757262.330002</v>
      </c>
      <c r="AU21" s="235">
        <v>73641583743.059998</v>
      </c>
      <c r="AV21" s="235">
        <v>230055011981.41101</v>
      </c>
      <c r="AW21" s="235">
        <v>60627573501</v>
      </c>
      <c r="AX21" s="235">
        <v>31051349120</v>
      </c>
      <c r="AY21" s="235">
        <v>44158302112</v>
      </c>
      <c r="AZ21" s="235">
        <v>135837224733</v>
      </c>
      <c r="BA21" s="235">
        <v>42788936418</v>
      </c>
      <c r="BB21" s="235">
        <v>42625227780</v>
      </c>
      <c r="BC21" s="235">
        <v>46682675437</v>
      </c>
      <c r="BD21" s="235">
        <v>132096839635</v>
      </c>
      <c r="BE21" s="235">
        <v>34803932485</v>
      </c>
      <c r="BF21" s="235">
        <v>38645491124</v>
      </c>
      <c r="BG21" s="235">
        <v>52256285043</v>
      </c>
      <c r="BH21" s="235">
        <v>125705708652</v>
      </c>
      <c r="BI21" s="236"/>
      <c r="BJ21" s="236">
        <f t="shared" ref="BJ21:BS22" si="28">X21/H21-1</f>
        <v>0.16192684787654121</v>
      </c>
      <c r="BK21" s="236">
        <f t="shared" si="28"/>
        <v>0.36449356611811434</v>
      </c>
      <c r="BL21" s="236">
        <f t="shared" si="28"/>
        <v>0.26953212268591509</v>
      </c>
      <c r="BM21" s="236">
        <f t="shared" si="28"/>
        <v>2.0425644108438057E-2</v>
      </c>
      <c r="BN21" s="236">
        <f t="shared" si="28"/>
        <v>0.19270540036042028</v>
      </c>
      <c r="BO21" s="236">
        <f t="shared" si="28"/>
        <v>0.13479755663756232</v>
      </c>
      <c r="BP21" s="236">
        <f t="shared" si="28"/>
        <v>0.18555334623615316</v>
      </c>
      <c r="BQ21" s="236">
        <f t="shared" si="28"/>
        <v>0.15743254735480483</v>
      </c>
      <c r="BR21" s="236">
        <f t="shared" si="28"/>
        <v>0.16330006588200474</v>
      </c>
      <c r="BS21" s="236">
        <f t="shared" si="28"/>
        <v>0.10246375706699196</v>
      </c>
      <c r="BT21" s="236">
        <f t="shared" ref="BT21:CC22" si="29">AH21/R21-1</f>
        <v>0.71239377372188062</v>
      </c>
      <c r="BU21" s="236">
        <f t="shared" si="29"/>
        <v>0.12358106798123525</v>
      </c>
      <c r="BV21" s="236">
        <f t="shared" si="29"/>
        <v>0.21469085359197915</v>
      </c>
      <c r="BW21" s="236">
        <f t="shared" si="29"/>
        <v>0.10243282120762709</v>
      </c>
      <c r="BX21" s="236">
        <f t="shared" si="29"/>
        <v>0.27085665290438699</v>
      </c>
      <c r="BY21" s="236">
        <f t="shared" si="29"/>
        <v>4.8132974248754845E-2</v>
      </c>
      <c r="BZ21" s="236">
        <f t="shared" si="29"/>
        <v>0.13162731387721038</v>
      </c>
      <c r="CA21" s="236">
        <f t="shared" si="29"/>
        <v>2.8689304732286036E-2</v>
      </c>
      <c r="CB21" s="236">
        <f t="shared" si="29"/>
        <v>0.20496540972228017</v>
      </c>
      <c r="CC21" s="236">
        <f t="shared" si="29"/>
        <v>0.443458326614391</v>
      </c>
      <c r="CD21" s="236">
        <f t="shared" ref="CD21:CM22" si="30">AR21/AB21-1</f>
        <v>0.23263778730320306</v>
      </c>
      <c r="CE21" s="236">
        <f t="shared" si="30"/>
        <v>0.38359077185940693</v>
      </c>
      <c r="CF21" s="236">
        <f t="shared" si="30"/>
        <v>0.30909649578526532</v>
      </c>
      <c r="CG21" s="236">
        <f t="shared" si="30"/>
        <v>0.29132543973947156</v>
      </c>
      <c r="CH21" s="236">
        <f t="shared" si="30"/>
        <v>0.32187452870020694</v>
      </c>
      <c r="CI21" s="236">
        <f t="shared" si="30"/>
        <v>0.43995401118635846</v>
      </c>
      <c r="CJ21" s="236">
        <f t="shared" si="30"/>
        <v>0.27926183170892394</v>
      </c>
      <c r="CK21" s="236">
        <f t="shared" si="30"/>
        <v>0.29323785672236191</v>
      </c>
      <c r="CL21" s="236">
        <f t="shared" si="30"/>
        <v>0.35131529290883723</v>
      </c>
      <c r="CM21" s="236">
        <f t="shared" si="30"/>
        <v>0.2561464859361211</v>
      </c>
      <c r="CN21" s="236">
        <f t="shared" ref="CN21:CR22" si="31">BB21/AL21-1</f>
        <v>0.21775654645502462</v>
      </c>
      <c r="CO21" s="236">
        <f t="shared" si="31"/>
        <v>0.26802325981786423</v>
      </c>
      <c r="CP21" s="236">
        <f t="shared" si="31"/>
        <v>0.24758489372871173</v>
      </c>
      <c r="CQ21" s="236">
        <f t="shared" si="31"/>
        <v>0.1644502359140354</v>
      </c>
      <c r="CR21" s="236">
        <f t="shared" si="31"/>
        <v>0.13113151613930363</v>
      </c>
      <c r="CS21" s="236">
        <f t="shared" ref="CS21:CT22" si="32">BG21/AQ21-1</f>
        <v>0.1373671041974267</v>
      </c>
      <c r="CT21" s="236">
        <f t="shared" si="32"/>
        <v>0.14278932776083142</v>
      </c>
    </row>
    <row r="22" spans="1:98" s="235" customFormat="1">
      <c r="A22" s="234" t="str">
        <f t="shared" si="5"/>
        <v>JD(1P+3P)Apparel</v>
      </c>
      <c r="C22" s="235" t="s">
        <v>334</v>
      </c>
      <c r="D22" s="235" t="s">
        <v>21</v>
      </c>
      <c r="E22" s="235">
        <v>2197453003.71</v>
      </c>
      <c r="F22" s="235">
        <v>2165751010.3699999</v>
      </c>
      <c r="G22" s="235">
        <v>1849635377.46</v>
      </c>
      <c r="H22" s="235">
        <v>6212839391.54</v>
      </c>
      <c r="I22" s="235">
        <v>1739330514.1700001</v>
      </c>
      <c r="J22" s="235">
        <v>1583267429.8899999</v>
      </c>
      <c r="K22" s="235">
        <v>2688979806.3400002</v>
      </c>
      <c r="L22" s="235">
        <v>6011577750.4000006</v>
      </c>
      <c r="M22" s="235">
        <v>3297618386.8600001</v>
      </c>
      <c r="N22" s="235">
        <v>4446304041.21</v>
      </c>
      <c r="O22" s="235">
        <v>4666796674.29</v>
      </c>
      <c r="P22" s="235">
        <v>12410719102.360001</v>
      </c>
      <c r="Q22" s="235">
        <v>4241011122.6700001</v>
      </c>
      <c r="R22" s="235">
        <v>3727231759.7800002</v>
      </c>
      <c r="S22" s="235">
        <v>4068692920.1299996</v>
      </c>
      <c r="T22" s="235">
        <v>12036935802.58</v>
      </c>
      <c r="U22" s="235">
        <v>4339853914.1800003</v>
      </c>
      <c r="V22" s="235">
        <v>4828567801.75</v>
      </c>
      <c r="W22" s="235">
        <v>5691142336.5199995</v>
      </c>
      <c r="X22" s="235">
        <v>14859564052.450001</v>
      </c>
      <c r="Y22" s="235">
        <v>4615575693.6099997</v>
      </c>
      <c r="Z22" s="235">
        <v>5034457702.3400002</v>
      </c>
      <c r="AA22" s="235">
        <v>6523560334.9699993</v>
      </c>
      <c r="AB22" s="235">
        <v>16173593730.92</v>
      </c>
      <c r="AC22" s="235">
        <v>9334461070.6499996</v>
      </c>
      <c r="AD22" s="235">
        <v>11076392812.780001</v>
      </c>
      <c r="AE22" s="235">
        <v>8691805660.1800003</v>
      </c>
      <c r="AF22" s="235">
        <v>29102659543.610001</v>
      </c>
      <c r="AG22" s="235">
        <v>7821226583.0599995</v>
      </c>
      <c r="AH22" s="235">
        <v>5964991759.3699999</v>
      </c>
      <c r="AI22" s="235">
        <v>5765956359.2700005</v>
      </c>
      <c r="AJ22" s="235">
        <v>19552174701.700001</v>
      </c>
      <c r="AK22" s="235">
        <v>8228205553.3599997</v>
      </c>
      <c r="AL22" s="235">
        <v>7586912802.0699997</v>
      </c>
      <c r="AM22" s="235">
        <v>9030844429.7399998</v>
      </c>
      <c r="AN22" s="235">
        <v>24845962785.170002</v>
      </c>
      <c r="AO22" s="235">
        <v>7898238825.9300003</v>
      </c>
      <c r="AP22" s="235">
        <v>8236011427.4400005</v>
      </c>
      <c r="AQ22" s="235">
        <v>10830967951.082241</v>
      </c>
      <c r="AR22" s="235">
        <v>26965218204.452244</v>
      </c>
      <c r="AS22" s="235">
        <v>9874415433.5200005</v>
      </c>
      <c r="AT22" s="235">
        <v>11586162372.470001</v>
      </c>
      <c r="AU22" s="235">
        <v>8975065306.1599998</v>
      </c>
      <c r="AV22" s="235">
        <v>30435643112.150002</v>
      </c>
      <c r="AW22" s="235">
        <v>8924029017</v>
      </c>
      <c r="AX22" s="235">
        <v>4267510440</v>
      </c>
      <c r="AY22" s="235">
        <v>7252947023</v>
      </c>
      <c r="AZ22" s="235">
        <v>20444486480</v>
      </c>
      <c r="BA22" s="235">
        <v>7713634832</v>
      </c>
      <c r="BB22" s="235">
        <v>9052467677</v>
      </c>
      <c r="BC22" s="235">
        <v>10073232844</v>
      </c>
      <c r="BD22" s="235">
        <v>26839335353</v>
      </c>
      <c r="BE22" s="235">
        <v>7742796305</v>
      </c>
      <c r="BF22" s="235">
        <v>7421561933</v>
      </c>
      <c r="BG22" s="235">
        <v>10161219206</v>
      </c>
      <c r="BH22" s="235">
        <v>25325577444</v>
      </c>
      <c r="BI22" s="236"/>
      <c r="BJ22" s="236">
        <f t="shared" si="28"/>
        <v>1.3917508752413932</v>
      </c>
      <c r="BK22" s="236">
        <f t="shared" si="28"/>
        <v>1.6536507328582859</v>
      </c>
      <c r="BL22" s="236">
        <f t="shared" si="28"/>
        <v>2.1797898493306196</v>
      </c>
      <c r="BM22" s="236">
        <f t="shared" si="28"/>
        <v>1.4260354501692181</v>
      </c>
      <c r="BN22" s="236">
        <f t="shared" si="28"/>
        <v>1.6904074774453073</v>
      </c>
      <c r="BO22" s="236">
        <f t="shared" si="28"/>
        <v>1.8306674622645756</v>
      </c>
      <c r="BP22" s="236">
        <f t="shared" si="28"/>
        <v>1.4911460642636829</v>
      </c>
      <c r="BQ22" s="236">
        <f t="shared" si="28"/>
        <v>0.86247789796892316</v>
      </c>
      <c r="BR22" s="236">
        <f t="shared" si="28"/>
        <v>1.3449615855116637</v>
      </c>
      <c r="BS22" s="236">
        <f t="shared" si="28"/>
        <v>0.8441891230259293</v>
      </c>
      <c r="BT22" s="236">
        <f t="shared" si="29"/>
        <v>0.60038123299370127</v>
      </c>
      <c r="BU22" s="236">
        <f t="shared" si="29"/>
        <v>0.41715201231892696</v>
      </c>
      <c r="BV22" s="236">
        <f t="shared" si="29"/>
        <v>0.62434817484938177</v>
      </c>
      <c r="BW22" s="236">
        <f t="shared" si="29"/>
        <v>0.8959637158465712</v>
      </c>
      <c r="BX22" s="236">
        <f t="shared" si="29"/>
        <v>0.57125531080257441</v>
      </c>
      <c r="BY22" s="236">
        <f t="shared" si="29"/>
        <v>0.58682455924343468</v>
      </c>
      <c r="BZ22" s="236">
        <f t="shared" si="29"/>
        <v>0.67205193217451575</v>
      </c>
      <c r="CA22" s="236">
        <f t="shared" si="29"/>
        <v>0.71121423419935681</v>
      </c>
      <c r="CB22" s="236">
        <f t="shared" si="29"/>
        <v>0.63592821995742033</v>
      </c>
      <c r="CC22" s="236">
        <f t="shared" si="29"/>
        <v>0.66028478237904586</v>
      </c>
      <c r="CD22" s="236">
        <f t="shared" si="30"/>
        <v>0.66723726668744421</v>
      </c>
      <c r="CE22" s="236">
        <f t="shared" si="30"/>
        <v>5.7845263779368938E-2</v>
      </c>
      <c r="CF22" s="236">
        <f t="shared" si="30"/>
        <v>4.6023066200922891E-2</v>
      </c>
      <c r="CG22" s="236">
        <f t="shared" si="30"/>
        <v>3.2589275123545924E-2</v>
      </c>
      <c r="CH22" s="236">
        <f t="shared" si="30"/>
        <v>4.5802809414807522E-2</v>
      </c>
      <c r="CI22" s="236">
        <f t="shared" si="30"/>
        <v>0.14100121281853162</v>
      </c>
      <c r="CJ22" s="236">
        <f t="shared" si="30"/>
        <v>-0.28457395883297609</v>
      </c>
      <c r="CK22" s="236">
        <f t="shared" si="30"/>
        <v>0.25789141836624307</v>
      </c>
      <c r="CL22" s="236">
        <f t="shared" si="30"/>
        <v>4.5637469586562895E-2</v>
      </c>
      <c r="CM22" s="236">
        <f t="shared" si="30"/>
        <v>-6.2537416940182555E-2</v>
      </c>
      <c r="CN22" s="236">
        <f t="shared" si="31"/>
        <v>0.19316880438248107</v>
      </c>
      <c r="CO22" s="236">
        <f t="shared" si="31"/>
        <v>0.11542535389351305</v>
      </c>
      <c r="CP22" s="236">
        <f t="shared" si="31"/>
        <v>8.0229234224716617E-2</v>
      </c>
      <c r="CQ22" s="236">
        <f t="shared" si="31"/>
        <v>-1.9680655948219883E-2</v>
      </c>
      <c r="CR22" s="236">
        <f t="shared" si="31"/>
        <v>-9.8888825205668218E-2</v>
      </c>
      <c r="CS22" s="236">
        <f t="shared" si="32"/>
        <v>-6.1836462641856382E-2</v>
      </c>
      <c r="CT22" s="236">
        <f t="shared" si="32"/>
        <v>-6.0805766451447529E-2</v>
      </c>
    </row>
    <row r="23" spans="1:98" s="237" customFormat="1" ht="12.9">
      <c r="A23" s="234" t="str">
        <f t="shared" si="5"/>
        <v>BABA/JD</v>
      </c>
      <c r="C23" s="238" t="s">
        <v>335</v>
      </c>
      <c r="E23" s="237">
        <f>E21/E22</f>
        <v>12.465186295267364</v>
      </c>
      <c r="F23" s="237">
        <f t="shared" ref="F23:BH23" si="33">F21/F22</f>
        <v>12.84800185139761</v>
      </c>
      <c r="G23" s="237">
        <f t="shared" si="33"/>
        <v>13.683510352362591</v>
      </c>
      <c r="H23" s="237">
        <f t="shared" si="33"/>
        <v>12.961342442307933</v>
      </c>
      <c r="I23" s="237">
        <f t="shared" si="33"/>
        <v>12.242484179144791</v>
      </c>
      <c r="J23" s="237">
        <f t="shared" si="33"/>
        <v>14.106301948017521</v>
      </c>
      <c r="K23" s="237">
        <f t="shared" si="33"/>
        <v>11.60017961475384</v>
      </c>
      <c r="L23" s="237">
        <f t="shared" si="33"/>
        <v>12.446054359278907</v>
      </c>
      <c r="M23" s="237">
        <f t="shared" si="33"/>
        <v>11.612900747361646</v>
      </c>
      <c r="N23" s="237">
        <f t="shared" si="33"/>
        <v>13.953226467613895</v>
      </c>
      <c r="O23" s="237">
        <f t="shared" si="33"/>
        <v>10.557785701682841</v>
      </c>
      <c r="P23" s="237">
        <f t="shared" si="33"/>
        <v>12.054598950046428</v>
      </c>
      <c r="Q23" s="237">
        <f t="shared" si="33"/>
        <v>9.0050853254486203</v>
      </c>
      <c r="R23" s="237">
        <f t="shared" si="33"/>
        <v>3.803040878487435</v>
      </c>
      <c r="S23" s="237">
        <f t="shared" si="33"/>
        <v>7.4692093326937554</v>
      </c>
      <c r="T23" s="237">
        <f t="shared" si="33"/>
        <v>6.8751218964732033</v>
      </c>
      <c r="U23" s="237">
        <f t="shared" si="33"/>
        <v>7.1197371209989635</v>
      </c>
      <c r="V23" s="237">
        <f t="shared" si="33"/>
        <v>5.7041552735404748</v>
      </c>
      <c r="W23" s="237">
        <f t="shared" si="33"/>
        <v>6.1718119688564856</v>
      </c>
      <c r="X23" s="237">
        <f t="shared" si="33"/>
        <v>6.296697504801501</v>
      </c>
      <c r="Y23" s="237">
        <f t="shared" si="33"/>
        <v>6.2950224341516474</v>
      </c>
      <c r="Z23" s="237">
        <f t="shared" si="33"/>
        <v>5.6319456014003739</v>
      </c>
      <c r="AA23" s="237">
        <f t="shared" si="33"/>
        <v>4.8792035393930915</v>
      </c>
      <c r="AB23" s="237">
        <f t="shared" si="33"/>
        <v>5.5175568652474034</v>
      </c>
      <c r="AC23" s="237">
        <f t="shared" si="33"/>
        <v>4.6555420476828777</v>
      </c>
      <c r="AD23" s="237">
        <f t="shared" si="33"/>
        <v>6.6404353268462311</v>
      </c>
      <c r="AE23" s="237">
        <f t="shared" si="33"/>
        <v>6.5611113089991706</v>
      </c>
      <c r="AF23" s="237">
        <f t="shared" si="33"/>
        <v>5.9801046803546472</v>
      </c>
      <c r="AG23" s="237">
        <f t="shared" si="33"/>
        <v>5.3832766263763165</v>
      </c>
      <c r="AH23" s="237">
        <f t="shared" si="33"/>
        <v>4.0692201253507863</v>
      </c>
      <c r="AI23" s="237">
        <f t="shared" si="33"/>
        <v>5.9219209555868018</v>
      </c>
      <c r="AJ23" s="237">
        <f t="shared" si="33"/>
        <v>5.1412300726414797</v>
      </c>
      <c r="AK23" s="237">
        <f t="shared" si="33"/>
        <v>4.1398639725839201</v>
      </c>
      <c r="AL23" s="237">
        <f t="shared" si="33"/>
        <v>4.6136128411084183</v>
      </c>
      <c r="AM23" s="237">
        <f t="shared" si="33"/>
        <v>4.0766193072445525</v>
      </c>
      <c r="AN23" s="237">
        <f t="shared" si="33"/>
        <v>4.2615392180965763</v>
      </c>
      <c r="AO23" s="237">
        <f t="shared" si="33"/>
        <v>3.7842264993146326</v>
      </c>
      <c r="AP23" s="237">
        <f t="shared" si="33"/>
        <v>4.1482869213550391</v>
      </c>
      <c r="AQ23" s="237">
        <f t="shared" si="33"/>
        <v>4.241999355129578</v>
      </c>
      <c r="AR23" s="237">
        <f t="shared" si="33"/>
        <v>4.0792928646628939</v>
      </c>
      <c r="AS23" s="237">
        <f t="shared" si="33"/>
        <v>6.0891372639552017</v>
      </c>
      <c r="AT23" s="237">
        <f t="shared" si="33"/>
        <v>8.3104961044839101</v>
      </c>
      <c r="AU23" s="237">
        <f t="shared" si="33"/>
        <v>8.2051306849562859</v>
      </c>
      <c r="AV23" s="237">
        <f t="shared" si="33"/>
        <v>7.5587366803355751</v>
      </c>
      <c r="AW23" s="237">
        <f t="shared" si="33"/>
        <v>6.7937445503041669</v>
      </c>
      <c r="AX23" s="237">
        <f t="shared" si="33"/>
        <v>7.2762210090808823</v>
      </c>
      <c r="AY23" s="237">
        <f t="shared" si="33"/>
        <v>6.0883254726621487</v>
      </c>
      <c r="AZ23" s="237">
        <f t="shared" si="33"/>
        <v>6.6441984182818175</v>
      </c>
      <c r="BA23" s="237">
        <f t="shared" si="33"/>
        <v>5.5471820159920169</v>
      </c>
      <c r="BB23" s="237">
        <f t="shared" si="33"/>
        <v>4.7086859960074507</v>
      </c>
      <c r="BC23" s="237">
        <f t="shared" si="33"/>
        <v>4.634329034179526</v>
      </c>
      <c r="BD23" s="237">
        <f t="shared" si="33"/>
        <v>4.9217627000675597</v>
      </c>
      <c r="BE23" s="237">
        <f t="shared" si="33"/>
        <v>4.4950081487388429</v>
      </c>
      <c r="BF23" s="237">
        <f t="shared" si="33"/>
        <v>5.2071910836130995</v>
      </c>
      <c r="BG23" s="237">
        <f t="shared" si="33"/>
        <v>5.1427180128289818</v>
      </c>
      <c r="BH23" s="237">
        <f t="shared" si="33"/>
        <v>4.9635870664730497</v>
      </c>
    </row>
    <row r="24" spans="1:98" s="235" customFormat="1">
      <c r="A24" s="234" t="str">
        <f t="shared" si="5"/>
        <v/>
      </c>
      <c r="BA24" s="235" t="e">
        <v>#N/A</v>
      </c>
      <c r="BB24" s="235" t="e">
        <v>#N/A</v>
      </c>
      <c r="BC24" s="235" t="e">
        <v>#N/A</v>
      </c>
    </row>
    <row r="25" spans="1:98" s="235" customFormat="1">
      <c r="A25" s="234" t="str">
        <f t="shared" si="5"/>
        <v/>
      </c>
      <c r="BA25" s="235" t="e">
        <v>#N/A</v>
      </c>
      <c r="BB25" s="235" t="e">
        <v>#N/A</v>
      </c>
      <c r="BC25" s="235" t="e">
        <v>#N/A</v>
      </c>
    </row>
    <row r="26" spans="1:98" s="235" customFormat="1">
      <c r="A26" s="234" t="str">
        <f t="shared" si="5"/>
        <v>BABA (Tmall+Taobao)Health</v>
      </c>
      <c r="C26" s="235" t="s">
        <v>332</v>
      </c>
      <c r="D26" s="235" t="s">
        <v>337</v>
      </c>
      <c r="E26" s="235">
        <v>1639415429.6100001</v>
      </c>
      <c r="F26" s="235">
        <v>1695305594.9699998</v>
      </c>
      <c r="G26" s="235">
        <v>1681750211.0099998</v>
      </c>
      <c r="H26" s="235">
        <v>5016471235.5900002</v>
      </c>
      <c r="I26" s="235">
        <v>1923944955.04</v>
      </c>
      <c r="J26" s="235">
        <v>1954032696.5599999</v>
      </c>
      <c r="K26" s="235">
        <v>2023914403.3200002</v>
      </c>
      <c r="L26" s="235">
        <v>5901892054.9200001</v>
      </c>
      <c r="M26" s="235">
        <v>2117977678.1199999</v>
      </c>
      <c r="N26" s="235">
        <v>2729925393.79</v>
      </c>
      <c r="O26" s="235">
        <v>2177728971.6500001</v>
      </c>
      <c r="P26" s="235">
        <v>7025632043.5599995</v>
      </c>
      <c r="Q26" s="235">
        <v>2860953581.4099998</v>
      </c>
      <c r="R26" s="235">
        <v>1238940561.74</v>
      </c>
      <c r="S26" s="235">
        <v>2555853142.9499998</v>
      </c>
      <c r="T26" s="235">
        <v>6655747286.1000004</v>
      </c>
      <c r="U26" s="235">
        <v>2456965521.1399999</v>
      </c>
      <c r="V26" s="235">
        <v>2689460148.27</v>
      </c>
      <c r="W26" s="235">
        <v>2936168160</v>
      </c>
      <c r="X26" s="235">
        <v>8082593829.4099998</v>
      </c>
      <c r="Y26" s="235">
        <v>2623632026.73</v>
      </c>
      <c r="Z26" s="235">
        <v>2871364254.7799997</v>
      </c>
      <c r="AA26" s="235">
        <v>3000999728.25</v>
      </c>
      <c r="AB26" s="235">
        <v>8495996009.7600002</v>
      </c>
      <c r="AC26" s="235">
        <v>3160232323.3499999</v>
      </c>
      <c r="AD26" s="235">
        <v>4590591533.8699999</v>
      </c>
      <c r="AE26" s="235">
        <v>3232939490.0299997</v>
      </c>
      <c r="AF26" s="235">
        <v>10983763347.25</v>
      </c>
      <c r="AG26" s="235">
        <v>2813362627.9700003</v>
      </c>
      <c r="AH26" s="235">
        <v>2683631542.6199999</v>
      </c>
      <c r="AI26" s="235">
        <v>3339518815.4300003</v>
      </c>
      <c r="AJ26" s="235">
        <v>8836512986.0200005</v>
      </c>
      <c r="AK26" s="235">
        <v>3412957512.2600002</v>
      </c>
      <c r="AL26" s="235">
        <v>3615021770</v>
      </c>
      <c r="AM26" s="235">
        <v>4103388760</v>
      </c>
      <c r="AN26" s="235">
        <v>11131368042.26</v>
      </c>
      <c r="AO26" s="235">
        <v>3690471773</v>
      </c>
      <c r="AP26" s="235">
        <v>4034646252.3000002</v>
      </c>
      <c r="AQ26" s="235">
        <v>4438181445.0299997</v>
      </c>
      <c r="AR26" s="235">
        <v>12163299470.329998</v>
      </c>
      <c r="AS26" s="235">
        <v>4309096027.4629993</v>
      </c>
      <c r="AT26" s="235">
        <v>7094686272.96</v>
      </c>
      <c r="AU26" s="235">
        <v>4445786820.7819166</v>
      </c>
      <c r="AV26" s="235">
        <v>15849569121.204918</v>
      </c>
      <c r="AW26" s="235">
        <v>4592890376</v>
      </c>
      <c r="AX26" s="235">
        <v>3229469626</v>
      </c>
      <c r="AY26" s="235">
        <v>5002795331</v>
      </c>
      <c r="AZ26" s="235">
        <v>12825155333</v>
      </c>
      <c r="BA26" s="235">
        <v>4877903957</v>
      </c>
      <c r="BB26" s="235">
        <v>5008018054</v>
      </c>
      <c r="BC26" s="235">
        <v>5644307359</v>
      </c>
      <c r="BD26" s="235">
        <v>15530229370</v>
      </c>
      <c r="BE26" s="235">
        <v>5191438974</v>
      </c>
      <c r="BF26" s="235">
        <v>5546223573</v>
      </c>
      <c r="BG26" s="235">
        <v>6719122087</v>
      </c>
      <c r="BH26" s="235">
        <v>17456784634</v>
      </c>
      <c r="BJ26" s="236">
        <f t="shared" ref="BJ26:BS27" si="34">X26/H26-1</f>
        <v>0.6112110385617282</v>
      </c>
      <c r="BK26" s="236">
        <f t="shared" si="34"/>
        <v>0.36367312373313365</v>
      </c>
      <c r="BL26" s="236">
        <f t="shared" si="34"/>
        <v>0.46945558272127541</v>
      </c>
      <c r="BM26" s="236">
        <f t="shared" si="34"/>
        <v>0.4827700832244699</v>
      </c>
      <c r="BN26" s="236">
        <f t="shared" si="34"/>
        <v>0.43953768227215795</v>
      </c>
      <c r="BO26" s="236">
        <f t="shared" si="34"/>
        <v>0.49209897535612668</v>
      </c>
      <c r="BP26" s="236">
        <f t="shared" si="34"/>
        <v>0.68158131512041309</v>
      </c>
      <c r="BQ26" s="236">
        <f t="shared" si="34"/>
        <v>0.4845463012692981</v>
      </c>
      <c r="BR26" s="236">
        <f t="shared" si="34"/>
        <v>0.5633843729858008</v>
      </c>
      <c r="BS26" s="236">
        <f t="shared" si="34"/>
        <v>-1.6634647185203466E-2</v>
      </c>
      <c r="BT26" s="236">
        <f t="shared" ref="BT26:CC27" si="35">AH26/R26-1</f>
        <v>1.1660696448997028</v>
      </c>
      <c r="BU26" s="236">
        <f t="shared" si="35"/>
        <v>0.30661608028678944</v>
      </c>
      <c r="BV26" s="236">
        <f t="shared" si="35"/>
        <v>0.32765151773030143</v>
      </c>
      <c r="BW26" s="236">
        <f t="shared" si="35"/>
        <v>0.38909458960434762</v>
      </c>
      <c r="BX26" s="236">
        <f t="shared" si="35"/>
        <v>0.34414401801988737</v>
      </c>
      <c r="BY26" s="236">
        <f t="shared" si="35"/>
        <v>0.39753193154986044</v>
      </c>
      <c r="BZ26" s="236">
        <f t="shared" si="35"/>
        <v>0.37720245223216287</v>
      </c>
      <c r="CA26" s="236">
        <f t="shared" si="35"/>
        <v>0.40662704807719185</v>
      </c>
      <c r="CB26" s="236">
        <f t="shared" si="35"/>
        <v>0.40513215820092108</v>
      </c>
      <c r="CC26" s="236">
        <f t="shared" si="35"/>
        <v>0.47890098197978737</v>
      </c>
      <c r="CD26" s="236">
        <f t="shared" ref="CD26:CM27" si="36">AR26/AB26-1</f>
        <v>0.43165079837103093</v>
      </c>
      <c r="CE26" s="236">
        <f t="shared" si="36"/>
        <v>0.36353773601529027</v>
      </c>
      <c r="CF26" s="236">
        <f t="shared" si="36"/>
        <v>0.54548411040591471</v>
      </c>
      <c r="CG26" s="236">
        <f t="shared" si="36"/>
        <v>0.37515311823564712</v>
      </c>
      <c r="CH26" s="236">
        <f t="shared" si="36"/>
        <v>0.4429998735518248</v>
      </c>
      <c r="CI26" s="236">
        <f t="shared" si="36"/>
        <v>0.6325269733585781</v>
      </c>
      <c r="CJ26" s="236">
        <f t="shared" si="36"/>
        <v>0.20339531515831877</v>
      </c>
      <c r="CK26" s="236">
        <f t="shared" si="36"/>
        <v>0.49805873465511064</v>
      </c>
      <c r="CL26" s="236">
        <f t="shared" si="36"/>
        <v>0.45138193688962147</v>
      </c>
      <c r="CM26" s="236">
        <f t="shared" si="36"/>
        <v>0.42923078868624365</v>
      </c>
      <c r="CN26" s="236">
        <f t="shared" ref="CN26:CR27" si="37">BB26/AL26-1</f>
        <v>0.38533551735706428</v>
      </c>
      <c r="CO26" s="236">
        <f t="shared" si="37"/>
        <v>0.37552342444882059</v>
      </c>
      <c r="CP26" s="236">
        <f t="shared" si="37"/>
        <v>0.39517706278687559</v>
      </c>
      <c r="CQ26" s="236">
        <f t="shared" si="37"/>
        <v>0.40671418000844306</v>
      </c>
      <c r="CR26" s="236">
        <f t="shared" si="37"/>
        <v>0.37464928178977441</v>
      </c>
      <c r="CS26" s="236">
        <f t="shared" ref="CS26:CT27" si="38">BG26/AQ26-1</f>
        <v>0.51393586995508289</v>
      </c>
      <c r="CT26" s="236">
        <f t="shared" si="38"/>
        <v>0.43520141690027692</v>
      </c>
    </row>
    <row r="27" spans="1:98" s="235" customFormat="1">
      <c r="A27" s="234" t="str">
        <f t="shared" si="5"/>
        <v>JD(1P+3P)Nutritional Supplements</v>
      </c>
      <c r="C27" s="235" t="s">
        <v>334</v>
      </c>
      <c r="D27" s="235" t="s">
        <v>204</v>
      </c>
      <c r="E27" s="235">
        <v>604532108.63</v>
      </c>
      <c r="F27" s="235">
        <v>638676417.41000009</v>
      </c>
      <c r="G27" s="235">
        <v>678262389.94000006</v>
      </c>
      <c r="H27" s="235">
        <v>1921470915.98</v>
      </c>
      <c r="I27" s="235">
        <v>707391808.96999991</v>
      </c>
      <c r="J27" s="235">
        <v>550079433.37</v>
      </c>
      <c r="K27" s="235">
        <v>695108536.13</v>
      </c>
      <c r="L27" s="235">
        <v>1952579778.47</v>
      </c>
      <c r="M27" s="235">
        <v>855663127.76999998</v>
      </c>
      <c r="N27" s="235">
        <v>1065899895.9399999</v>
      </c>
      <c r="O27" s="235">
        <v>995423156.1500001</v>
      </c>
      <c r="P27" s="235">
        <v>2916986179.8599997</v>
      </c>
      <c r="Q27" s="235">
        <v>835230496.84000003</v>
      </c>
      <c r="R27" s="235">
        <v>762263120.76999998</v>
      </c>
      <c r="S27" s="235">
        <v>915171392.22000003</v>
      </c>
      <c r="T27" s="235">
        <v>2512665009.8299999</v>
      </c>
      <c r="U27" s="235">
        <v>980121784.07999992</v>
      </c>
      <c r="V27" s="235">
        <v>899645550.31999993</v>
      </c>
      <c r="W27" s="235">
        <v>1022325316.24</v>
      </c>
      <c r="X27" s="235">
        <v>2902092650.6400003</v>
      </c>
      <c r="Y27" s="235">
        <v>842090148.04999995</v>
      </c>
      <c r="Z27" s="235">
        <v>860891091.54999995</v>
      </c>
      <c r="AA27" s="235">
        <v>907170120.04999995</v>
      </c>
      <c r="AB27" s="235">
        <v>2610151359.6500001</v>
      </c>
      <c r="AC27" s="235">
        <v>1133313861.1400001</v>
      </c>
      <c r="AD27" s="235">
        <v>1194696440.04</v>
      </c>
      <c r="AE27" s="235">
        <v>997676888.25999999</v>
      </c>
      <c r="AF27" s="235">
        <v>3325687189.4400001</v>
      </c>
      <c r="AG27" s="235">
        <v>1026215951.84</v>
      </c>
      <c r="AH27" s="235">
        <v>974078407.37</v>
      </c>
      <c r="AI27" s="235">
        <v>1068532756.48</v>
      </c>
      <c r="AJ27" s="235">
        <v>3068827115.6900005</v>
      </c>
      <c r="AK27" s="235">
        <v>1147634565.5599999</v>
      </c>
      <c r="AL27" s="235">
        <v>1099990076.6900001</v>
      </c>
      <c r="AM27" s="235">
        <v>1325120359.5599999</v>
      </c>
      <c r="AN27" s="235">
        <v>3572745001.8099999</v>
      </c>
      <c r="AO27" s="235">
        <v>1200918468.8299999</v>
      </c>
      <c r="AP27" s="235">
        <v>1387753034.1900001</v>
      </c>
      <c r="AQ27" s="235">
        <v>1389330755.2692297</v>
      </c>
      <c r="AR27" s="235">
        <v>3978002258.2892294</v>
      </c>
      <c r="AS27" s="235">
        <v>1512294535.5</v>
      </c>
      <c r="AT27" s="235">
        <v>1759174418.8199999</v>
      </c>
      <c r="AU27" s="235">
        <v>1488509267.6900001</v>
      </c>
      <c r="AV27" s="235">
        <v>4759978222.0100002</v>
      </c>
      <c r="AW27" s="235">
        <v>1631094905</v>
      </c>
      <c r="AX27" s="235">
        <v>1480771344</v>
      </c>
      <c r="AY27" s="235">
        <v>2015146413</v>
      </c>
      <c r="AZ27" s="235">
        <v>5127012662</v>
      </c>
      <c r="BA27" s="235">
        <v>1571024338</v>
      </c>
      <c r="BB27" s="235">
        <v>1589740206</v>
      </c>
      <c r="BC27" s="235">
        <v>2118758878</v>
      </c>
      <c r="BD27" s="235">
        <v>5279523422</v>
      </c>
      <c r="BE27" s="235">
        <v>1545445157</v>
      </c>
      <c r="BF27" s="235">
        <v>1794519140</v>
      </c>
      <c r="BG27" s="235">
        <v>1895643256</v>
      </c>
      <c r="BH27" s="235">
        <v>5235607553</v>
      </c>
      <c r="BJ27" s="236">
        <f t="shared" si="34"/>
        <v>0.51034950698686887</v>
      </c>
      <c r="BK27" s="236">
        <f t="shared" si="34"/>
        <v>0.19041546335704385</v>
      </c>
      <c r="BL27" s="236">
        <f t="shared" si="34"/>
        <v>0.56503050164200319</v>
      </c>
      <c r="BM27" s="236">
        <f t="shared" si="34"/>
        <v>0.30507693820111559</v>
      </c>
      <c r="BN27" s="236">
        <f t="shared" si="34"/>
        <v>0.3367706602468552</v>
      </c>
      <c r="BO27" s="236">
        <f t="shared" si="34"/>
        <v>0.32448603236369911</v>
      </c>
      <c r="BP27" s="236">
        <f t="shared" si="34"/>
        <v>0.1208336210469525</v>
      </c>
      <c r="BQ27" s="236">
        <f t="shared" si="34"/>
        <v>2.2640945170662174E-3</v>
      </c>
      <c r="BR27" s="236">
        <f t="shared" si="34"/>
        <v>0.14011071166597566</v>
      </c>
      <c r="BS27" s="236">
        <f t="shared" si="34"/>
        <v>0.22866197501476759</v>
      </c>
      <c r="BT27" s="236">
        <f t="shared" si="35"/>
        <v>0.27787686538742018</v>
      </c>
      <c r="BU27" s="236">
        <f t="shared" si="35"/>
        <v>0.16757665893377616</v>
      </c>
      <c r="BV27" s="236">
        <f t="shared" si="35"/>
        <v>0.22134351522554496</v>
      </c>
      <c r="BW27" s="236">
        <f t="shared" si="35"/>
        <v>0.17091017075723647</v>
      </c>
      <c r="BX27" s="236">
        <f t="shared" si="35"/>
        <v>0.22269273304218373</v>
      </c>
      <c r="BY27" s="236">
        <f t="shared" si="35"/>
        <v>0.29618267151364974</v>
      </c>
      <c r="BZ27" s="236">
        <f t="shared" si="35"/>
        <v>0.23109267411641743</v>
      </c>
      <c r="CA27" s="236">
        <f t="shared" si="35"/>
        <v>0.42611627936857688</v>
      </c>
      <c r="CB27" s="236">
        <f t="shared" si="35"/>
        <v>0.6119960443444783</v>
      </c>
      <c r="CC27" s="236">
        <f t="shared" si="35"/>
        <v>0.53149968739342368</v>
      </c>
      <c r="CD27" s="236">
        <f t="shared" si="36"/>
        <v>0.52405041323835211</v>
      </c>
      <c r="CE27" s="236">
        <f t="shared" si="36"/>
        <v>0.33440045812091568</v>
      </c>
      <c r="CF27" s="236">
        <f t="shared" si="36"/>
        <v>0.47248653286444919</v>
      </c>
      <c r="CG27" s="236">
        <f t="shared" si="36"/>
        <v>0.49197529300897913</v>
      </c>
      <c r="CH27" s="236">
        <f t="shared" si="36"/>
        <v>0.43127659063193935</v>
      </c>
      <c r="CI27" s="236">
        <f t="shared" si="36"/>
        <v>0.58942657447046609</v>
      </c>
      <c r="CJ27" s="236">
        <f t="shared" si="36"/>
        <v>0.52017674634433675</v>
      </c>
      <c r="CK27" s="236">
        <f t="shared" si="36"/>
        <v>0.88590045628396985</v>
      </c>
      <c r="CL27" s="236">
        <f t="shared" si="36"/>
        <v>0.67067497409258037</v>
      </c>
      <c r="CM27" s="236">
        <f t="shared" si="36"/>
        <v>0.36892385881859768</v>
      </c>
      <c r="CN27" s="236">
        <f t="shared" si="37"/>
        <v>0.44523140679933748</v>
      </c>
      <c r="CO27" s="236">
        <f t="shared" si="37"/>
        <v>0.59891806258529146</v>
      </c>
      <c r="CP27" s="236">
        <f t="shared" si="37"/>
        <v>0.47772186913012926</v>
      </c>
      <c r="CQ27" s="236">
        <f t="shared" si="37"/>
        <v>0.28688599360592448</v>
      </c>
      <c r="CR27" s="236">
        <f t="shared" si="37"/>
        <v>0.29311130711915179</v>
      </c>
      <c r="CS27" s="236">
        <f t="shared" si="38"/>
        <v>0.36442905968251971</v>
      </c>
      <c r="CT27" s="236">
        <f t="shared" si="38"/>
        <v>0.31613991472483827</v>
      </c>
    </row>
    <row r="28" spans="1:98" s="237" customFormat="1" ht="12.9">
      <c r="A28" s="234" t="str">
        <f t="shared" si="5"/>
        <v>BABA/JD</v>
      </c>
      <c r="C28" s="238" t="s">
        <v>335</v>
      </c>
      <c r="E28" s="237">
        <f>E26/E27</f>
        <v>2.7118748635622825</v>
      </c>
      <c r="F28" s="237">
        <f t="shared" ref="F28:BH28" si="39">F26/F27</f>
        <v>2.6544045603639277</v>
      </c>
      <c r="G28" s="237">
        <f t="shared" si="39"/>
        <v>2.4794979582441088</v>
      </c>
      <c r="H28" s="237">
        <f t="shared" si="39"/>
        <v>2.6107453377879883</v>
      </c>
      <c r="I28" s="237">
        <f t="shared" si="39"/>
        <v>2.7197727350580525</v>
      </c>
      <c r="J28" s="237">
        <f t="shared" si="39"/>
        <v>3.5522736863453295</v>
      </c>
      <c r="K28" s="237">
        <f t="shared" si="39"/>
        <v>2.9116523508517025</v>
      </c>
      <c r="L28" s="237">
        <f t="shared" si="39"/>
        <v>3.0226125047472308</v>
      </c>
      <c r="M28" s="237">
        <f t="shared" si="39"/>
        <v>2.475247102957213</v>
      </c>
      <c r="N28" s="237">
        <f t="shared" si="39"/>
        <v>2.5611461303151013</v>
      </c>
      <c r="O28" s="237">
        <f t="shared" si="39"/>
        <v>2.1877419248240177</v>
      </c>
      <c r="P28" s="237">
        <f t="shared" si="39"/>
        <v>2.4085242816944694</v>
      </c>
      <c r="Q28" s="237">
        <f t="shared" si="39"/>
        <v>3.4253461675957637</v>
      </c>
      <c r="R28" s="237">
        <f t="shared" si="39"/>
        <v>1.625345012741118</v>
      </c>
      <c r="S28" s="237">
        <f t="shared" si="39"/>
        <v>2.7927590008578336</v>
      </c>
      <c r="T28" s="237">
        <f t="shared" si="39"/>
        <v>2.6488796795679144</v>
      </c>
      <c r="U28" s="237">
        <f t="shared" si="39"/>
        <v>2.5067961564044334</v>
      </c>
      <c r="V28" s="237">
        <f t="shared" si="39"/>
        <v>2.9894664040892227</v>
      </c>
      <c r="W28" s="237">
        <f t="shared" si="39"/>
        <v>2.8720487631069367</v>
      </c>
      <c r="X28" s="237">
        <f t="shared" si="39"/>
        <v>2.7850915881777722</v>
      </c>
      <c r="Y28" s="237">
        <f t="shared" si="39"/>
        <v>3.1156189545804058</v>
      </c>
      <c r="Z28" s="237">
        <f t="shared" si="39"/>
        <v>3.3353397229494188</v>
      </c>
      <c r="AA28" s="237">
        <f t="shared" si="39"/>
        <v>3.3080892568249443</v>
      </c>
      <c r="AB28" s="237">
        <f t="shared" si="39"/>
        <v>3.2549821213813606</v>
      </c>
      <c r="AC28" s="237">
        <f t="shared" si="39"/>
        <v>2.7884881952922758</v>
      </c>
      <c r="AD28" s="237">
        <f t="shared" si="39"/>
        <v>3.8424752765784596</v>
      </c>
      <c r="AE28" s="237">
        <f t="shared" si="39"/>
        <v>3.2404674580248254</v>
      </c>
      <c r="AF28" s="237">
        <f t="shared" si="39"/>
        <v>3.302704891225658</v>
      </c>
      <c r="AG28" s="237">
        <f t="shared" si="39"/>
        <v>2.7414918106911661</v>
      </c>
      <c r="AH28" s="237">
        <f t="shared" si="39"/>
        <v>2.7550467419412086</v>
      </c>
      <c r="AI28" s="237">
        <f t="shared" si="39"/>
        <v>3.1253312499573398</v>
      </c>
      <c r="AJ28" s="237">
        <f t="shared" si="39"/>
        <v>2.8794430747960797</v>
      </c>
      <c r="AK28" s="237">
        <f t="shared" si="39"/>
        <v>2.9739061672428915</v>
      </c>
      <c r="AL28" s="237">
        <f t="shared" si="39"/>
        <v>3.2864130746324793</v>
      </c>
      <c r="AM28" s="237">
        <f t="shared" si="39"/>
        <v>3.0966158888106672</v>
      </c>
      <c r="AN28" s="237">
        <f t="shared" si="39"/>
        <v>3.1156346273301625</v>
      </c>
      <c r="AO28" s="237">
        <f t="shared" si="39"/>
        <v>3.0730410671387696</v>
      </c>
      <c r="AP28" s="237">
        <f t="shared" si="39"/>
        <v>2.9073229550926052</v>
      </c>
      <c r="AQ28" s="237">
        <f t="shared" si="39"/>
        <v>3.1944743382362919</v>
      </c>
      <c r="AR28" s="237">
        <f t="shared" si="39"/>
        <v>3.0576401622157245</v>
      </c>
      <c r="AS28" s="237">
        <f t="shared" si="39"/>
        <v>2.8493761805720679</v>
      </c>
      <c r="AT28" s="237">
        <f t="shared" si="39"/>
        <v>4.0329635294031263</v>
      </c>
      <c r="AU28" s="237">
        <f t="shared" si="39"/>
        <v>2.9867377498302585</v>
      </c>
      <c r="AV28" s="237">
        <f t="shared" si="39"/>
        <v>3.3297566463470303</v>
      </c>
      <c r="AW28" s="237">
        <f t="shared" si="39"/>
        <v>2.8158327034931179</v>
      </c>
      <c r="AX28" s="237">
        <f t="shared" si="39"/>
        <v>2.1809374141967459</v>
      </c>
      <c r="AY28" s="237">
        <f t="shared" si="39"/>
        <v>2.4825964499285242</v>
      </c>
      <c r="AZ28" s="237">
        <f t="shared" si="39"/>
        <v>2.5014869629748535</v>
      </c>
      <c r="BA28" s="237">
        <f t="shared" si="39"/>
        <v>3.1049194076839313</v>
      </c>
      <c r="BB28" s="237">
        <f t="shared" si="39"/>
        <v>3.1502116101100861</v>
      </c>
      <c r="BC28" s="237">
        <f t="shared" si="39"/>
        <v>2.6639687118752926</v>
      </c>
      <c r="BD28" s="237">
        <f t="shared" si="39"/>
        <v>2.9415968315027961</v>
      </c>
      <c r="BE28" s="237">
        <f t="shared" si="39"/>
        <v>3.359186801605798</v>
      </c>
      <c r="BF28" s="237">
        <f t="shared" si="39"/>
        <v>3.090646095309967</v>
      </c>
      <c r="BG28" s="237">
        <f t="shared" si="39"/>
        <v>3.5445076839922036</v>
      </c>
      <c r="BH28" s="237">
        <f t="shared" si="39"/>
        <v>3.334242388736198</v>
      </c>
    </row>
    <row r="29" spans="1:98" s="235" customFormat="1">
      <c r="A29" s="234" t="str">
        <f t="shared" si="5"/>
        <v/>
      </c>
      <c r="BA29" s="235" t="e">
        <v>#N/A</v>
      </c>
      <c r="BB29" s="235" t="e">
        <v>#N/A</v>
      </c>
      <c r="BC29" s="235" t="e">
        <v>#N/A</v>
      </c>
    </row>
    <row r="30" spans="1:98" s="235" customFormat="1">
      <c r="A30" s="234" t="str">
        <f t="shared" si="5"/>
        <v>BABA (Tmall+Taobao)Household appliances</v>
      </c>
      <c r="C30" s="235" t="s">
        <v>332</v>
      </c>
      <c r="D30" s="235" t="s">
        <v>6</v>
      </c>
      <c r="E30" s="235">
        <v>7965680413.4099998</v>
      </c>
      <c r="F30" s="235">
        <v>8668758014.7299995</v>
      </c>
      <c r="G30" s="235">
        <v>9466161869.0400009</v>
      </c>
      <c r="H30" s="235">
        <v>26100600297.18</v>
      </c>
      <c r="I30" s="235">
        <v>8888826974.3600006</v>
      </c>
      <c r="J30" s="235">
        <v>8759057086.7999992</v>
      </c>
      <c r="K30" s="235">
        <v>9058148908.3899994</v>
      </c>
      <c r="L30" s="235">
        <v>26706032969.550003</v>
      </c>
      <c r="M30" s="235">
        <v>9266026655.5100002</v>
      </c>
      <c r="N30" s="235">
        <v>17872771228.209999</v>
      </c>
      <c r="O30" s="235">
        <v>12304935649.190001</v>
      </c>
      <c r="P30" s="235">
        <v>39443733532.910004</v>
      </c>
      <c r="Q30" s="235">
        <v>10817097835.049999</v>
      </c>
      <c r="R30" s="235">
        <v>5633636273.3500004</v>
      </c>
      <c r="S30" s="235">
        <v>9820212538.7000008</v>
      </c>
      <c r="T30" s="235">
        <v>26270946647.099998</v>
      </c>
      <c r="U30" s="235">
        <v>9720708814.3999996</v>
      </c>
      <c r="V30" s="235">
        <v>11021828801</v>
      </c>
      <c r="W30" s="235">
        <v>14657993259</v>
      </c>
      <c r="X30" s="235">
        <v>35400530874.400002</v>
      </c>
      <c r="Y30" s="235">
        <v>12722201282.85</v>
      </c>
      <c r="Z30" s="235">
        <v>11951769261.09</v>
      </c>
      <c r="AA30" s="235">
        <v>10883556017.860001</v>
      </c>
      <c r="AB30" s="235">
        <v>35557526561.800003</v>
      </c>
      <c r="AC30" s="235">
        <v>13623496697.25</v>
      </c>
      <c r="AD30" s="235">
        <v>25085580006.389999</v>
      </c>
      <c r="AE30" s="235">
        <v>14908499599.059999</v>
      </c>
      <c r="AF30" s="235">
        <v>53617576302.699997</v>
      </c>
      <c r="AG30" s="235">
        <v>12598618847</v>
      </c>
      <c r="AH30" s="235">
        <v>10216766539.92</v>
      </c>
      <c r="AI30" s="235">
        <v>12593123098.6</v>
      </c>
      <c r="AJ30" s="235">
        <v>35408508485.520004</v>
      </c>
      <c r="AK30" s="235">
        <v>12954064964.15</v>
      </c>
      <c r="AL30" s="235">
        <v>15132557124</v>
      </c>
      <c r="AM30" s="235">
        <v>20073280965</v>
      </c>
      <c r="AN30" s="235">
        <v>48159903053.150002</v>
      </c>
      <c r="AO30" s="235">
        <v>17495610846</v>
      </c>
      <c r="AP30" s="235">
        <v>17836890603.849998</v>
      </c>
      <c r="AQ30" s="235">
        <v>16794379782.4</v>
      </c>
      <c r="AR30" s="235">
        <v>52126881232.25</v>
      </c>
      <c r="AS30" s="235">
        <v>18550827780.619999</v>
      </c>
      <c r="AT30" s="235">
        <v>36344716384.529999</v>
      </c>
      <c r="AU30" s="235">
        <v>20076766811.279999</v>
      </c>
      <c r="AV30" s="235">
        <v>74972310976.429993</v>
      </c>
      <c r="AW30" s="235">
        <v>18544931900</v>
      </c>
      <c r="AX30" s="235">
        <v>11662773636</v>
      </c>
      <c r="AY30" s="235">
        <v>16383162488</v>
      </c>
      <c r="AZ30" s="235">
        <v>46590868024</v>
      </c>
      <c r="BA30" s="235">
        <v>16298641860</v>
      </c>
      <c r="BB30" s="235">
        <v>18399053731</v>
      </c>
      <c r="BC30" s="235">
        <v>22874078237</v>
      </c>
      <c r="BD30" s="235">
        <v>57571773828</v>
      </c>
      <c r="BE30" s="235">
        <v>19854868786</v>
      </c>
      <c r="BF30" s="235">
        <v>19957834908</v>
      </c>
      <c r="BG30" s="235">
        <v>17571917816</v>
      </c>
      <c r="BH30" s="235">
        <v>57384621510</v>
      </c>
      <c r="BJ30" s="236">
        <f t="shared" ref="BJ30:BS31" si="40">X30/H30-1</f>
        <v>0.35631098408969542</v>
      </c>
      <c r="BK30" s="236">
        <f t="shared" si="40"/>
        <v>0.43125761358022219</v>
      </c>
      <c r="BL30" s="236">
        <f t="shared" si="40"/>
        <v>0.36450409475027334</v>
      </c>
      <c r="BM30" s="236">
        <f t="shared" si="40"/>
        <v>0.20152098711683131</v>
      </c>
      <c r="BN30" s="236">
        <f t="shared" si="40"/>
        <v>0.33144172338671196</v>
      </c>
      <c r="BO30" s="236">
        <f t="shared" si="40"/>
        <v>0.47026305920983402</v>
      </c>
      <c r="BP30" s="236">
        <f t="shared" si="40"/>
        <v>0.40356409680863914</v>
      </c>
      <c r="BQ30" s="236">
        <f t="shared" si="40"/>
        <v>0.21158696185797488</v>
      </c>
      <c r="BR30" s="236">
        <f t="shared" si="40"/>
        <v>0.35934333543664176</v>
      </c>
      <c r="BS30" s="236">
        <f t="shared" si="40"/>
        <v>0.16469491531984159</v>
      </c>
      <c r="BT30" s="236">
        <f t="shared" ref="BT30:CC31" si="41">AH30/R30-1</f>
        <v>0.81352967145759214</v>
      </c>
      <c r="BU30" s="236">
        <f t="shared" si="41"/>
        <v>0.28236767269266028</v>
      </c>
      <c r="BV30" s="236">
        <f t="shared" si="41"/>
        <v>0.34782004475003125</v>
      </c>
      <c r="BW30" s="236">
        <f t="shared" si="41"/>
        <v>0.3326255534946374</v>
      </c>
      <c r="BX30" s="236">
        <f t="shared" si="41"/>
        <v>0.37296245452724119</v>
      </c>
      <c r="BY30" s="236">
        <f t="shared" si="41"/>
        <v>0.36944263858731241</v>
      </c>
      <c r="BZ30" s="236">
        <f t="shared" si="41"/>
        <v>0.36042883718382246</v>
      </c>
      <c r="CA30" s="236">
        <f t="shared" si="41"/>
        <v>0.37520311595641331</v>
      </c>
      <c r="CB30" s="236">
        <f t="shared" si="41"/>
        <v>0.49240587014338622</v>
      </c>
      <c r="CC30" s="236">
        <f t="shared" si="41"/>
        <v>0.54309673739357711</v>
      </c>
      <c r="CD30" s="236">
        <f t="shared" ref="CD30:CM31" si="42">AR30/AB30-1</f>
        <v>0.46598726831159021</v>
      </c>
      <c r="CE30" s="236">
        <f t="shared" si="42"/>
        <v>0.36167888412705507</v>
      </c>
      <c r="CF30" s="236">
        <f t="shared" si="42"/>
        <v>0.4488290234976422</v>
      </c>
      <c r="CG30" s="236">
        <f t="shared" si="42"/>
        <v>0.34666581823873588</v>
      </c>
      <c r="CH30" s="236">
        <f t="shared" si="42"/>
        <v>0.39827862701534777</v>
      </c>
      <c r="CI30" s="236">
        <f t="shared" si="42"/>
        <v>0.47198134376578471</v>
      </c>
      <c r="CJ30" s="236">
        <f t="shared" si="42"/>
        <v>0.14153275309071733</v>
      </c>
      <c r="CK30" s="236">
        <f t="shared" si="42"/>
        <v>0.30096103720461098</v>
      </c>
      <c r="CL30" s="236">
        <f t="shared" si="42"/>
        <v>0.31580995689363545</v>
      </c>
      <c r="CM30" s="236">
        <f t="shared" si="42"/>
        <v>0.25818744194243437</v>
      </c>
      <c r="CN30" s="236">
        <f t="shared" ref="CN30:CR31" si="43">BB30/AL30-1</f>
        <v>0.21585886511007368</v>
      </c>
      <c r="CO30" s="236">
        <f t="shared" si="43"/>
        <v>0.13952862398944665</v>
      </c>
      <c r="CP30" s="236">
        <f t="shared" si="43"/>
        <v>0.19542960384415475</v>
      </c>
      <c r="CQ30" s="236">
        <f t="shared" si="43"/>
        <v>0.13484856063424577</v>
      </c>
      <c r="CR30" s="236">
        <f t="shared" si="43"/>
        <v>0.11890773741092553</v>
      </c>
      <c r="CS30" s="236">
        <f t="shared" ref="CS30:CT31" si="44">BG30/AQ30-1</f>
        <v>4.6297514029951747E-2</v>
      </c>
      <c r="CT30" s="236">
        <f t="shared" si="44"/>
        <v>0.10086427872644577</v>
      </c>
    </row>
    <row r="31" spans="1:98" s="235" customFormat="1">
      <c r="A31" s="234" t="str">
        <f t="shared" si="5"/>
        <v>JD(1P+3P)Home Appliances</v>
      </c>
      <c r="C31" s="235" t="s">
        <v>334</v>
      </c>
      <c r="D31" s="235" t="s">
        <v>203</v>
      </c>
      <c r="E31" s="235">
        <v>5516914623.96</v>
      </c>
      <c r="F31" s="235">
        <v>5165661925.4899998</v>
      </c>
      <c r="G31" s="235">
        <v>8964897739.9899998</v>
      </c>
      <c r="H31" s="235">
        <v>19647474289.440002</v>
      </c>
      <c r="I31" s="235">
        <v>5785632433.4399996</v>
      </c>
      <c r="J31" s="235">
        <v>5235795024.2600002</v>
      </c>
      <c r="K31" s="235">
        <v>4979180654.9699993</v>
      </c>
      <c r="L31" s="235">
        <v>16000608112.67</v>
      </c>
      <c r="M31" s="235">
        <v>5467387808.8799992</v>
      </c>
      <c r="N31" s="235">
        <v>9132910898.9200001</v>
      </c>
      <c r="O31" s="235">
        <v>7537347724.8199997</v>
      </c>
      <c r="P31" s="235">
        <v>22137646432.619999</v>
      </c>
      <c r="Q31" s="235">
        <v>7808933572.1499996</v>
      </c>
      <c r="R31" s="235">
        <v>6805473703.8899994</v>
      </c>
      <c r="S31" s="235">
        <v>8016836633.4200001</v>
      </c>
      <c r="T31" s="235">
        <v>22631243909.459999</v>
      </c>
      <c r="U31" s="235">
        <v>7722103287.5500002</v>
      </c>
      <c r="V31" s="235">
        <v>9160869523.3299999</v>
      </c>
      <c r="W31" s="235">
        <v>15215491211.84</v>
      </c>
      <c r="X31" s="235">
        <v>32098464022.720001</v>
      </c>
      <c r="Y31" s="235">
        <v>10644046559.92</v>
      </c>
      <c r="Z31" s="235">
        <v>9305594000.6499996</v>
      </c>
      <c r="AA31" s="235">
        <v>8091818119.8400002</v>
      </c>
      <c r="AB31" s="235">
        <v>28041458680.41</v>
      </c>
      <c r="AC31" s="235">
        <v>8998245557.9200001</v>
      </c>
      <c r="AD31" s="235">
        <v>16280120334.040001</v>
      </c>
      <c r="AE31" s="235">
        <v>11601051988.719999</v>
      </c>
      <c r="AF31" s="235">
        <v>36879417880.68</v>
      </c>
      <c r="AG31" s="235">
        <v>11162437116.969999</v>
      </c>
      <c r="AH31" s="235">
        <v>7730880231.3299999</v>
      </c>
      <c r="AI31" s="235">
        <v>12081602987.369999</v>
      </c>
      <c r="AJ31" s="235">
        <v>30974920335.669998</v>
      </c>
      <c r="AK31" s="235">
        <v>10969945381.73</v>
      </c>
      <c r="AL31" s="235">
        <v>12730665055.059999</v>
      </c>
      <c r="AM31" s="235">
        <v>22985085655.779999</v>
      </c>
      <c r="AN31" s="235">
        <v>46685696092.57</v>
      </c>
      <c r="AO31" s="235">
        <v>15641722576.772678</v>
      </c>
      <c r="AP31" s="235">
        <v>12698766509.9674</v>
      </c>
      <c r="AQ31" s="235">
        <v>10686744456.198763</v>
      </c>
      <c r="AR31" s="235">
        <v>39027233542.938843</v>
      </c>
      <c r="AS31" s="235">
        <v>11389638001.860001</v>
      </c>
      <c r="AT31" s="235">
        <v>22648050232.550003</v>
      </c>
      <c r="AU31" s="235">
        <v>12945882926.09</v>
      </c>
      <c r="AV31" s="235">
        <v>46983571160.5</v>
      </c>
      <c r="AW31" s="235">
        <v>15140251162</v>
      </c>
      <c r="AX31" s="235">
        <v>10468394141</v>
      </c>
      <c r="AY31" s="235">
        <v>15483816951</v>
      </c>
      <c r="AZ31" s="235">
        <v>41092462254</v>
      </c>
      <c r="BA31" s="235">
        <v>13381646920</v>
      </c>
      <c r="BB31" s="235">
        <v>16344188524</v>
      </c>
      <c r="BC31" s="235">
        <v>30224415849</v>
      </c>
      <c r="BD31" s="235">
        <v>59950251293</v>
      </c>
      <c r="BE31" s="235">
        <v>16624944419</v>
      </c>
      <c r="BF31" s="235">
        <v>14707442340</v>
      </c>
      <c r="BG31" s="235">
        <v>13194893665</v>
      </c>
      <c r="BH31" s="235">
        <v>44527280424</v>
      </c>
      <c r="BJ31" s="236">
        <f t="shared" si="40"/>
        <v>0.63371960944476591</v>
      </c>
      <c r="BK31" s="236">
        <f t="shared" si="40"/>
        <v>0.83973777843182185</v>
      </c>
      <c r="BL31" s="236">
        <f t="shared" si="40"/>
        <v>0.77730296116112818</v>
      </c>
      <c r="BM31" s="236">
        <f t="shared" si="40"/>
        <v>0.6251304542973557</v>
      </c>
      <c r="BN31" s="236">
        <f t="shared" si="40"/>
        <v>0.75252455925131456</v>
      </c>
      <c r="BO31" s="236">
        <f t="shared" si="40"/>
        <v>0.64580342065826524</v>
      </c>
      <c r="BP31" s="236">
        <f t="shared" si="40"/>
        <v>0.78257737475191891</v>
      </c>
      <c r="BQ31" s="236">
        <f t="shared" si="40"/>
        <v>0.53914246924265985</v>
      </c>
      <c r="BR31" s="236">
        <f t="shared" si="40"/>
        <v>0.66591412474353562</v>
      </c>
      <c r="BS31" s="236">
        <f t="shared" si="40"/>
        <v>0.42944449633686599</v>
      </c>
      <c r="BT31" s="236">
        <f t="shared" si="41"/>
        <v>0.13597973744443959</v>
      </c>
      <c r="BU31" s="236">
        <f t="shared" si="41"/>
        <v>0.50702871217371448</v>
      </c>
      <c r="BV31" s="236">
        <f t="shared" si="41"/>
        <v>0.36867953257851149</v>
      </c>
      <c r="BW31" s="236">
        <f t="shared" si="41"/>
        <v>0.42059034608049717</v>
      </c>
      <c r="BX31" s="236">
        <f t="shared" si="41"/>
        <v>0.38967867871480943</v>
      </c>
      <c r="BY31" s="236">
        <f t="shared" si="41"/>
        <v>0.51063710896786918</v>
      </c>
      <c r="BZ31" s="236">
        <f t="shared" si="41"/>
        <v>0.45445265105286148</v>
      </c>
      <c r="CA31" s="236">
        <f t="shared" si="41"/>
        <v>0.46952782371991431</v>
      </c>
      <c r="CB31" s="236">
        <f t="shared" si="41"/>
        <v>0.36463792736717138</v>
      </c>
      <c r="CC31" s="236">
        <f t="shared" si="41"/>
        <v>0.32068520299490766</v>
      </c>
      <c r="CD31" s="236">
        <f t="shared" si="42"/>
        <v>0.39176902270792358</v>
      </c>
      <c r="CE31" s="236">
        <f t="shared" si="42"/>
        <v>0.26576207867934487</v>
      </c>
      <c r="CF31" s="236">
        <f t="shared" si="42"/>
        <v>0.39114759398892995</v>
      </c>
      <c r="CG31" s="236">
        <f t="shared" si="42"/>
        <v>0.1159231885761407</v>
      </c>
      <c r="CH31" s="236">
        <f t="shared" si="42"/>
        <v>0.27397811192440913</v>
      </c>
      <c r="CI31" s="236">
        <f t="shared" si="42"/>
        <v>0.35635712912394557</v>
      </c>
      <c r="CJ31" s="236">
        <f t="shared" si="42"/>
        <v>0.35410119258813633</v>
      </c>
      <c r="CK31" s="236">
        <f t="shared" si="42"/>
        <v>0.28160286074510532</v>
      </c>
      <c r="CL31" s="236">
        <f t="shared" si="42"/>
        <v>0.32663657593588313</v>
      </c>
      <c r="CM31" s="236">
        <f t="shared" si="42"/>
        <v>0.21984626671766216</v>
      </c>
      <c r="CN31" s="236">
        <f t="shared" si="43"/>
        <v>0.28384404532768293</v>
      </c>
      <c r="CO31" s="236">
        <f t="shared" si="43"/>
        <v>0.31495772091671737</v>
      </c>
      <c r="CP31" s="236">
        <f t="shared" si="43"/>
        <v>0.28412461011888057</v>
      </c>
      <c r="CQ31" s="236">
        <f t="shared" si="43"/>
        <v>6.2858923459450988E-2</v>
      </c>
      <c r="CR31" s="236">
        <f t="shared" si="43"/>
        <v>0.15817881433255487</v>
      </c>
      <c r="CS31" s="236">
        <f t="shared" si="44"/>
        <v>0.23469721944613409</v>
      </c>
      <c r="CT31" s="236">
        <f t="shared" si="44"/>
        <v>0.14092843334667449</v>
      </c>
    </row>
    <row r="32" spans="1:98" s="237" customFormat="1" ht="12.9">
      <c r="A32" s="234" t="str">
        <f t="shared" si="5"/>
        <v>BABA/JD</v>
      </c>
      <c r="C32" s="238" t="s">
        <v>335</v>
      </c>
      <c r="E32" s="237">
        <f>E30/E31</f>
        <v>1.443865086984488</v>
      </c>
      <c r="F32" s="237">
        <f t="shared" ref="F32:BH32" si="45">F30/F31</f>
        <v>1.6781504751509084</v>
      </c>
      <c r="G32" s="237">
        <f t="shared" si="45"/>
        <v>1.0559140933436415</v>
      </c>
      <c r="H32" s="237">
        <f t="shared" si="45"/>
        <v>1.3284455758880103</v>
      </c>
      <c r="I32" s="237">
        <f t="shared" si="45"/>
        <v>1.5363622000913935</v>
      </c>
      <c r="J32" s="237">
        <f t="shared" si="45"/>
        <v>1.6729182571538805</v>
      </c>
      <c r="K32" s="237">
        <f t="shared" si="45"/>
        <v>1.8192047117930041</v>
      </c>
      <c r="L32" s="237">
        <f t="shared" si="45"/>
        <v>1.6690636244258097</v>
      </c>
      <c r="M32" s="237">
        <f t="shared" si="45"/>
        <v>1.6947813067988964</v>
      </c>
      <c r="N32" s="237">
        <f t="shared" si="45"/>
        <v>1.9569632755667767</v>
      </c>
      <c r="O32" s="237">
        <f t="shared" si="45"/>
        <v>1.6325285894228605</v>
      </c>
      <c r="P32" s="237">
        <f t="shared" si="45"/>
        <v>1.7817491869772275</v>
      </c>
      <c r="Q32" s="237">
        <f t="shared" si="45"/>
        <v>1.3852208800480006</v>
      </c>
      <c r="R32" s="237">
        <f t="shared" si="45"/>
        <v>0.8278095718935512</v>
      </c>
      <c r="S32" s="237">
        <f t="shared" si="45"/>
        <v>1.2249485660917947</v>
      </c>
      <c r="T32" s="237">
        <f t="shared" si="45"/>
        <v>1.1608264553288024</v>
      </c>
      <c r="U32" s="237">
        <f t="shared" si="45"/>
        <v>1.2588162126855078</v>
      </c>
      <c r="V32" s="237">
        <f t="shared" si="45"/>
        <v>1.2031422096920705</v>
      </c>
      <c r="W32" s="237">
        <f t="shared" si="45"/>
        <v>0.96335984523416629</v>
      </c>
      <c r="X32" s="237">
        <f t="shared" si="45"/>
        <v>1.1028730486711988</v>
      </c>
      <c r="Y32" s="237">
        <f t="shared" si="45"/>
        <v>1.1952410402595626</v>
      </c>
      <c r="Z32" s="237">
        <f t="shared" si="45"/>
        <v>1.2843639277895815</v>
      </c>
      <c r="AA32" s="237">
        <f t="shared" si="45"/>
        <v>1.3450074948144288</v>
      </c>
      <c r="AB32" s="237">
        <f t="shared" si="45"/>
        <v>1.2680341264358259</v>
      </c>
      <c r="AC32" s="237">
        <f t="shared" si="45"/>
        <v>1.5140169947083724</v>
      </c>
      <c r="AD32" s="237">
        <f t="shared" si="45"/>
        <v>1.5408719033813723</v>
      </c>
      <c r="AE32" s="237">
        <f t="shared" si="45"/>
        <v>1.2850989387476166</v>
      </c>
      <c r="AF32" s="237">
        <f t="shared" si="45"/>
        <v>1.4538617848083932</v>
      </c>
      <c r="AG32" s="237">
        <f t="shared" si="45"/>
        <v>1.1286620220101045</v>
      </c>
      <c r="AH32" s="237">
        <f t="shared" si="45"/>
        <v>1.3215528160060934</v>
      </c>
      <c r="AI32" s="237">
        <f t="shared" si="45"/>
        <v>1.0423387618153601</v>
      </c>
      <c r="AJ32" s="237">
        <f t="shared" si="45"/>
        <v>1.1431347716734686</v>
      </c>
      <c r="AK32" s="237">
        <f t="shared" si="45"/>
        <v>1.1808686837880225</v>
      </c>
      <c r="AL32" s="237">
        <f t="shared" si="45"/>
        <v>1.188669803074061</v>
      </c>
      <c r="AM32" s="237">
        <f t="shared" si="45"/>
        <v>0.87331764891431785</v>
      </c>
      <c r="AN32" s="237">
        <f t="shared" si="45"/>
        <v>1.0315772727830146</v>
      </c>
      <c r="AO32" s="237">
        <f t="shared" si="45"/>
        <v>1.1185220016611386</v>
      </c>
      <c r="AP32" s="237">
        <f t="shared" si="45"/>
        <v>1.4046159987152791</v>
      </c>
      <c r="AQ32" s="237">
        <f t="shared" si="45"/>
        <v>1.5715150531796005</v>
      </c>
      <c r="AR32" s="237">
        <f t="shared" si="45"/>
        <v>1.3356540164420971</v>
      </c>
      <c r="AS32" s="237">
        <f t="shared" si="45"/>
        <v>1.6287460389514161</v>
      </c>
      <c r="AT32" s="237">
        <f t="shared" si="45"/>
        <v>1.604761381723492</v>
      </c>
      <c r="AU32" s="237">
        <f t="shared" si="45"/>
        <v>1.5508225221795446</v>
      </c>
      <c r="AV32" s="237">
        <f t="shared" si="45"/>
        <v>1.5957133339293856</v>
      </c>
      <c r="AW32" s="237">
        <f t="shared" si="45"/>
        <v>1.2248761068472425</v>
      </c>
      <c r="AX32" s="237">
        <f t="shared" si="45"/>
        <v>1.1140938599476449</v>
      </c>
      <c r="AY32" s="237">
        <f t="shared" si="45"/>
        <v>1.0580829352249554</v>
      </c>
      <c r="AZ32" s="237">
        <f t="shared" si="45"/>
        <v>1.133805702272435</v>
      </c>
      <c r="BA32" s="237">
        <f t="shared" si="45"/>
        <v>1.2179847486216593</v>
      </c>
      <c r="BB32" s="237">
        <f t="shared" si="45"/>
        <v>1.1257245169426804</v>
      </c>
      <c r="BC32" s="237">
        <f t="shared" si="45"/>
        <v>0.75680795126952993</v>
      </c>
      <c r="BD32" s="237">
        <f t="shared" si="45"/>
        <v>0.96032581325847222</v>
      </c>
      <c r="BE32" s="237">
        <f t="shared" si="45"/>
        <v>1.1942818144587988</v>
      </c>
      <c r="BF32" s="237">
        <f t="shared" si="45"/>
        <v>1.3569888255635343</v>
      </c>
      <c r="BG32" s="237">
        <f t="shared" si="45"/>
        <v>1.3317210628692095</v>
      </c>
      <c r="BH32" s="237">
        <f t="shared" si="45"/>
        <v>1.2887519957107003</v>
      </c>
    </row>
    <row r="33" spans="1:98" s="235" customFormat="1">
      <c r="A33" s="234" t="str">
        <f t="shared" si="5"/>
        <v/>
      </c>
      <c r="BA33" s="235" t="e">
        <v>#N/A</v>
      </c>
      <c r="BB33" s="235" t="e">
        <v>#N/A</v>
      </c>
      <c r="BC33" s="235" t="e">
        <v>#N/A</v>
      </c>
    </row>
    <row r="34" spans="1:98" s="235" customFormat="1" outlineLevel="1">
      <c r="A34" s="234" t="str">
        <f t="shared" si="5"/>
        <v>BABA (Tmall+Taobao)Household products</v>
      </c>
      <c r="C34" s="235" t="s">
        <v>332</v>
      </c>
      <c r="D34" s="235" t="s">
        <v>338</v>
      </c>
      <c r="E34" s="235">
        <v>9124940741.9399986</v>
      </c>
      <c r="F34" s="235">
        <v>9000090161.0200005</v>
      </c>
      <c r="G34" s="235">
        <v>8981921983.7600002</v>
      </c>
      <c r="H34" s="235">
        <v>27106952886.720001</v>
      </c>
      <c r="I34" s="235">
        <v>9187093810.7600002</v>
      </c>
      <c r="J34" s="235">
        <v>9948526542.6000004</v>
      </c>
      <c r="K34" s="235">
        <v>10751167758.130001</v>
      </c>
      <c r="L34" s="235">
        <v>29886788111.489998</v>
      </c>
      <c r="M34" s="235">
        <v>10951961880.629999</v>
      </c>
      <c r="N34" s="235">
        <v>14749840215.040001</v>
      </c>
      <c r="O34" s="235">
        <v>14104512768.610001</v>
      </c>
      <c r="P34" s="235">
        <v>39806314864.279999</v>
      </c>
      <c r="Q34" s="235">
        <v>12615764858.18</v>
      </c>
      <c r="R34" s="235">
        <v>7333893353.71</v>
      </c>
      <c r="S34" s="235">
        <v>17645487465.700001</v>
      </c>
      <c r="T34" s="235">
        <v>37595145677.589996</v>
      </c>
      <c r="U34" s="235">
        <v>8772501039.6599998</v>
      </c>
      <c r="V34" s="235">
        <v>8836396867</v>
      </c>
      <c r="W34" s="235">
        <v>9808642340</v>
      </c>
      <c r="X34" s="235">
        <v>27417540246.66</v>
      </c>
      <c r="Y34" s="235">
        <v>9182961459.4699993</v>
      </c>
      <c r="Z34" s="235">
        <v>10455710873.23</v>
      </c>
      <c r="AA34" s="235">
        <v>10926768526.549999</v>
      </c>
      <c r="AB34" s="235">
        <v>30565440859.25</v>
      </c>
      <c r="AC34" s="235">
        <v>11945674019.360001</v>
      </c>
      <c r="AD34" s="235">
        <v>17536739240.900002</v>
      </c>
      <c r="AE34" s="235">
        <v>12848008576.610001</v>
      </c>
      <c r="AF34" s="235">
        <v>42330421836.869995</v>
      </c>
      <c r="AG34" s="235">
        <v>10014099788.17</v>
      </c>
      <c r="AH34" s="235">
        <v>9302789535.7299995</v>
      </c>
      <c r="AI34" s="235">
        <v>10939861468.790001</v>
      </c>
      <c r="AJ34" s="235">
        <v>30256750792.689999</v>
      </c>
      <c r="AK34" s="235">
        <v>12239386280.41</v>
      </c>
      <c r="AL34" s="235">
        <v>13558129400</v>
      </c>
      <c r="AM34" s="235">
        <v>14694583908</v>
      </c>
      <c r="AN34" s="235">
        <v>40492099588.410004</v>
      </c>
      <c r="AO34" s="235">
        <v>12929230593</v>
      </c>
      <c r="AP34" s="235">
        <v>13855706187.889999</v>
      </c>
      <c r="AQ34" s="235">
        <v>15038700501.01</v>
      </c>
      <c r="AR34" s="235">
        <v>41823637281.900002</v>
      </c>
      <c r="AS34" s="235">
        <v>14816423436.079</v>
      </c>
      <c r="AT34" s="235">
        <v>22328916144.93</v>
      </c>
      <c r="AU34" s="235">
        <v>16967028219.752001</v>
      </c>
      <c r="AV34" s="235">
        <v>54112367800.761002</v>
      </c>
      <c r="AW34" s="235">
        <v>15161491948</v>
      </c>
      <c r="AX34" s="235">
        <v>9406499982</v>
      </c>
      <c r="AY34" s="235">
        <v>15180611936</v>
      </c>
      <c r="AZ34" s="235">
        <v>39748603866</v>
      </c>
      <c r="BA34" s="235">
        <v>15033890883</v>
      </c>
      <c r="BB34" s="235">
        <v>16603438011</v>
      </c>
      <c r="BC34" s="235">
        <v>17348333375</v>
      </c>
      <c r="BD34" s="235">
        <v>48985662269</v>
      </c>
      <c r="BE34" s="235">
        <v>15960310630</v>
      </c>
      <c r="BF34" s="235">
        <v>17192884686</v>
      </c>
      <c r="BG34" s="235">
        <v>20771531367</v>
      </c>
      <c r="BH34" s="235">
        <v>53924726683</v>
      </c>
    </row>
    <row r="35" spans="1:98" s="235" customFormat="1" outlineLevel="1">
      <c r="A35" s="234" t="str">
        <f t="shared" si="5"/>
        <v>BABA (Tmall+Taobao)Home &amp; Garden</v>
      </c>
      <c r="C35" s="235" t="s">
        <v>332</v>
      </c>
      <c r="D35" s="235" t="s">
        <v>339</v>
      </c>
      <c r="E35" s="235">
        <v>16913829600.16</v>
      </c>
      <c r="F35" s="235">
        <v>17330759309.5</v>
      </c>
      <c r="G35" s="235">
        <v>17595902875.889999</v>
      </c>
      <c r="H35" s="235">
        <v>51840491785.549995</v>
      </c>
      <c r="I35" s="235">
        <v>18178862276.759998</v>
      </c>
      <c r="J35" s="235">
        <v>19909192091.82</v>
      </c>
      <c r="K35" s="235">
        <v>20996822373.5</v>
      </c>
      <c r="L35" s="235">
        <v>59084876742.080002</v>
      </c>
      <c r="M35" s="235">
        <v>21698072952.560001</v>
      </c>
      <c r="N35" s="235">
        <v>30879266905.089996</v>
      </c>
      <c r="O35" s="235">
        <v>24439560294.57</v>
      </c>
      <c r="P35" s="235">
        <v>77016900152.220001</v>
      </c>
      <c r="Q35" s="235">
        <v>16099089478.799999</v>
      </c>
      <c r="R35" s="235">
        <v>8831723970.1499996</v>
      </c>
      <c r="S35" s="235">
        <v>20352803149.619999</v>
      </c>
      <c r="T35" s="235">
        <v>45283616598.57</v>
      </c>
      <c r="U35" s="235">
        <v>20983032630.66</v>
      </c>
      <c r="V35" s="235">
        <v>24976412143</v>
      </c>
      <c r="W35" s="235">
        <v>30422294581</v>
      </c>
      <c r="X35" s="235">
        <v>76381739354.660004</v>
      </c>
      <c r="Y35" s="235">
        <v>27857067865.799999</v>
      </c>
      <c r="Z35" s="235">
        <v>28774646120.290001</v>
      </c>
      <c r="AA35" s="235">
        <v>27543153963.23</v>
      </c>
      <c r="AB35" s="235">
        <v>84174867949.320007</v>
      </c>
      <c r="AC35" s="235">
        <v>29657100505.629997</v>
      </c>
      <c r="AD35" s="235">
        <v>42541114422.139999</v>
      </c>
      <c r="AE35" s="235">
        <v>28215814600.709999</v>
      </c>
      <c r="AF35" s="235">
        <v>100414029528.48</v>
      </c>
      <c r="AG35" s="235">
        <v>15892194110.459999</v>
      </c>
      <c r="AH35" s="235">
        <v>16001331332.290001</v>
      </c>
      <c r="AI35" s="235">
        <v>21283497813.689999</v>
      </c>
      <c r="AJ35" s="235">
        <v>53177023256.440002</v>
      </c>
      <c r="AK35" s="235">
        <v>27139851876.620003</v>
      </c>
      <c r="AL35" s="235">
        <v>28837997140</v>
      </c>
      <c r="AM35" s="235">
        <v>32697767864</v>
      </c>
      <c r="AN35" s="235">
        <v>88675616880.619995</v>
      </c>
      <c r="AO35" s="235">
        <v>29740922025</v>
      </c>
      <c r="AP35" s="235">
        <v>27706247155.690002</v>
      </c>
      <c r="AQ35" s="235">
        <v>29254594199.120003</v>
      </c>
      <c r="AR35" s="235">
        <v>86701763379.809998</v>
      </c>
      <c r="AS35" s="235">
        <v>29636882190.6866</v>
      </c>
      <c r="AT35" s="235">
        <v>49892295713.529999</v>
      </c>
      <c r="AU35" s="235">
        <v>32979777757.685402</v>
      </c>
      <c r="AV35" s="235">
        <v>112508955661.90201</v>
      </c>
      <c r="AW35" s="235">
        <v>27172879040</v>
      </c>
      <c r="AX35" s="235">
        <v>13424658230</v>
      </c>
      <c r="AY35" s="235">
        <v>27981058739</v>
      </c>
      <c r="AZ35" s="235">
        <v>68578596009</v>
      </c>
      <c r="BA35" s="235">
        <v>35106727744</v>
      </c>
      <c r="BB35" s="235">
        <v>34136046022</v>
      </c>
      <c r="BC35" s="235">
        <v>37806524781</v>
      </c>
      <c r="BD35" s="235">
        <v>107049298547</v>
      </c>
      <c r="BE35" s="235">
        <v>38253664702</v>
      </c>
      <c r="BF35" s="235">
        <v>33812138270</v>
      </c>
      <c r="BG35" s="235">
        <v>40016060461</v>
      </c>
      <c r="BH35" s="235">
        <v>112081863433</v>
      </c>
    </row>
    <row r="36" spans="1:98" s="235" customFormat="1">
      <c r="A36" s="234" t="str">
        <f t="shared" si="5"/>
        <v>BABA (Tmall+Taobao)Furniture and Household Goods</v>
      </c>
      <c r="C36" s="235" t="s">
        <v>332</v>
      </c>
      <c r="D36" s="235" t="s">
        <v>200</v>
      </c>
      <c r="E36" s="235">
        <f>E35+E34</f>
        <v>26038770342.099998</v>
      </c>
      <c r="F36" s="235">
        <f t="shared" ref="F36:BH36" si="46">F35+F34</f>
        <v>26330849470.52</v>
      </c>
      <c r="G36" s="235">
        <f t="shared" si="46"/>
        <v>26577824859.650002</v>
      </c>
      <c r="H36" s="235">
        <f t="shared" si="46"/>
        <v>78947444672.269989</v>
      </c>
      <c r="I36" s="235">
        <f t="shared" si="46"/>
        <v>27365956087.519997</v>
      </c>
      <c r="J36" s="235">
        <f t="shared" si="46"/>
        <v>29857718634.419998</v>
      </c>
      <c r="K36" s="235">
        <f t="shared" si="46"/>
        <v>31747990131.630001</v>
      </c>
      <c r="L36" s="235">
        <f t="shared" si="46"/>
        <v>88971664853.570007</v>
      </c>
      <c r="M36" s="235">
        <f t="shared" si="46"/>
        <v>32650034833.190002</v>
      </c>
      <c r="N36" s="235">
        <f t="shared" si="46"/>
        <v>45629107120.129997</v>
      </c>
      <c r="O36" s="235">
        <f t="shared" si="46"/>
        <v>38544073063.18</v>
      </c>
      <c r="P36" s="235">
        <f t="shared" si="46"/>
        <v>116823215016.5</v>
      </c>
      <c r="Q36" s="235">
        <f t="shared" si="46"/>
        <v>28714854336.98</v>
      </c>
      <c r="R36" s="235">
        <f t="shared" si="46"/>
        <v>16165617323.860001</v>
      </c>
      <c r="S36" s="235">
        <f t="shared" si="46"/>
        <v>37998290615.32</v>
      </c>
      <c r="T36" s="235">
        <f t="shared" si="46"/>
        <v>82878762276.160004</v>
      </c>
      <c r="U36" s="235">
        <f t="shared" si="46"/>
        <v>29755533670.32</v>
      </c>
      <c r="V36" s="235">
        <f t="shared" si="46"/>
        <v>33812809010</v>
      </c>
      <c r="W36" s="235">
        <f t="shared" si="46"/>
        <v>40230936921</v>
      </c>
      <c r="X36" s="235">
        <f t="shared" si="46"/>
        <v>103799279601.32001</v>
      </c>
      <c r="Y36" s="235">
        <f t="shared" si="46"/>
        <v>37040029325.269997</v>
      </c>
      <c r="Z36" s="235">
        <f t="shared" si="46"/>
        <v>39230356993.520004</v>
      </c>
      <c r="AA36" s="235">
        <f t="shared" si="46"/>
        <v>38469922489.779999</v>
      </c>
      <c r="AB36" s="235">
        <f t="shared" si="46"/>
        <v>114740308808.57001</v>
      </c>
      <c r="AC36" s="235">
        <f t="shared" si="46"/>
        <v>41602774524.989998</v>
      </c>
      <c r="AD36" s="235">
        <f t="shared" si="46"/>
        <v>60077853663.040001</v>
      </c>
      <c r="AE36" s="235">
        <f t="shared" si="46"/>
        <v>41063823177.32</v>
      </c>
      <c r="AF36" s="235">
        <f t="shared" si="46"/>
        <v>142744451365.34998</v>
      </c>
      <c r="AG36" s="235">
        <f t="shared" si="46"/>
        <v>25906293898.629997</v>
      </c>
      <c r="AH36" s="235">
        <f t="shared" si="46"/>
        <v>25304120868.02</v>
      </c>
      <c r="AI36" s="235">
        <f t="shared" si="46"/>
        <v>32223359282.48</v>
      </c>
      <c r="AJ36" s="235">
        <f t="shared" si="46"/>
        <v>83433774049.130005</v>
      </c>
      <c r="AK36" s="235">
        <f t="shared" si="46"/>
        <v>39379238157.029999</v>
      </c>
      <c r="AL36" s="235">
        <f t="shared" si="46"/>
        <v>42396126540</v>
      </c>
      <c r="AM36" s="235">
        <f t="shared" si="46"/>
        <v>47392351772</v>
      </c>
      <c r="AN36" s="235">
        <f t="shared" si="46"/>
        <v>129167716469.03</v>
      </c>
      <c r="AO36" s="235">
        <f t="shared" si="46"/>
        <v>42670152618</v>
      </c>
      <c r="AP36" s="235">
        <f t="shared" si="46"/>
        <v>41561953343.580002</v>
      </c>
      <c r="AQ36" s="235">
        <f t="shared" si="46"/>
        <v>44293294700.130005</v>
      </c>
      <c r="AR36" s="235">
        <f t="shared" si="46"/>
        <v>128525400661.70999</v>
      </c>
      <c r="AS36" s="235">
        <f t="shared" si="46"/>
        <v>44453305626.765602</v>
      </c>
      <c r="AT36" s="235">
        <f t="shared" si="46"/>
        <v>72221211858.459991</v>
      </c>
      <c r="AU36" s="235">
        <f t="shared" si="46"/>
        <v>49946805977.437401</v>
      </c>
      <c r="AV36" s="235">
        <f t="shared" si="46"/>
        <v>166621323462.66302</v>
      </c>
      <c r="AW36" s="235">
        <f t="shared" si="46"/>
        <v>42334370988</v>
      </c>
      <c r="AX36" s="235">
        <f t="shared" si="46"/>
        <v>22831158212</v>
      </c>
      <c r="AY36" s="235">
        <f t="shared" si="46"/>
        <v>43161670675</v>
      </c>
      <c r="AZ36" s="235">
        <f t="shared" si="46"/>
        <v>108327199875</v>
      </c>
      <c r="BA36" s="235">
        <f t="shared" si="46"/>
        <v>50140618627</v>
      </c>
      <c r="BB36" s="235">
        <f t="shared" si="46"/>
        <v>50739484033</v>
      </c>
      <c r="BC36" s="235">
        <f t="shared" si="46"/>
        <v>55154858156</v>
      </c>
      <c r="BD36" s="235">
        <f t="shared" si="46"/>
        <v>156034960816</v>
      </c>
      <c r="BE36" s="235">
        <f t="shared" si="46"/>
        <v>54213975332</v>
      </c>
      <c r="BF36" s="235">
        <f t="shared" si="46"/>
        <v>51005022956</v>
      </c>
      <c r="BG36" s="235">
        <f t="shared" si="46"/>
        <v>60787591828</v>
      </c>
      <c r="BH36" s="235">
        <f t="shared" si="46"/>
        <v>166006590116</v>
      </c>
      <c r="BI36" s="236"/>
      <c r="BJ36" s="236">
        <f t="shared" ref="BJ36:BS37" si="47">X36/H36-1</f>
        <v>0.31478960506215259</v>
      </c>
      <c r="BK36" s="236">
        <f t="shared" si="47"/>
        <v>0.353507591944203</v>
      </c>
      <c r="BL36" s="236">
        <f t="shared" si="47"/>
        <v>0.31391006372118535</v>
      </c>
      <c r="BM36" s="236">
        <f t="shared" si="47"/>
        <v>0.21172780797399349</v>
      </c>
      <c r="BN36" s="236">
        <f t="shared" si="47"/>
        <v>0.28962753475963554</v>
      </c>
      <c r="BO36" s="236">
        <f t="shared" si="47"/>
        <v>0.27420306708828357</v>
      </c>
      <c r="BP36" s="236">
        <f t="shared" si="47"/>
        <v>0.31665635062439579</v>
      </c>
      <c r="BQ36" s="236">
        <f t="shared" si="47"/>
        <v>6.537321860120282E-2</v>
      </c>
      <c r="BR36" s="236">
        <f t="shared" si="47"/>
        <v>0.22188429196362125</v>
      </c>
      <c r="BS36" s="236">
        <f t="shared" si="47"/>
        <v>-9.780862564686732E-2</v>
      </c>
      <c r="BT36" s="236">
        <f t="shared" ref="BT36:CC37" si="48">AH36/R36-1</f>
        <v>0.56530495316574281</v>
      </c>
      <c r="BU36" s="236">
        <f t="shared" si="48"/>
        <v>-0.15197871376118399</v>
      </c>
      <c r="BV36" s="236">
        <f t="shared" si="48"/>
        <v>6.6966706273996479E-3</v>
      </c>
      <c r="BW36" s="236">
        <f t="shared" si="48"/>
        <v>0.32342570606654153</v>
      </c>
      <c r="BX36" s="236">
        <f t="shared" si="48"/>
        <v>0.25384810612633579</v>
      </c>
      <c r="BY36" s="236">
        <f t="shared" si="48"/>
        <v>0.17800765776503313</v>
      </c>
      <c r="BZ36" s="236">
        <f t="shared" si="48"/>
        <v>0.24439896852027276</v>
      </c>
      <c r="CA36" s="236">
        <f t="shared" si="48"/>
        <v>0.15200104846809448</v>
      </c>
      <c r="CB36" s="236">
        <f t="shared" si="48"/>
        <v>5.9433472666209131E-2</v>
      </c>
      <c r="CC36" s="236">
        <f t="shared" si="48"/>
        <v>0.15137468009968202</v>
      </c>
      <c r="CD36" s="236">
        <f t="shared" ref="CD36:CM37" si="49">AR36/AB36-1</f>
        <v>0.1201416659609893</v>
      </c>
      <c r="CE36" s="236">
        <f t="shared" si="49"/>
        <v>6.8517812437325354E-2</v>
      </c>
      <c r="CF36" s="236">
        <f t="shared" si="49"/>
        <v>0.20212703109416519</v>
      </c>
      <c r="CG36" s="236">
        <f t="shared" si="49"/>
        <v>0.2163213776213504</v>
      </c>
      <c r="CH36" s="236">
        <f t="shared" si="49"/>
        <v>0.167270054064665</v>
      </c>
      <c r="CI36" s="236">
        <f t="shared" si="49"/>
        <v>0.63413459114037019</v>
      </c>
      <c r="CJ36" s="236">
        <f t="shared" si="49"/>
        <v>-9.7729641306977588E-2</v>
      </c>
      <c r="CK36" s="236">
        <f t="shared" si="49"/>
        <v>0.33945285768101829</v>
      </c>
      <c r="CL36" s="236">
        <f t="shared" si="49"/>
        <v>0.29836149820109403</v>
      </c>
      <c r="CM36" s="236">
        <f t="shared" si="49"/>
        <v>0.27327548661702261</v>
      </c>
      <c r="CN36" s="236">
        <f t="shared" ref="CN36:CR37" si="50">BB36/AL36-1</f>
        <v>0.19679527763292692</v>
      </c>
      <c r="CO36" s="236">
        <f t="shared" si="50"/>
        <v>0.16379238619228409</v>
      </c>
      <c r="CP36" s="236">
        <f t="shared" si="50"/>
        <v>0.20800278182057852</v>
      </c>
      <c r="CQ36" s="236">
        <f t="shared" si="50"/>
        <v>0.27053624151159816</v>
      </c>
      <c r="CR36" s="236">
        <f t="shared" si="50"/>
        <v>0.22720466322545096</v>
      </c>
      <c r="CS36" s="236">
        <f t="shared" ref="CS36:CT37" si="51">BG36/AQ36-1</f>
        <v>0.37238812871198723</v>
      </c>
      <c r="CT36" s="236">
        <f t="shared" si="51"/>
        <v>0.29162476258637593</v>
      </c>
    </row>
    <row r="37" spans="1:98" s="235" customFormat="1">
      <c r="A37" s="234" t="str">
        <f t="shared" si="5"/>
        <v>JD(1P+3P)Furniture and Household Goods</v>
      </c>
      <c r="C37" s="235" t="s">
        <v>334</v>
      </c>
      <c r="D37" s="235" t="s">
        <v>200</v>
      </c>
      <c r="E37" s="235">
        <v>1659056807.3299999</v>
      </c>
      <c r="F37" s="235">
        <v>1914599902.74</v>
      </c>
      <c r="G37" s="235">
        <v>2402568828.0699997</v>
      </c>
      <c r="H37" s="235">
        <v>5976225538.1399994</v>
      </c>
      <c r="I37" s="235">
        <v>2555294788.5900002</v>
      </c>
      <c r="J37" s="235">
        <v>2645762489.4499998</v>
      </c>
      <c r="K37" s="235">
        <v>2753331782.9000001</v>
      </c>
      <c r="L37" s="235">
        <v>7954389060.9400005</v>
      </c>
      <c r="M37" s="235">
        <v>3149018740.8799996</v>
      </c>
      <c r="N37" s="235">
        <v>4046299552.1700001</v>
      </c>
      <c r="O37" s="235">
        <v>3569985510.25</v>
      </c>
      <c r="P37" s="235">
        <v>10765303803.299999</v>
      </c>
      <c r="Q37" s="235">
        <v>3026133164.71</v>
      </c>
      <c r="R37" s="235">
        <v>2529714897.9000001</v>
      </c>
      <c r="S37" s="235">
        <v>3152553839.7200003</v>
      </c>
      <c r="T37" s="235">
        <v>8708401902.3299999</v>
      </c>
      <c r="U37" s="235">
        <v>3806537163.8000002</v>
      </c>
      <c r="V37" s="235">
        <v>4190143583.2000003</v>
      </c>
      <c r="W37" s="235">
        <v>4702839707.6899996</v>
      </c>
      <c r="X37" s="235">
        <v>12699520454.689999</v>
      </c>
      <c r="Y37" s="235">
        <v>2919660242.23</v>
      </c>
      <c r="Z37" s="235">
        <v>3627815487.96</v>
      </c>
      <c r="AA37" s="235">
        <v>5361108564.7300005</v>
      </c>
      <c r="AB37" s="235">
        <v>11908584294.92</v>
      </c>
      <c r="AC37" s="235">
        <v>6230684979.9300003</v>
      </c>
      <c r="AD37" s="235">
        <v>7204754528.2299995</v>
      </c>
      <c r="AE37" s="235">
        <v>4862844616.7399998</v>
      </c>
      <c r="AF37" s="235">
        <v>18298284124.900002</v>
      </c>
      <c r="AG37" s="235">
        <v>2837964677.9499998</v>
      </c>
      <c r="AH37" s="235">
        <v>2044312182.1600001</v>
      </c>
      <c r="AI37" s="235">
        <v>4887666434.9499998</v>
      </c>
      <c r="AJ37" s="235">
        <v>9769943295.0600014</v>
      </c>
      <c r="AK37" s="235">
        <v>5070829979.2700005</v>
      </c>
      <c r="AL37" s="235">
        <v>5477421554.6300001</v>
      </c>
      <c r="AM37" s="235">
        <v>6493831315</v>
      </c>
      <c r="AN37" s="235">
        <v>17042082848.900002</v>
      </c>
      <c r="AO37" s="235">
        <v>6280523059.75</v>
      </c>
      <c r="AP37" s="235">
        <v>7596805780.0100002</v>
      </c>
      <c r="AQ37" s="235">
        <v>7704117258.026412</v>
      </c>
      <c r="AR37" s="235">
        <v>21581446097.786411</v>
      </c>
      <c r="AS37" s="235">
        <v>7892050493.4000006</v>
      </c>
      <c r="AT37" s="235">
        <v>10230106209.380001</v>
      </c>
      <c r="AU37" s="235">
        <v>9410800581.6900005</v>
      </c>
      <c r="AV37" s="235">
        <v>27532957284.470001</v>
      </c>
      <c r="AW37" s="235">
        <v>7828002633</v>
      </c>
      <c r="AX37" s="235">
        <v>3059696497</v>
      </c>
      <c r="AY37" s="235">
        <v>6965435453</v>
      </c>
      <c r="AZ37" s="235">
        <v>17853134583</v>
      </c>
      <c r="BA37" s="235">
        <v>6857290584</v>
      </c>
      <c r="BB37" s="235">
        <v>7026149004</v>
      </c>
      <c r="BC37" s="235">
        <v>9057752126</v>
      </c>
      <c r="BD37" s="235">
        <v>22941191714</v>
      </c>
      <c r="BE37" s="235">
        <v>6335357321</v>
      </c>
      <c r="BF37" s="235">
        <v>6927970972</v>
      </c>
      <c r="BG37" s="235">
        <v>8305785973</v>
      </c>
      <c r="BH37" s="235">
        <v>21569114266</v>
      </c>
      <c r="BI37" s="236"/>
      <c r="BJ37" s="236">
        <f t="shared" si="47"/>
        <v>1.1250068916646865</v>
      </c>
      <c r="BK37" s="236">
        <f t="shared" si="47"/>
        <v>0.14259233622162837</v>
      </c>
      <c r="BL37" s="236">
        <f t="shared" si="47"/>
        <v>0.37117957580317396</v>
      </c>
      <c r="BM37" s="236">
        <f t="shared" si="47"/>
        <v>0.94713495773593581</v>
      </c>
      <c r="BN37" s="236">
        <f t="shared" si="47"/>
        <v>0.49710860302233151</v>
      </c>
      <c r="BO37" s="236">
        <f t="shared" si="47"/>
        <v>0.97861159066612058</v>
      </c>
      <c r="BP37" s="236">
        <f t="shared" si="47"/>
        <v>0.78057863372130809</v>
      </c>
      <c r="BQ37" s="236">
        <f t="shared" si="47"/>
        <v>0.36214687784530053</v>
      </c>
      <c r="BR37" s="236">
        <f t="shared" si="47"/>
        <v>0.69974619009737937</v>
      </c>
      <c r="BS37" s="236">
        <f t="shared" si="47"/>
        <v>-6.2181165374469827E-2</v>
      </c>
      <c r="BT37" s="236">
        <f t="shared" si="48"/>
        <v>-0.19188040365455761</v>
      </c>
      <c r="BU37" s="236">
        <f t="shared" si="48"/>
        <v>0.55038317613129384</v>
      </c>
      <c r="BV37" s="236">
        <f t="shared" si="48"/>
        <v>0.12189853025111042</v>
      </c>
      <c r="BW37" s="236">
        <f t="shared" si="48"/>
        <v>0.33213725784510095</v>
      </c>
      <c r="BX37" s="236">
        <f t="shared" si="48"/>
        <v>0.30721571847590701</v>
      </c>
      <c r="BY37" s="236">
        <f t="shared" si="48"/>
        <v>0.38083194806350784</v>
      </c>
      <c r="BZ37" s="236">
        <f t="shared" si="48"/>
        <v>0.34194695852521528</v>
      </c>
      <c r="CA37" s="236">
        <f t="shared" si="48"/>
        <v>1.1511143553309529</v>
      </c>
      <c r="CB37" s="236">
        <f t="shared" si="48"/>
        <v>1.0940441445333402</v>
      </c>
      <c r="CC37" s="236">
        <f t="shared" si="48"/>
        <v>0.43703809855870945</v>
      </c>
      <c r="CD37" s="236">
        <f t="shared" si="49"/>
        <v>0.81225959050335561</v>
      </c>
      <c r="CE37" s="236">
        <f t="shared" si="49"/>
        <v>0.26664251503992187</v>
      </c>
      <c r="CF37" s="236">
        <f t="shared" si="49"/>
        <v>0.4199104451506197</v>
      </c>
      <c r="CG37" s="236">
        <f t="shared" si="49"/>
        <v>0.93524599763973182</v>
      </c>
      <c r="CH37" s="236">
        <f t="shared" si="49"/>
        <v>0.50467426872029009</v>
      </c>
      <c r="CI37" s="236">
        <f t="shared" si="49"/>
        <v>1.7583157372679308</v>
      </c>
      <c r="CJ37" s="236">
        <f t="shared" si="49"/>
        <v>0.49668750384647953</v>
      </c>
      <c r="CK37" s="236">
        <f t="shared" si="49"/>
        <v>0.42510450451213244</v>
      </c>
      <c r="CL37" s="236">
        <f t="shared" si="49"/>
        <v>0.82735293786475927</v>
      </c>
      <c r="CM37" s="236">
        <f t="shared" si="49"/>
        <v>0.35230142048406421</v>
      </c>
      <c r="CN37" s="236">
        <f t="shared" si="50"/>
        <v>0.28274753621270565</v>
      </c>
      <c r="CO37" s="236">
        <f t="shared" si="50"/>
        <v>0.39482405480377025</v>
      </c>
      <c r="CP37" s="236">
        <f t="shared" si="50"/>
        <v>0.34614952394042398</v>
      </c>
      <c r="CQ37" s="236">
        <f t="shared" si="50"/>
        <v>8.730843072835226E-3</v>
      </c>
      <c r="CR37" s="236">
        <f t="shared" si="50"/>
        <v>-8.8041583183546934E-2</v>
      </c>
      <c r="CS37" s="236">
        <f t="shared" si="51"/>
        <v>7.8097034977855362E-2</v>
      </c>
      <c r="CT37" s="236">
        <f t="shared" si="51"/>
        <v>-5.7140896539253916E-4</v>
      </c>
    </row>
    <row r="38" spans="1:98" s="237" customFormat="1" ht="12.9">
      <c r="A38" s="234" t="str">
        <f t="shared" si="5"/>
        <v>BABA/JD</v>
      </c>
      <c r="C38" s="238" t="s">
        <v>335</v>
      </c>
      <c r="E38" s="237">
        <f>E36/E37</f>
        <v>15.69492390318174</v>
      </c>
      <c r="F38" s="237">
        <f t="shared" ref="F38:BH38" si="52">F36/F37</f>
        <v>13.752664163848385</v>
      </c>
      <c r="G38" s="237">
        <f t="shared" si="52"/>
        <v>11.062253263728621</v>
      </c>
      <c r="H38" s="237">
        <f t="shared" si="52"/>
        <v>13.210251883639764</v>
      </c>
      <c r="I38" s="237">
        <f t="shared" si="52"/>
        <v>10.709510389844455</v>
      </c>
      <c r="J38" s="237">
        <f t="shared" si="52"/>
        <v>11.285109208962597</v>
      </c>
      <c r="K38" s="237">
        <f t="shared" si="52"/>
        <v>11.530753514271648</v>
      </c>
      <c r="L38" s="237">
        <f t="shared" si="52"/>
        <v>11.185229207666627</v>
      </c>
      <c r="M38" s="237">
        <f t="shared" si="52"/>
        <v>10.368320267305201</v>
      </c>
      <c r="N38" s="237">
        <f t="shared" si="52"/>
        <v>11.276749665174801</v>
      </c>
      <c r="O38" s="237">
        <f t="shared" si="52"/>
        <v>10.796702942494807</v>
      </c>
      <c r="P38" s="237">
        <f t="shared" si="52"/>
        <v>10.851827050221191</v>
      </c>
      <c r="Q38" s="237">
        <f t="shared" si="52"/>
        <v>9.4889592671748133</v>
      </c>
      <c r="R38" s="237">
        <f t="shared" si="52"/>
        <v>6.3902921776993971</v>
      </c>
      <c r="S38" s="237">
        <f t="shared" si="52"/>
        <v>12.053177375297382</v>
      </c>
      <c r="T38" s="237">
        <f t="shared" si="52"/>
        <v>9.5171035059814084</v>
      </c>
      <c r="U38" s="237">
        <f t="shared" si="52"/>
        <v>7.8169560390198756</v>
      </c>
      <c r="V38" s="237">
        <f t="shared" si="52"/>
        <v>8.0696062888081883</v>
      </c>
      <c r="W38" s="237">
        <f t="shared" si="52"/>
        <v>8.5546051793377291</v>
      </c>
      <c r="X38" s="237">
        <f t="shared" si="52"/>
        <v>8.173480248459807</v>
      </c>
      <c r="Y38" s="237">
        <f t="shared" si="52"/>
        <v>12.686417682962757</v>
      </c>
      <c r="Z38" s="237">
        <f t="shared" si="52"/>
        <v>10.813768540246265</v>
      </c>
      <c r="AA38" s="237">
        <f t="shared" si="52"/>
        <v>7.1757402457522224</v>
      </c>
      <c r="AB38" s="237">
        <f t="shared" si="52"/>
        <v>9.6350922970345252</v>
      </c>
      <c r="AC38" s="237">
        <f t="shared" si="52"/>
        <v>6.6770787897316213</v>
      </c>
      <c r="AD38" s="237">
        <f t="shared" si="52"/>
        <v>8.3386399116916756</v>
      </c>
      <c r="AE38" s="237">
        <f t="shared" si="52"/>
        <v>8.4444037212212546</v>
      </c>
      <c r="AF38" s="237">
        <f t="shared" si="52"/>
        <v>7.8009746919988903</v>
      </c>
      <c r="AG38" s="237">
        <f t="shared" si="52"/>
        <v>9.1284765099132148</v>
      </c>
      <c r="AH38" s="237">
        <f t="shared" si="52"/>
        <v>12.377816406339621</v>
      </c>
      <c r="AI38" s="237">
        <f t="shared" si="52"/>
        <v>6.5927901814375023</v>
      </c>
      <c r="AJ38" s="237">
        <f t="shared" si="52"/>
        <v>8.5398422006519539</v>
      </c>
      <c r="AK38" s="237">
        <f t="shared" si="52"/>
        <v>7.7658368192220584</v>
      </c>
      <c r="AL38" s="237">
        <f t="shared" si="52"/>
        <v>7.7401613363432018</v>
      </c>
      <c r="AM38" s="237">
        <f t="shared" si="52"/>
        <v>7.2980571057534469</v>
      </c>
      <c r="AN38" s="237">
        <f t="shared" si="52"/>
        <v>7.5793386063351562</v>
      </c>
      <c r="AO38" s="237">
        <f t="shared" si="52"/>
        <v>6.7940444150998012</v>
      </c>
      <c r="AP38" s="237">
        <f t="shared" si="52"/>
        <v>5.4709774801594691</v>
      </c>
      <c r="AQ38" s="237">
        <f t="shared" si="52"/>
        <v>5.7493017326525946</v>
      </c>
      <c r="AR38" s="237">
        <f t="shared" si="52"/>
        <v>5.9553655523988596</v>
      </c>
      <c r="AS38" s="237">
        <f t="shared" si="52"/>
        <v>5.6326686789372689</v>
      </c>
      <c r="AT38" s="237">
        <f t="shared" si="52"/>
        <v>7.0596737101556428</v>
      </c>
      <c r="AU38" s="237">
        <f t="shared" si="52"/>
        <v>5.3073918147427053</v>
      </c>
      <c r="AV38" s="237">
        <f t="shared" si="52"/>
        <v>6.0517045714027233</v>
      </c>
      <c r="AW38" s="237">
        <f t="shared" si="52"/>
        <v>5.408068056790599</v>
      </c>
      <c r="AX38" s="237">
        <f t="shared" si="52"/>
        <v>7.4619029156603309</v>
      </c>
      <c r="AY38" s="237">
        <f t="shared" si="52"/>
        <v>6.1965502323921973</v>
      </c>
      <c r="AZ38" s="237">
        <f t="shared" si="52"/>
        <v>6.0676851659512305</v>
      </c>
      <c r="BA38" s="237">
        <f t="shared" si="52"/>
        <v>7.3120160233536344</v>
      </c>
      <c r="BB38" s="237">
        <f t="shared" si="52"/>
        <v>7.2215212065832812</v>
      </c>
      <c r="BC38" s="237">
        <f t="shared" si="52"/>
        <v>6.0892434887547511</v>
      </c>
      <c r="BD38" s="237">
        <f t="shared" si="52"/>
        <v>6.8015194136919543</v>
      </c>
      <c r="BE38" s="237">
        <f t="shared" si="52"/>
        <v>8.5573666306548013</v>
      </c>
      <c r="BF38" s="237">
        <f t="shared" si="52"/>
        <v>7.3621877404136447</v>
      </c>
      <c r="BG38" s="237">
        <f t="shared" si="52"/>
        <v>7.3187043376274099</v>
      </c>
      <c r="BH38" s="237">
        <f t="shared" si="52"/>
        <v>7.6964954642426298</v>
      </c>
    </row>
    <row r="39" spans="1:98" s="235" customFormat="1">
      <c r="A39" s="234" t="str">
        <f t="shared" si="5"/>
        <v/>
      </c>
      <c r="BA39" s="235" t="e">
        <v>#N/A</v>
      </c>
      <c r="BB39" s="235" t="e">
        <v>#N/A</v>
      </c>
      <c r="BC39" s="235" t="e">
        <v>#N/A</v>
      </c>
    </row>
    <row r="40" spans="1:98" s="235" customFormat="1">
      <c r="A40" s="234" t="str">
        <f t="shared" si="5"/>
        <v>BABA (Tmall+Taobao)Shoes &amp; Bags</v>
      </c>
      <c r="C40" s="235" t="s">
        <v>332</v>
      </c>
      <c r="D40" s="235" t="s">
        <v>340</v>
      </c>
      <c r="E40" s="235">
        <v>10639939820.629999</v>
      </c>
      <c r="F40" s="235">
        <v>10325203890.440001</v>
      </c>
      <c r="G40" s="235">
        <v>9178248046.8600006</v>
      </c>
      <c r="H40" s="235">
        <v>30143391757.93</v>
      </c>
      <c r="I40" s="235">
        <v>8300198405.5299997</v>
      </c>
      <c r="J40" s="235">
        <v>8957753251.8400002</v>
      </c>
      <c r="K40" s="235">
        <v>10019953031.32</v>
      </c>
      <c r="L40" s="235">
        <v>27277904688.689999</v>
      </c>
      <c r="M40" s="235">
        <v>10825759582.310001</v>
      </c>
      <c r="N40" s="235">
        <v>15999385336.669998</v>
      </c>
      <c r="O40" s="235">
        <v>11848455333.879999</v>
      </c>
      <c r="P40" s="235">
        <v>38673600252.860001</v>
      </c>
      <c r="Q40" s="235">
        <v>9336683985.1399994</v>
      </c>
      <c r="R40" s="235">
        <v>4715707664.8999996</v>
      </c>
      <c r="S40" s="235">
        <v>10095580354.9</v>
      </c>
      <c r="T40" s="235">
        <v>24147972004.940002</v>
      </c>
      <c r="U40" s="235">
        <v>10326620155.299999</v>
      </c>
      <c r="V40" s="235">
        <v>9952743181</v>
      </c>
      <c r="W40" s="235">
        <v>11541585092</v>
      </c>
      <c r="X40" s="235">
        <v>31820948428.299999</v>
      </c>
      <c r="Y40" s="235">
        <v>9892612805.5</v>
      </c>
      <c r="Z40" s="235">
        <v>9543262425.1599998</v>
      </c>
      <c r="AA40" s="235">
        <v>9748385634.6000004</v>
      </c>
      <c r="AB40" s="235">
        <v>29184260865.260002</v>
      </c>
      <c r="AC40" s="235">
        <v>10895140948.889999</v>
      </c>
      <c r="AD40" s="235">
        <v>16996597021.049999</v>
      </c>
      <c r="AE40" s="235">
        <v>12804885455.299999</v>
      </c>
      <c r="AF40" s="235">
        <v>40696623425.240005</v>
      </c>
      <c r="AG40" s="235">
        <v>10337931184.630001</v>
      </c>
      <c r="AH40" s="235">
        <v>7619165221.1800003</v>
      </c>
      <c r="AI40" s="235">
        <v>10161585049.869999</v>
      </c>
      <c r="AJ40" s="235">
        <v>28118681455.68</v>
      </c>
      <c r="AK40" s="235">
        <v>10498125048.32</v>
      </c>
      <c r="AL40" s="235">
        <v>13800292072</v>
      </c>
      <c r="AM40" s="235">
        <v>13048583719</v>
      </c>
      <c r="AN40" s="235">
        <v>37347000839.32</v>
      </c>
      <c r="AO40" s="235">
        <v>11833717069</v>
      </c>
      <c r="AP40" s="235">
        <v>11509670652.150002</v>
      </c>
      <c r="AQ40" s="235">
        <v>14869771978.400002</v>
      </c>
      <c r="AR40" s="235">
        <v>38213159699.550003</v>
      </c>
      <c r="AS40" s="235">
        <v>13448432264.139999</v>
      </c>
      <c r="AT40" s="235">
        <v>21023855305.5</v>
      </c>
      <c r="AU40" s="235">
        <v>15205397317.689999</v>
      </c>
      <c r="AV40" s="235">
        <v>49677684887.330002</v>
      </c>
      <c r="AW40" s="235">
        <v>13669514893</v>
      </c>
      <c r="AX40" s="235">
        <v>8296043198</v>
      </c>
      <c r="AY40" s="235">
        <v>12467111318</v>
      </c>
      <c r="AZ40" s="235">
        <v>34432669409</v>
      </c>
      <c r="BA40" s="235">
        <v>12482224675</v>
      </c>
      <c r="BB40" s="235">
        <v>15174624581</v>
      </c>
      <c r="BC40" s="235">
        <v>15494037995</v>
      </c>
      <c r="BD40" s="235">
        <v>43150887251</v>
      </c>
      <c r="BE40" s="235">
        <v>14623499231</v>
      </c>
      <c r="BF40" s="235">
        <v>13917915741</v>
      </c>
      <c r="BG40" s="235">
        <v>16694524716</v>
      </c>
      <c r="BH40" s="235">
        <v>45235939688</v>
      </c>
      <c r="BI40" s="236"/>
      <c r="BJ40" s="236">
        <f t="shared" ref="BJ40:BS41" si="53">X40/H40-1</f>
        <v>5.5652551771274261E-2</v>
      </c>
      <c r="BK40" s="236">
        <f t="shared" si="53"/>
        <v>0.19185257052518834</v>
      </c>
      <c r="BL40" s="236">
        <f t="shared" si="53"/>
        <v>6.5363396027874554E-2</v>
      </c>
      <c r="BM40" s="236">
        <f t="shared" si="53"/>
        <v>-2.7102661646331461E-2</v>
      </c>
      <c r="BN40" s="236">
        <f t="shared" si="53"/>
        <v>6.9886459327663131E-2</v>
      </c>
      <c r="BO40" s="236">
        <f t="shared" si="53"/>
        <v>6.4089144094212624E-3</v>
      </c>
      <c r="BP40" s="236">
        <f t="shared" si="53"/>
        <v>6.2328124699542631E-2</v>
      </c>
      <c r="BQ40" s="236">
        <f t="shared" si="53"/>
        <v>8.0721924881224094E-2</v>
      </c>
      <c r="BR40" s="236">
        <f t="shared" si="53"/>
        <v>5.2310184703592499E-2</v>
      </c>
      <c r="BS40" s="236">
        <f t="shared" si="53"/>
        <v>0.10723798739290724</v>
      </c>
      <c r="BT40" s="236">
        <f t="shared" ref="BT40:CC41" si="54">AH40/R40-1</f>
        <v>0.61569922535509214</v>
      </c>
      <c r="BU40" s="236">
        <f t="shared" si="54"/>
        <v>6.5379792592075159E-3</v>
      </c>
      <c r="BV40" s="236">
        <f t="shared" si="54"/>
        <v>0.1644324190009705</v>
      </c>
      <c r="BW40" s="236">
        <f t="shared" si="54"/>
        <v>1.660803732884264E-2</v>
      </c>
      <c r="BX40" s="236">
        <f t="shared" si="54"/>
        <v>0.38658175148586715</v>
      </c>
      <c r="BY40" s="236">
        <f t="shared" si="54"/>
        <v>0.1305712010081328</v>
      </c>
      <c r="BZ40" s="236">
        <f t="shared" si="54"/>
        <v>0.17366083300350033</v>
      </c>
      <c r="CA40" s="236">
        <f t="shared" si="54"/>
        <v>0.19621755158766585</v>
      </c>
      <c r="CB40" s="236">
        <f t="shared" si="54"/>
        <v>0.20605199138249963</v>
      </c>
      <c r="CC40" s="236">
        <f t="shared" si="54"/>
        <v>0.52535738077724736</v>
      </c>
      <c r="CD40" s="236">
        <f t="shared" ref="CD40:CM41" si="55">AR40/AB40-1</f>
        <v>0.3093756211944263</v>
      </c>
      <c r="CE40" s="236">
        <f t="shared" si="55"/>
        <v>0.23435137986995302</v>
      </c>
      <c r="CF40" s="236">
        <f t="shared" si="55"/>
        <v>0.23694497665987546</v>
      </c>
      <c r="CG40" s="236">
        <f t="shared" si="55"/>
        <v>0.18746843700943971</v>
      </c>
      <c r="CH40" s="236">
        <f t="shared" si="55"/>
        <v>0.22068320922467377</v>
      </c>
      <c r="CI40" s="236">
        <f t="shared" si="55"/>
        <v>0.32226793241990781</v>
      </c>
      <c r="CJ40" s="236">
        <f t="shared" si="55"/>
        <v>8.8838863204907526E-2</v>
      </c>
      <c r="CK40" s="236">
        <f t="shared" si="55"/>
        <v>0.22688648048657489</v>
      </c>
      <c r="CL40" s="236">
        <f t="shared" si="55"/>
        <v>0.22454779621412757</v>
      </c>
      <c r="CM40" s="236">
        <f t="shared" si="55"/>
        <v>0.18899561755529981</v>
      </c>
      <c r="CN40" s="236">
        <f t="shared" ref="CN40:CR41" si="56">BB40/AL40-1</f>
        <v>9.9587204519275385E-2</v>
      </c>
      <c r="CO40" s="236">
        <f t="shared" si="56"/>
        <v>0.18741147151772353</v>
      </c>
      <c r="CP40" s="236">
        <f t="shared" si="56"/>
        <v>0.15540435058360824</v>
      </c>
      <c r="CQ40" s="236">
        <f t="shared" si="56"/>
        <v>0.23574859410051352</v>
      </c>
      <c r="CR40" s="236">
        <f t="shared" si="56"/>
        <v>0.20923666381367223</v>
      </c>
      <c r="CS40" s="236">
        <f t="shared" ref="CS40:CT41" si="57">BG40/AQ40-1</f>
        <v>0.12271558301301821</v>
      </c>
      <c r="CT40" s="236">
        <f t="shared" si="57"/>
        <v>0.18377909714000173</v>
      </c>
    </row>
    <row r="41" spans="1:98" s="235" customFormat="1">
      <c r="A41" s="234" t="str">
        <f t="shared" si="5"/>
        <v>JD(1P+3P)Shoes, Bags, Jewelry and Luxury Goods</v>
      </c>
      <c r="C41" s="235" t="s">
        <v>334</v>
      </c>
      <c r="D41" s="235" t="s">
        <v>198</v>
      </c>
      <c r="E41" s="235">
        <v>1616600190.1399999</v>
      </c>
      <c r="F41" s="235">
        <v>1461079944.9199998</v>
      </c>
      <c r="G41" s="235">
        <v>2092013175.0800002</v>
      </c>
      <c r="H41" s="235">
        <v>5169693310.1399994</v>
      </c>
      <c r="I41" s="235">
        <v>2158339856.4000001</v>
      </c>
      <c r="J41" s="235">
        <v>2562210768.02</v>
      </c>
      <c r="K41" s="235">
        <v>2151402400.7799997</v>
      </c>
      <c r="L41" s="235">
        <v>6871953025.1999998</v>
      </c>
      <c r="M41" s="235">
        <v>2145003786.6200001</v>
      </c>
      <c r="N41" s="235">
        <v>2926482333.0099998</v>
      </c>
      <c r="O41" s="235">
        <v>2670523500.25</v>
      </c>
      <c r="P41" s="235">
        <v>7742009619.8800001</v>
      </c>
      <c r="Q41" s="235">
        <v>2371547385.5599999</v>
      </c>
      <c r="R41" s="235">
        <v>1956512176.47</v>
      </c>
      <c r="S41" s="235">
        <v>1963544365.99</v>
      </c>
      <c r="T41" s="235">
        <v>6291603928.0200005</v>
      </c>
      <c r="U41" s="235">
        <v>2122395010.71</v>
      </c>
      <c r="V41" s="235">
        <v>2287890663.25</v>
      </c>
      <c r="W41" s="235">
        <v>2733911691.1400003</v>
      </c>
      <c r="X41" s="235">
        <v>7144197365.1000004</v>
      </c>
      <c r="Y41" s="235">
        <v>2326957022.9899998</v>
      </c>
      <c r="Z41" s="235">
        <v>2801673439.2200003</v>
      </c>
      <c r="AA41" s="235">
        <v>3095334931.9400001</v>
      </c>
      <c r="AB41" s="235">
        <v>8223965394.1499996</v>
      </c>
      <c r="AC41" s="235">
        <v>4479898218.46</v>
      </c>
      <c r="AD41" s="235">
        <v>5850578457.4499998</v>
      </c>
      <c r="AE41" s="235">
        <v>4828196487.7399998</v>
      </c>
      <c r="AF41" s="235">
        <v>15158673163.650002</v>
      </c>
      <c r="AG41" s="235">
        <v>3309225851.6999998</v>
      </c>
      <c r="AH41" s="235">
        <v>2964657298.6900001</v>
      </c>
      <c r="AI41" s="235">
        <v>2978734275.9299998</v>
      </c>
      <c r="AJ41" s="235">
        <v>9252617426.3199997</v>
      </c>
      <c r="AK41" s="235">
        <v>4656407161.1399994</v>
      </c>
      <c r="AL41" s="235">
        <v>4923316072.7600002</v>
      </c>
      <c r="AM41" s="235">
        <v>5016596607.2700005</v>
      </c>
      <c r="AN41" s="235">
        <v>14596319841.17</v>
      </c>
      <c r="AO41" s="235">
        <v>4453476724.8199997</v>
      </c>
      <c r="AP41" s="235">
        <v>4186185014.4400001</v>
      </c>
      <c r="AQ41" s="235">
        <v>5312414913.3005552</v>
      </c>
      <c r="AR41" s="235">
        <v>13952076652.560555</v>
      </c>
      <c r="AS41" s="235">
        <v>4769436884.8999996</v>
      </c>
      <c r="AT41" s="235">
        <v>6411156520.1599998</v>
      </c>
      <c r="AU41" s="235">
        <v>5611434869.1000004</v>
      </c>
      <c r="AV41" s="235">
        <v>16792028274.16</v>
      </c>
      <c r="AW41" s="235">
        <v>4390760747</v>
      </c>
      <c r="AX41" s="235">
        <v>2865770069</v>
      </c>
      <c r="AY41" s="235">
        <v>4766221304</v>
      </c>
      <c r="AZ41" s="235">
        <v>12022752120</v>
      </c>
      <c r="BA41" s="235">
        <v>4891103522</v>
      </c>
      <c r="BB41" s="235">
        <v>5876666380</v>
      </c>
      <c r="BC41" s="235">
        <v>6609731034</v>
      </c>
      <c r="BD41" s="235">
        <v>17377500936</v>
      </c>
      <c r="BE41" s="235">
        <v>4975049110</v>
      </c>
      <c r="BF41" s="235">
        <v>5426607766</v>
      </c>
      <c r="BG41" s="235">
        <v>5793081860</v>
      </c>
      <c r="BH41" s="235">
        <v>16194738736</v>
      </c>
      <c r="BI41" s="236"/>
      <c r="BJ41" s="236">
        <f t="shared" si="53"/>
        <v>0.38193833492736329</v>
      </c>
      <c r="BK41" s="236">
        <f t="shared" si="53"/>
        <v>7.8123547637787061E-2</v>
      </c>
      <c r="BL41" s="236">
        <f t="shared" si="53"/>
        <v>9.3459396154614405E-2</v>
      </c>
      <c r="BM41" s="236">
        <f t="shared" si="53"/>
        <v>0.43875219755159423</v>
      </c>
      <c r="BN41" s="236">
        <f t="shared" si="53"/>
        <v>0.19674354059058063</v>
      </c>
      <c r="BO41" s="236">
        <f t="shared" si="53"/>
        <v>1.0885269510499191</v>
      </c>
      <c r="BP41" s="236">
        <f t="shared" si="53"/>
        <v>0.99918461541930936</v>
      </c>
      <c r="BQ41" s="236">
        <f t="shared" si="53"/>
        <v>0.8079588093076171</v>
      </c>
      <c r="BR41" s="236">
        <f t="shared" si="53"/>
        <v>0.95797653424834661</v>
      </c>
      <c r="BS41" s="236">
        <f t="shared" si="53"/>
        <v>0.39538677230292119</v>
      </c>
      <c r="BT41" s="236">
        <f t="shared" si="54"/>
        <v>0.51527669203619619</v>
      </c>
      <c r="BU41" s="236">
        <f t="shared" si="54"/>
        <v>0.51701908422535237</v>
      </c>
      <c r="BV41" s="236">
        <f t="shared" si="54"/>
        <v>0.47062935495875147</v>
      </c>
      <c r="BW41" s="236">
        <f t="shared" si="54"/>
        <v>1.1939399299578555</v>
      </c>
      <c r="BX41" s="236">
        <f t="shared" si="54"/>
        <v>1.1519018158701342</v>
      </c>
      <c r="BY41" s="236">
        <f t="shared" si="54"/>
        <v>0.83495195676132261</v>
      </c>
      <c r="BZ41" s="236">
        <f t="shared" si="54"/>
        <v>1.0431014283667803</v>
      </c>
      <c r="CA41" s="236">
        <f t="shared" si="54"/>
        <v>0.91386290370655399</v>
      </c>
      <c r="CB41" s="236">
        <f t="shared" si="54"/>
        <v>0.49417307379173159</v>
      </c>
      <c r="CC41" s="236">
        <f t="shared" si="54"/>
        <v>0.71626496973980158</v>
      </c>
      <c r="CD41" s="236">
        <f t="shared" si="55"/>
        <v>0.6965145138481692</v>
      </c>
      <c r="CE41" s="236">
        <f t="shared" si="55"/>
        <v>6.4630634965526346E-2</v>
      </c>
      <c r="CF41" s="236">
        <f t="shared" si="55"/>
        <v>9.5815835440369534E-2</v>
      </c>
      <c r="CG41" s="236">
        <f t="shared" si="55"/>
        <v>0.16222172882749053</v>
      </c>
      <c r="CH41" s="236">
        <f t="shared" si="55"/>
        <v>0.10775053283863456</v>
      </c>
      <c r="CI41" s="236">
        <f t="shared" si="55"/>
        <v>0.3268241406806367</v>
      </c>
      <c r="CJ41" s="236">
        <f t="shared" si="55"/>
        <v>-3.3355366144240506E-2</v>
      </c>
      <c r="CK41" s="236">
        <f t="shared" si="55"/>
        <v>0.60008274068418643</v>
      </c>
      <c r="CL41" s="236">
        <f t="shared" si="55"/>
        <v>0.29938930424163801</v>
      </c>
      <c r="CM41" s="236">
        <f t="shared" si="55"/>
        <v>5.0402886332332919E-2</v>
      </c>
      <c r="CN41" s="236">
        <f t="shared" si="56"/>
        <v>0.19363987465983556</v>
      </c>
      <c r="CO41" s="236">
        <f t="shared" si="56"/>
        <v>0.31757275927293915</v>
      </c>
      <c r="CP41" s="236">
        <f t="shared" si="56"/>
        <v>0.19053988437451697</v>
      </c>
      <c r="CQ41" s="236">
        <f t="shared" si="56"/>
        <v>0.11711577659611128</v>
      </c>
      <c r="CR41" s="236">
        <f t="shared" si="56"/>
        <v>0.29631340881524215</v>
      </c>
      <c r="CS41" s="236">
        <f t="shared" si="57"/>
        <v>9.0479933240156241E-2</v>
      </c>
      <c r="CT41" s="236">
        <f t="shared" si="57"/>
        <v>0.16074037860362966</v>
      </c>
    </row>
    <row r="42" spans="1:98" s="237" customFormat="1" ht="12.9">
      <c r="A42" s="234" t="str">
        <f t="shared" si="5"/>
        <v>BABA/JD</v>
      </c>
      <c r="C42" s="238" t="s">
        <v>335</v>
      </c>
      <c r="E42" s="237">
        <f>E40/E41</f>
        <v>6.5816767098787521</v>
      </c>
      <c r="F42" s="237">
        <f t="shared" ref="F42:BH42" si="58">F40/F41</f>
        <v>7.0668302075731715</v>
      </c>
      <c r="G42" s="237">
        <f t="shared" si="58"/>
        <v>4.3872802314015145</v>
      </c>
      <c r="H42" s="237">
        <f t="shared" si="58"/>
        <v>5.8307891686351683</v>
      </c>
      <c r="I42" s="237">
        <f t="shared" si="58"/>
        <v>3.8456401483380396</v>
      </c>
      <c r="J42" s="237">
        <f t="shared" si="58"/>
        <v>3.4961031948055874</v>
      </c>
      <c r="K42" s="237">
        <f t="shared" si="58"/>
        <v>4.6574053406685909</v>
      </c>
      <c r="L42" s="237">
        <f t="shared" si="58"/>
        <v>3.9694544751193361</v>
      </c>
      <c r="M42" s="237">
        <f t="shared" si="58"/>
        <v>5.0469652547181481</v>
      </c>
      <c r="N42" s="237">
        <f t="shared" si="58"/>
        <v>5.4671047066305078</v>
      </c>
      <c r="O42" s="237">
        <f t="shared" si="58"/>
        <v>4.4367538172836936</v>
      </c>
      <c r="P42" s="237">
        <f t="shared" si="58"/>
        <v>4.9952921982366947</v>
      </c>
      <c r="Q42" s="237">
        <f t="shared" si="58"/>
        <v>3.9369586464894955</v>
      </c>
      <c r="R42" s="237">
        <f t="shared" si="58"/>
        <v>2.4102623646371706</v>
      </c>
      <c r="S42" s="237">
        <f t="shared" si="58"/>
        <v>5.1415086563678969</v>
      </c>
      <c r="T42" s="237">
        <f t="shared" si="58"/>
        <v>3.8381265383530732</v>
      </c>
      <c r="U42" s="237">
        <f t="shared" si="58"/>
        <v>4.8655505234369443</v>
      </c>
      <c r="V42" s="237">
        <f t="shared" si="58"/>
        <v>4.3501830488970592</v>
      </c>
      <c r="W42" s="237">
        <f t="shared" si="58"/>
        <v>4.2216378566300108</v>
      </c>
      <c r="X42" s="237">
        <f t="shared" si="58"/>
        <v>4.4540970527701242</v>
      </c>
      <c r="Y42" s="237">
        <f t="shared" si="58"/>
        <v>4.2513087726857064</v>
      </c>
      <c r="Z42" s="237">
        <f t="shared" si="58"/>
        <v>3.4062722270076171</v>
      </c>
      <c r="AA42" s="237">
        <f t="shared" si="58"/>
        <v>3.1493799052273168</v>
      </c>
      <c r="AB42" s="237">
        <f t="shared" si="58"/>
        <v>3.5486847848386875</v>
      </c>
      <c r="AC42" s="237">
        <f t="shared" si="58"/>
        <v>2.4320063576433864</v>
      </c>
      <c r="AD42" s="237">
        <f t="shared" si="58"/>
        <v>2.9051139378204391</v>
      </c>
      <c r="AE42" s="237">
        <f t="shared" si="58"/>
        <v>2.6521052918651531</v>
      </c>
      <c r="AF42" s="237">
        <f t="shared" si="58"/>
        <v>2.6847088123008791</v>
      </c>
      <c r="AG42" s="237">
        <f t="shared" si="58"/>
        <v>3.1239726896607096</v>
      </c>
      <c r="AH42" s="237">
        <f t="shared" si="58"/>
        <v>2.5699986384755831</v>
      </c>
      <c r="AI42" s="237">
        <f t="shared" si="58"/>
        <v>3.4113768159791356</v>
      </c>
      <c r="AJ42" s="237">
        <f t="shared" si="58"/>
        <v>3.0389975247105308</v>
      </c>
      <c r="AK42" s="237">
        <f t="shared" si="58"/>
        <v>2.2545547854861145</v>
      </c>
      <c r="AL42" s="237">
        <f t="shared" si="58"/>
        <v>2.8030481626713004</v>
      </c>
      <c r="AM42" s="237">
        <f t="shared" si="58"/>
        <v>2.6010829134816471</v>
      </c>
      <c r="AN42" s="237">
        <f t="shared" si="58"/>
        <v>2.5586587061472867</v>
      </c>
      <c r="AO42" s="237">
        <f t="shared" si="58"/>
        <v>2.6571862390227929</v>
      </c>
      <c r="AP42" s="237">
        <f t="shared" si="58"/>
        <v>2.7494414633964017</v>
      </c>
      <c r="AQ42" s="237">
        <f t="shared" si="58"/>
        <v>2.7990607324685688</v>
      </c>
      <c r="AR42" s="237">
        <f t="shared" si="58"/>
        <v>2.7388868805087117</v>
      </c>
      <c r="AS42" s="237">
        <f t="shared" si="58"/>
        <v>2.8197107098151633</v>
      </c>
      <c r="AT42" s="237">
        <f t="shared" si="58"/>
        <v>3.2792609631959695</v>
      </c>
      <c r="AU42" s="237">
        <f t="shared" si="58"/>
        <v>2.7097164401604723</v>
      </c>
      <c r="AV42" s="237">
        <f t="shared" si="58"/>
        <v>2.9584088399717197</v>
      </c>
      <c r="AW42" s="237">
        <f t="shared" si="58"/>
        <v>3.1132452166380817</v>
      </c>
      <c r="AX42" s="237">
        <f t="shared" si="58"/>
        <v>2.894873977413992</v>
      </c>
      <c r="AY42" s="237">
        <f t="shared" si="58"/>
        <v>2.6157222929487371</v>
      </c>
      <c r="AZ42" s="237">
        <f t="shared" si="58"/>
        <v>2.8639590224704725</v>
      </c>
      <c r="BA42" s="237">
        <f t="shared" si="58"/>
        <v>2.5520262695024591</v>
      </c>
      <c r="BB42" s="237">
        <f t="shared" si="58"/>
        <v>2.5821824142754894</v>
      </c>
      <c r="BC42" s="237">
        <f t="shared" si="58"/>
        <v>2.3441253381264286</v>
      </c>
      <c r="BD42" s="237">
        <f t="shared" si="58"/>
        <v>2.4831468811264288</v>
      </c>
      <c r="BE42" s="237">
        <f t="shared" si="58"/>
        <v>2.9393678148033398</v>
      </c>
      <c r="BF42" s="237">
        <f t="shared" si="58"/>
        <v>2.5647543255662675</v>
      </c>
      <c r="BG42" s="237">
        <f t="shared" si="58"/>
        <v>2.8818036961072737</v>
      </c>
      <c r="BH42" s="237">
        <f t="shared" si="58"/>
        <v>2.7932491178411563</v>
      </c>
    </row>
    <row r="43" spans="1:98" s="235" customFormat="1">
      <c r="A43" s="234" t="str">
        <f t="shared" si="5"/>
        <v/>
      </c>
      <c r="BA43" s="235" t="e">
        <v>#N/A</v>
      </c>
      <c r="BB43" s="235" t="e">
        <v>#N/A</v>
      </c>
      <c r="BC43" s="235" t="e">
        <v>#N/A</v>
      </c>
    </row>
    <row r="44" spans="1:98" s="235" customFormat="1">
      <c r="A44" s="234" t="str">
        <f t="shared" si="5"/>
        <v>BABA (Tmall+Taobao)Sports &amp; Outdoors</v>
      </c>
      <c r="C44" s="235" t="s">
        <v>332</v>
      </c>
      <c r="D44" s="235" t="s">
        <v>341</v>
      </c>
      <c r="E44" s="235">
        <v>7405635723.5900002</v>
      </c>
      <c r="F44" s="235">
        <v>7350241992.71</v>
      </c>
      <c r="G44" s="235">
        <v>6974953738.0900002</v>
      </c>
      <c r="H44" s="235">
        <v>21730831454.389999</v>
      </c>
      <c r="I44" s="235">
        <v>7157752290.9700003</v>
      </c>
      <c r="J44" s="235">
        <v>6958917010.4400005</v>
      </c>
      <c r="K44" s="235">
        <v>7202830804.8999996</v>
      </c>
      <c r="L44" s="235">
        <v>21319500106.310001</v>
      </c>
      <c r="M44" s="235">
        <v>7309922235.25</v>
      </c>
      <c r="N44" s="235">
        <v>10686052938.41</v>
      </c>
      <c r="O44" s="235">
        <v>7171585664.29</v>
      </c>
      <c r="P44" s="235">
        <v>25167560837.950001</v>
      </c>
      <c r="Q44" s="235">
        <v>6085383342.2800007</v>
      </c>
      <c r="R44" s="235">
        <v>4138160588.21</v>
      </c>
      <c r="S44" s="235">
        <v>8140467182.1000004</v>
      </c>
      <c r="T44" s="235">
        <v>18364011112.59</v>
      </c>
      <c r="U44" s="235">
        <v>8386807683.7000008</v>
      </c>
      <c r="V44" s="235">
        <v>8087362628</v>
      </c>
      <c r="W44" s="235">
        <v>9369899747</v>
      </c>
      <c r="X44" s="235">
        <v>25844070058.699997</v>
      </c>
      <c r="Y44" s="235">
        <v>8848931033.5300007</v>
      </c>
      <c r="Z44" s="235">
        <v>8450412166.8699999</v>
      </c>
      <c r="AA44" s="235">
        <v>8420461076.3400002</v>
      </c>
      <c r="AB44" s="235">
        <v>25719804276.739998</v>
      </c>
      <c r="AC44" s="235">
        <v>8411868540.3699999</v>
      </c>
      <c r="AD44" s="235">
        <v>13147391976.610001</v>
      </c>
      <c r="AE44" s="235">
        <v>7888494682.0599995</v>
      </c>
      <c r="AF44" s="235">
        <v>29447755199.040001</v>
      </c>
      <c r="AG44" s="235">
        <v>6543462671</v>
      </c>
      <c r="AH44" s="235">
        <v>6746793156.0500002</v>
      </c>
      <c r="AI44" s="235">
        <v>8291909870.1000004</v>
      </c>
      <c r="AJ44" s="235">
        <v>21582165697.150002</v>
      </c>
      <c r="AK44" s="235">
        <v>8840608674.3699989</v>
      </c>
      <c r="AL44" s="235">
        <v>9448533770</v>
      </c>
      <c r="AM44" s="235">
        <v>10963527186</v>
      </c>
      <c r="AN44" s="235">
        <v>29252669630.369999</v>
      </c>
      <c r="AO44" s="235">
        <v>10146802295</v>
      </c>
      <c r="AP44" s="235">
        <v>10273751433.219999</v>
      </c>
      <c r="AQ44" s="235">
        <v>10338519065.82</v>
      </c>
      <c r="AR44" s="235">
        <v>30759072794.040001</v>
      </c>
      <c r="AS44" s="235">
        <v>9799817518.2099991</v>
      </c>
      <c r="AT44" s="235">
        <v>17542381852.459999</v>
      </c>
      <c r="AU44" s="235">
        <v>9800550427.5275993</v>
      </c>
      <c r="AV44" s="235">
        <v>37142749798.197601</v>
      </c>
      <c r="AW44" s="235">
        <v>8680090568</v>
      </c>
      <c r="AX44" s="235">
        <v>6210702192</v>
      </c>
      <c r="AY44" s="235">
        <v>10603581143</v>
      </c>
      <c r="AZ44" s="235">
        <v>25494373903</v>
      </c>
      <c r="BA44" s="235">
        <v>10126763533</v>
      </c>
      <c r="BB44" s="235">
        <v>11122424379</v>
      </c>
      <c r="BC44" s="235">
        <v>12461359228</v>
      </c>
      <c r="BD44" s="235">
        <v>33710547140</v>
      </c>
      <c r="BE44" s="235">
        <v>11738397674</v>
      </c>
      <c r="BF44" s="235">
        <v>12393469286</v>
      </c>
      <c r="BG44" s="235">
        <v>12537223502</v>
      </c>
      <c r="BH44" s="235">
        <v>36669090462</v>
      </c>
      <c r="BI44" s="236"/>
      <c r="BJ44" s="236">
        <f t="shared" ref="BJ44:BS45" si="59">X44/H44-1</f>
        <v>0.18928123449593337</v>
      </c>
      <c r="BK44" s="236">
        <f t="shared" si="59"/>
        <v>0.23627232038939638</v>
      </c>
      <c r="BL44" s="236">
        <f t="shared" si="59"/>
        <v>0.21432863104882682</v>
      </c>
      <c r="BM44" s="236">
        <f t="shared" si="59"/>
        <v>0.16904885098948341</v>
      </c>
      <c r="BN44" s="236">
        <f t="shared" si="59"/>
        <v>0.20639809322394131</v>
      </c>
      <c r="BO44" s="236">
        <f t="shared" si="59"/>
        <v>0.15074665224291728</v>
      </c>
      <c r="BP44" s="236">
        <f t="shared" si="59"/>
        <v>0.23033191510337292</v>
      </c>
      <c r="BQ44" s="236">
        <f t="shared" si="59"/>
        <v>9.996520314046542E-2</v>
      </c>
      <c r="BR44" s="236">
        <f t="shared" si="59"/>
        <v>0.17006790561268548</v>
      </c>
      <c r="BS44" s="236">
        <f t="shared" si="59"/>
        <v>7.5275344699709867E-2</v>
      </c>
      <c r="BT44" s="236">
        <f t="shared" ref="BT44:CC45" si="60">AH44/R44-1</f>
        <v>0.63038456633902373</v>
      </c>
      <c r="BU44" s="236">
        <f t="shared" si="60"/>
        <v>1.8603685097214884E-2</v>
      </c>
      <c r="BV44" s="236">
        <f t="shared" si="60"/>
        <v>0.17524246553922529</v>
      </c>
      <c r="BW44" s="236">
        <f t="shared" si="60"/>
        <v>5.4108906247125832E-2</v>
      </c>
      <c r="BX44" s="236">
        <f t="shared" si="60"/>
        <v>0.16830840962755445</v>
      </c>
      <c r="BY44" s="236">
        <f t="shared" si="60"/>
        <v>0.17007945463986829</v>
      </c>
      <c r="BZ44" s="236">
        <f t="shared" si="60"/>
        <v>0.13189097398080118</v>
      </c>
      <c r="CA44" s="236">
        <f t="shared" si="60"/>
        <v>0.14666983577475734</v>
      </c>
      <c r="CB44" s="236">
        <f t="shared" si="60"/>
        <v>0.21576927022547321</v>
      </c>
      <c r="CC44" s="236">
        <f t="shared" si="60"/>
        <v>0.22778538753292277</v>
      </c>
      <c r="CD44" s="236">
        <f t="shared" ref="CD44:CM45" si="61">AR44/AB44-1</f>
        <v>0.19592950487019545</v>
      </c>
      <c r="CE44" s="236">
        <f t="shared" si="61"/>
        <v>0.16499889069580598</v>
      </c>
      <c r="CF44" s="236">
        <f t="shared" si="61"/>
        <v>0.33428606096699243</v>
      </c>
      <c r="CG44" s="236">
        <f t="shared" si="61"/>
        <v>0.24238537547803563</v>
      </c>
      <c r="CH44" s="236">
        <f t="shared" si="61"/>
        <v>0.26131005732513213</v>
      </c>
      <c r="CI44" s="236">
        <f t="shared" si="61"/>
        <v>0.32652862932485727</v>
      </c>
      <c r="CJ44" s="236">
        <f t="shared" si="61"/>
        <v>-7.9458633405601775E-2</v>
      </c>
      <c r="CK44" s="236">
        <f t="shared" si="61"/>
        <v>0.27878634827372051</v>
      </c>
      <c r="CL44" s="236">
        <f t="shared" si="61"/>
        <v>0.18127041839765967</v>
      </c>
      <c r="CM44" s="236">
        <f t="shared" si="61"/>
        <v>0.14548261392439188</v>
      </c>
      <c r="CN44" s="236">
        <f t="shared" ref="CN44:CR45" si="62">BB44/AL44-1</f>
        <v>0.17715876873031489</v>
      </c>
      <c r="CO44" s="236">
        <f t="shared" si="62"/>
        <v>0.13661954009770438</v>
      </c>
      <c r="CP44" s="236">
        <f t="shared" si="62"/>
        <v>0.15239215996210653</v>
      </c>
      <c r="CQ44" s="236">
        <f t="shared" si="62"/>
        <v>0.15685684343966022</v>
      </c>
      <c r="CR44" s="236">
        <f t="shared" si="62"/>
        <v>0.20632364590074959</v>
      </c>
      <c r="CS44" s="236">
        <f t="shared" ref="CS44:CT45" si="63">BG44/AQ44-1</f>
        <v>0.21267112070713301</v>
      </c>
      <c r="CT44" s="236">
        <f t="shared" si="63"/>
        <v>0.19213900586447941</v>
      </c>
    </row>
    <row r="45" spans="1:98" s="235" customFormat="1">
      <c r="A45" s="234" t="str">
        <f t="shared" si="5"/>
        <v>JD(1P+3P)Sports and Watches</v>
      </c>
      <c r="C45" s="235" t="s">
        <v>334</v>
      </c>
      <c r="D45" s="235" t="s">
        <v>205</v>
      </c>
      <c r="E45" s="235">
        <v>1446993642.73</v>
      </c>
      <c r="F45" s="235">
        <v>1445431661.6800001</v>
      </c>
      <c r="G45" s="235">
        <v>1853525300.5599999</v>
      </c>
      <c r="H45" s="235">
        <v>4745950604.9700003</v>
      </c>
      <c r="I45" s="235">
        <v>1884538243.9099998</v>
      </c>
      <c r="J45" s="235">
        <v>1836842587.29</v>
      </c>
      <c r="K45" s="235">
        <v>1834855438.99</v>
      </c>
      <c r="L45" s="235">
        <v>5556236270.1899996</v>
      </c>
      <c r="M45" s="235">
        <v>2224452538.5300002</v>
      </c>
      <c r="N45" s="235">
        <v>2771111327.71</v>
      </c>
      <c r="O45" s="235">
        <v>2516646913.27</v>
      </c>
      <c r="P45" s="235">
        <v>7512210779.5100002</v>
      </c>
      <c r="Q45" s="235">
        <v>2223758193.77</v>
      </c>
      <c r="R45" s="235">
        <v>2062982319.49</v>
      </c>
      <c r="S45" s="235">
        <v>2432886738.6199999</v>
      </c>
      <c r="T45" s="235">
        <v>6719627251.8800001</v>
      </c>
      <c r="U45" s="235">
        <v>2963169882.7599998</v>
      </c>
      <c r="V45" s="235">
        <v>3139314336.21</v>
      </c>
      <c r="W45" s="235">
        <v>3734751591.7199998</v>
      </c>
      <c r="X45" s="235">
        <v>9837235810.6900005</v>
      </c>
      <c r="Y45" s="235">
        <v>3444137542.5300002</v>
      </c>
      <c r="Z45" s="235">
        <v>3476759479.9099998</v>
      </c>
      <c r="AA45" s="235">
        <v>3656561478.4200001</v>
      </c>
      <c r="AB45" s="235">
        <v>10577458500.859999</v>
      </c>
      <c r="AC45" s="235">
        <v>4017084961.1599998</v>
      </c>
      <c r="AD45" s="235">
        <v>5051041399.79</v>
      </c>
      <c r="AE45" s="235">
        <v>3955989457.73</v>
      </c>
      <c r="AF45" s="235">
        <v>13024115818.68</v>
      </c>
      <c r="AG45" s="235">
        <v>4889406652.1199999</v>
      </c>
      <c r="AH45" s="235">
        <v>3901902554.8200002</v>
      </c>
      <c r="AI45" s="235">
        <v>4137061657.6799998</v>
      </c>
      <c r="AJ45" s="235">
        <v>12928370864.619999</v>
      </c>
      <c r="AK45" s="235">
        <v>4070065155.3899999</v>
      </c>
      <c r="AL45" s="235">
        <v>4275161351.5700002</v>
      </c>
      <c r="AM45" s="235">
        <v>5217471868.46</v>
      </c>
      <c r="AN45" s="235">
        <v>13562698375.42</v>
      </c>
      <c r="AO45" s="235">
        <v>4386164495</v>
      </c>
      <c r="AP45" s="235">
        <v>4366748982.1899996</v>
      </c>
      <c r="AQ45" s="235">
        <v>5232079359.864152</v>
      </c>
      <c r="AR45" s="235">
        <v>13984992837.054153</v>
      </c>
      <c r="AS45" s="235">
        <v>4934028183.6999998</v>
      </c>
      <c r="AT45" s="235">
        <v>6230463329.4499998</v>
      </c>
      <c r="AU45" s="235">
        <v>4920393312.6199999</v>
      </c>
      <c r="AV45" s="235">
        <v>16084884825.770002</v>
      </c>
      <c r="AW45" s="235">
        <v>5456661795</v>
      </c>
      <c r="AX45" s="235">
        <v>3531655057</v>
      </c>
      <c r="AY45" s="235">
        <v>7105845962</v>
      </c>
      <c r="AZ45" s="235">
        <v>16094162814</v>
      </c>
      <c r="BA45" s="235">
        <v>5518964362</v>
      </c>
      <c r="BB45" s="235">
        <v>6180358089</v>
      </c>
      <c r="BC45" s="235">
        <v>8708238148</v>
      </c>
      <c r="BD45" s="235">
        <v>20407560599</v>
      </c>
      <c r="BE45" s="235">
        <v>6251942025</v>
      </c>
      <c r="BF45" s="235">
        <v>6927692035</v>
      </c>
      <c r="BG45" s="235">
        <v>6943473509</v>
      </c>
      <c r="BH45" s="235">
        <v>20123107569</v>
      </c>
      <c r="BI45" s="236"/>
      <c r="BJ45" s="236">
        <f t="shared" si="59"/>
        <v>1.0727640528724347</v>
      </c>
      <c r="BK45" s="236">
        <f t="shared" si="59"/>
        <v>0.82757635917442407</v>
      </c>
      <c r="BL45" s="236">
        <f t="shared" si="59"/>
        <v>0.89279119722472466</v>
      </c>
      <c r="BM45" s="236">
        <f t="shared" si="59"/>
        <v>0.99283355010940921</v>
      </c>
      <c r="BN45" s="236">
        <f t="shared" si="59"/>
        <v>0.9037092712578787</v>
      </c>
      <c r="BO45" s="236">
        <f t="shared" si="59"/>
        <v>0.80587577913199127</v>
      </c>
      <c r="BP45" s="236">
        <f t="shared" si="59"/>
        <v>0.82274936025904655</v>
      </c>
      <c r="BQ45" s="236">
        <f t="shared" si="59"/>
        <v>0.57192867893803712</v>
      </c>
      <c r="BR45" s="236">
        <f t="shared" si="59"/>
        <v>0.73372608955595964</v>
      </c>
      <c r="BS45" s="236">
        <f t="shared" si="59"/>
        <v>1.1987132709923154</v>
      </c>
      <c r="BT45" s="236">
        <f t="shared" si="60"/>
        <v>0.89138923681353144</v>
      </c>
      <c r="BU45" s="236">
        <f t="shared" si="60"/>
        <v>0.70047441667040156</v>
      </c>
      <c r="BV45" s="236">
        <f t="shared" si="60"/>
        <v>0.92397143174912455</v>
      </c>
      <c r="BW45" s="236">
        <f t="shared" si="60"/>
        <v>0.37355106741264499</v>
      </c>
      <c r="BX45" s="236">
        <f t="shared" si="60"/>
        <v>0.36181372545550006</v>
      </c>
      <c r="BY45" s="236">
        <f t="shared" si="60"/>
        <v>0.39700639796960346</v>
      </c>
      <c r="BZ45" s="236">
        <f t="shared" si="60"/>
        <v>0.37871030403495931</v>
      </c>
      <c r="CA45" s="236">
        <f t="shared" si="60"/>
        <v>0.27351606631191738</v>
      </c>
      <c r="CB45" s="236">
        <f t="shared" si="60"/>
        <v>0.25598247662016527</v>
      </c>
      <c r="CC45" s="236">
        <f t="shared" si="60"/>
        <v>0.43087416709452753</v>
      </c>
      <c r="CD45" s="236">
        <f t="shared" si="61"/>
        <v>0.32215057482070053</v>
      </c>
      <c r="CE45" s="236">
        <f t="shared" si="61"/>
        <v>0.22826084870139707</v>
      </c>
      <c r="CF45" s="236">
        <f t="shared" si="61"/>
        <v>0.23350074495707651</v>
      </c>
      <c r="CG45" s="236">
        <f t="shared" si="61"/>
        <v>0.24378322166798383</v>
      </c>
      <c r="CH45" s="236">
        <f t="shared" si="61"/>
        <v>0.2350078154787334</v>
      </c>
      <c r="CI45" s="236">
        <f t="shared" si="61"/>
        <v>0.11601717411539991</v>
      </c>
      <c r="CJ45" s="236">
        <f t="shared" si="61"/>
        <v>-9.4888965733558761E-2</v>
      </c>
      <c r="CK45" s="236">
        <f t="shared" si="61"/>
        <v>0.71760697566805143</v>
      </c>
      <c r="CL45" s="236">
        <f t="shared" si="61"/>
        <v>0.24487168433909656</v>
      </c>
      <c r="CM45" s="236">
        <f t="shared" si="61"/>
        <v>0.35598919213644975</v>
      </c>
      <c r="CN45" s="236">
        <f t="shared" si="62"/>
        <v>0.44564323560100005</v>
      </c>
      <c r="CO45" s="236">
        <f t="shared" si="62"/>
        <v>0.66905320575697558</v>
      </c>
      <c r="CP45" s="236">
        <f t="shared" si="62"/>
        <v>0.50468292032396045</v>
      </c>
      <c r="CQ45" s="236">
        <f t="shared" si="62"/>
        <v>0.4253779200772998</v>
      </c>
      <c r="CR45" s="236">
        <f t="shared" si="62"/>
        <v>0.58646445290419313</v>
      </c>
      <c r="CS45" s="236">
        <f t="shared" si="63"/>
        <v>0.32709636674553111</v>
      </c>
      <c r="CT45" s="236">
        <f t="shared" si="63"/>
        <v>0.43890724889629618</v>
      </c>
    </row>
    <row r="46" spans="1:98" s="237" customFormat="1" ht="12.9">
      <c r="A46" s="234" t="str">
        <f t="shared" si="5"/>
        <v>BABA/JD</v>
      </c>
      <c r="C46" s="238" t="s">
        <v>335</v>
      </c>
      <c r="E46" s="237">
        <f>E44/E45</f>
        <v>5.1179462748834244</v>
      </c>
      <c r="F46" s="237">
        <f t="shared" ref="F46:BH46" si="64">F44/F45</f>
        <v>5.0851535825408316</v>
      </c>
      <c r="G46" s="237">
        <f t="shared" si="64"/>
        <v>3.7630744700289114</v>
      </c>
      <c r="H46" s="237">
        <f t="shared" si="64"/>
        <v>4.5788153445240845</v>
      </c>
      <c r="I46" s="237">
        <f t="shared" si="64"/>
        <v>3.798146476517902</v>
      </c>
      <c r="J46" s="237">
        <f t="shared" si="64"/>
        <v>3.7885211604914351</v>
      </c>
      <c r="K46" s="237">
        <f t="shared" si="64"/>
        <v>3.9255576498521392</v>
      </c>
      <c r="L46" s="237">
        <f t="shared" si="64"/>
        <v>3.8370398718809282</v>
      </c>
      <c r="M46" s="237">
        <f t="shared" si="64"/>
        <v>3.286166869660732</v>
      </c>
      <c r="N46" s="237">
        <f t="shared" si="64"/>
        <v>3.8562337180588031</v>
      </c>
      <c r="O46" s="237">
        <f t="shared" si="64"/>
        <v>2.8496590548618577</v>
      </c>
      <c r="P46" s="237">
        <f t="shared" si="64"/>
        <v>3.3502202715871623</v>
      </c>
      <c r="Q46" s="237">
        <f t="shared" si="64"/>
        <v>2.7365310488022434</v>
      </c>
      <c r="R46" s="237">
        <f t="shared" si="64"/>
        <v>2.0059118050187728</v>
      </c>
      <c r="S46" s="237">
        <f t="shared" si="64"/>
        <v>3.3460115725393353</v>
      </c>
      <c r="T46" s="237">
        <f t="shared" si="64"/>
        <v>2.7328913381991784</v>
      </c>
      <c r="U46" s="237">
        <f t="shared" si="64"/>
        <v>2.8303499345397758</v>
      </c>
      <c r="V46" s="237">
        <f t="shared" si="64"/>
        <v>2.576155733982227</v>
      </c>
      <c r="W46" s="237">
        <f t="shared" si="64"/>
        <v>2.5088414896919002</v>
      </c>
      <c r="X46" s="237">
        <f t="shared" si="64"/>
        <v>2.6271678910670793</v>
      </c>
      <c r="Y46" s="237">
        <f t="shared" si="64"/>
        <v>2.5692734172949838</v>
      </c>
      <c r="Z46" s="237">
        <f t="shared" si="64"/>
        <v>2.4305426405535391</v>
      </c>
      <c r="AA46" s="237">
        <f t="shared" si="64"/>
        <v>2.3028359091007218</v>
      </c>
      <c r="AB46" s="237">
        <f t="shared" si="64"/>
        <v>2.4315674955991415</v>
      </c>
      <c r="AC46" s="237">
        <f t="shared" si="64"/>
        <v>2.0940230594328613</v>
      </c>
      <c r="AD46" s="237">
        <f t="shared" si="64"/>
        <v>2.6029071900215688</v>
      </c>
      <c r="AE46" s="237">
        <f t="shared" si="64"/>
        <v>1.9940636258890649</v>
      </c>
      <c r="AF46" s="237">
        <f t="shared" si="64"/>
        <v>2.2610176083357758</v>
      </c>
      <c r="AG46" s="237">
        <f t="shared" si="64"/>
        <v>1.3382938128418542</v>
      </c>
      <c r="AH46" s="237">
        <f t="shared" si="64"/>
        <v>1.7291034466546893</v>
      </c>
      <c r="AI46" s="237">
        <f t="shared" si="64"/>
        <v>2.0042993206801696</v>
      </c>
      <c r="AJ46" s="237">
        <f t="shared" si="64"/>
        <v>1.6693646804495783</v>
      </c>
      <c r="AK46" s="237">
        <f t="shared" si="64"/>
        <v>2.1721049508660455</v>
      </c>
      <c r="AL46" s="237">
        <f t="shared" si="64"/>
        <v>2.2100999220836761</v>
      </c>
      <c r="AM46" s="237">
        <f t="shared" si="64"/>
        <v>2.1013102633624774</v>
      </c>
      <c r="AN46" s="237">
        <f t="shared" si="64"/>
        <v>2.156847319069287</v>
      </c>
      <c r="AO46" s="237">
        <f t="shared" si="64"/>
        <v>2.3133656538797913</v>
      </c>
      <c r="AP46" s="237">
        <f t="shared" si="64"/>
        <v>2.3527231528814685</v>
      </c>
      <c r="AQ46" s="237">
        <f t="shared" si="64"/>
        <v>1.9759866689194168</v>
      </c>
      <c r="AR46" s="237">
        <f t="shared" si="64"/>
        <v>2.1994342902015527</v>
      </c>
      <c r="AS46" s="237">
        <f t="shared" si="64"/>
        <v>1.9861697488037393</v>
      </c>
      <c r="AT46" s="237">
        <f t="shared" si="64"/>
        <v>2.8155822327917579</v>
      </c>
      <c r="AU46" s="237">
        <f t="shared" si="64"/>
        <v>1.9918225647512362</v>
      </c>
      <c r="AV46" s="237">
        <f t="shared" si="64"/>
        <v>2.3091710136892156</v>
      </c>
      <c r="AW46" s="237">
        <f t="shared" si="64"/>
        <v>1.5907327399241902</v>
      </c>
      <c r="AX46" s="237">
        <f t="shared" si="64"/>
        <v>1.7585812010971829</v>
      </c>
      <c r="AY46" s="237">
        <f t="shared" si="64"/>
        <v>1.4922334651925853</v>
      </c>
      <c r="AZ46" s="237">
        <f t="shared" si="64"/>
        <v>1.5840758042302727</v>
      </c>
      <c r="BA46" s="237">
        <f t="shared" si="64"/>
        <v>1.8349028674159067</v>
      </c>
      <c r="BB46" s="237">
        <f t="shared" si="64"/>
        <v>1.7996407681936826</v>
      </c>
      <c r="BC46" s="237">
        <f t="shared" si="64"/>
        <v>1.4309851219287073</v>
      </c>
      <c r="BD46" s="237">
        <f t="shared" si="64"/>
        <v>1.6518655905229489</v>
      </c>
      <c r="BE46" s="237">
        <f t="shared" si="64"/>
        <v>1.877560224816704</v>
      </c>
      <c r="BF46" s="237">
        <f t="shared" si="64"/>
        <v>1.7889752060839119</v>
      </c>
      <c r="BG46" s="237">
        <f t="shared" si="64"/>
        <v>1.8056126354841688</v>
      </c>
      <c r="BH46" s="237">
        <f t="shared" si="64"/>
        <v>1.8222379588374003</v>
      </c>
    </row>
    <row r="47" spans="1:98" s="235" customFormat="1">
      <c r="A47" s="234" t="str">
        <f t="shared" si="5"/>
        <v/>
      </c>
      <c r="BA47" s="235" t="e">
        <v>#N/A</v>
      </c>
      <c r="BB47" s="235" t="e">
        <v>#N/A</v>
      </c>
      <c r="BC47" s="235" t="e">
        <v>#N/A</v>
      </c>
    </row>
    <row r="48" spans="1:98" s="235" customFormat="1">
      <c r="A48" s="234" t="str">
        <f t="shared" si="5"/>
        <v>BABA (Tmall+Taobao)Total</v>
      </c>
      <c r="C48" s="235" t="s">
        <v>332</v>
      </c>
      <c r="D48" s="235" t="s">
        <v>8</v>
      </c>
      <c r="E48" s="235">
        <v>147714564805.37</v>
      </c>
      <c r="F48" s="235">
        <v>153740529363.06</v>
      </c>
      <c r="G48" s="235">
        <v>148809408444.72</v>
      </c>
      <c r="H48" s="235">
        <v>450264502613.15002</v>
      </c>
      <c r="I48" s="235">
        <v>144509456526.01001</v>
      </c>
      <c r="J48" s="235">
        <v>151682309624.20001</v>
      </c>
      <c r="K48" s="235">
        <v>171776827809.35004</v>
      </c>
      <c r="L48" s="235">
        <v>467968593959.56006</v>
      </c>
      <c r="M48" s="235">
        <v>175997009557.29999</v>
      </c>
      <c r="N48" s="235">
        <v>254565024173.05994</v>
      </c>
      <c r="O48" s="235">
        <v>204702561823.46997</v>
      </c>
      <c r="P48" s="235">
        <v>635264595553.82996</v>
      </c>
      <c r="Q48" s="235">
        <v>176170436208.19</v>
      </c>
      <c r="R48" s="235">
        <v>100948507325</v>
      </c>
      <c r="S48" s="235">
        <v>177108393315.54999</v>
      </c>
      <c r="T48" s="235">
        <v>454227336848.73999</v>
      </c>
      <c r="U48" s="235">
        <v>171110118065.64001</v>
      </c>
      <c r="V48" s="235">
        <v>177316332443.25</v>
      </c>
      <c r="W48" s="235">
        <v>212471799207.97998</v>
      </c>
      <c r="X48" s="235">
        <v>560898249716.87012</v>
      </c>
      <c r="Y48" s="235">
        <v>192040608058.89001</v>
      </c>
      <c r="Z48" s="235">
        <v>190874171400.53998</v>
      </c>
      <c r="AA48" s="235">
        <v>190307245905.60001</v>
      </c>
      <c r="AB48" s="235">
        <v>573222025365.03003</v>
      </c>
      <c r="AC48" s="235">
        <v>209280018027.09</v>
      </c>
      <c r="AD48" s="235">
        <v>315399198203.93994</v>
      </c>
      <c r="AE48" s="235">
        <v>237205671509.51001</v>
      </c>
      <c r="AF48" s="235">
        <v>761884887740.53992</v>
      </c>
      <c r="AG48" s="235">
        <v>196248760223.58002</v>
      </c>
      <c r="AH48" s="235">
        <v>164942870789.08002</v>
      </c>
      <c r="AI48" s="235">
        <v>191958424800.07999</v>
      </c>
      <c r="AJ48" s="235">
        <v>553150055812.73999</v>
      </c>
      <c r="AK48" s="235">
        <v>198802404171.35004</v>
      </c>
      <c r="AL48" s="235">
        <v>212735073817.68066</v>
      </c>
      <c r="AM48" s="235">
        <v>234730681490.28098</v>
      </c>
      <c r="AN48" s="235">
        <v>646268159479.31165</v>
      </c>
      <c r="AO48" s="235">
        <v>211632854915.96393</v>
      </c>
      <c r="AP48" s="235">
        <v>223156860031.78998</v>
      </c>
      <c r="AQ48" s="235">
        <v>247460802411.01001</v>
      </c>
      <c r="AR48" s="235">
        <v>682250517358.76392</v>
      </c>
      <c r="AS48" s="235">
        <v>254605494591.71533</v>
      </c>
      <c r="AT48" s="235">
        <v>394408118783.10693</v>
      </c>
      <c r="AU48" s="235">
        <v>285355358909.62592</v>
      </c>
      <c r="AV48" s="235">
        <v>934368972284.44824</v>
      </c>
      <c r="AW48" s="235">
        <v>264522849222</v>
      </c>
      <c r="AX48" s="235">
        <v>168589264432</v>
      </c>
      <c r="AY48" s="235">
        <v>246200673405.55542</v>
      </c>
      <c r="AZ48" s="235">
        <v>679312787059.55542</v>
      </c>
      <c r="BA48" s="235">
        <v>241784367445.922</v>
      </c>
      <c r="BB48" s="235">
        <v>254536063228</v>
      </c>
      <c r="BC48" s="235">
        <v>278657486288</v>
      </c>
      <c r="BD48" s="235">
        <v>774977916961.922</v>
      </c>
      <c r="BE48" s="235">
        <v>254602644027</v>
      </c>
      <c r="BF48" s="235">
        <v>263773311320</v>
      </c>
      <c r="BG48" s="235">
        <v>298664434708</v>
      </c>
      <c r="BH48" s="235">
        <v>817040390055</v>
      </c>
      <c r="BJ48" s="236">
        <f t="shared" ref="BJ48:BY49" si="65">X48/H48-1</f>
        <v>0.24570834800799823</v>
      </c>
      <c r="BK48" s="236">
        <f t="shared" si="65"/>
        <v>0.32891377959285983</v>
      </c>
      <c r="BL48" s="236">
        <f t="shared" si="65"/>
        <v>0.25838123030589144</v>
      </c>
      <c r="BM48" s="236">
        <f t="shared" si="65"/>
        <v>0.10787495806370528</v>
      </c>
      <c r="BN48" s="236">
        <f t="shared" si="65"/>
        <v>0.22491558784939647</v>
      </c>
      <c r="BO48" s="236">
        <f t="shared" si="65"/>
        <v>0.1891112158866195</v>
      </c>
      <c r="BP48" s="236">
        <f t="shared" si="65"/>
        <v>0.23897302556977884</v>
      </c>
      <c r="BQ48" s="236">
        <f t="shared" si="65"/>
        <v>0.15878213441251332</v>
      </c>
      <c r="BR48" s="236">
        <f t="shared" si="65"/>
        <v>0.19931898152819483</v>
      </c>
      <c r="BS48" s="236">
        <f t="shared" si="65"/>
        <v>0.113971018336257</v>
      </c>
      <c r="BT48" s="236">
        <f t="shared" si="65"/>
        <v>0.63393075499425189</v>
      </c>
      <c r="BU48" s="236">
        <f t="shared" si="65"/>
        <v>8.3847135680758189E-2</v>
      </c>
      <c r="BV48" s="236">
        <f t="shared" si="65"/>
        <v>0.21778239867791527</v>
      </c>
      <c r="BW48" s="236">
        <f t="shared" si="65"/>
        <v>0.16183897491723376</v>
      </c>
      <c r="BX48" s="236">
        <f t="shared" si="65"/>
        <v>0.19974889445542998</v>
      </c>
      <c r="BY48" s="236">
        <f t="shared" si="65"/>
        <v>0.10476158419740544</v>
      </c>
      <c r="BZ48" s="236">
        <f t="shared" ref="BZ48:CM49" si="66">AN48/X48-1</f>
        <v>0.15220213257134341</v>
      </c>
      <c r="CA48" s="236">
        <f t="shared" si="66"/>
        <v>0.10202137482852525</v>
      </c>
      <c r="CB48" s="236">
        <f t="shared" si="66"/>
        <v>0.16913073358420183</v>
      </c>
      <c r="CC48" s="236">
        <f t="shared" si="66"/>
        <v>0.30032254543665915</v>
      </c>
      <c r="CD48" s="236">
        <f t="shared" si="66"/>
        <v>0.19020290074217594</v>
      </c>
      <c r="CE48" s="236">
        <f t="shared" si="66"/>
        <v>0.21657813771192536</v>
      </c>
      <c r="CF48" s="236">
        <f t="shared" si="66"/>
        <v>0.25050450676186919</v>
      </c>
      <c r="CG48" s="236">
        <f t="shared" si="66"/>
        <v>0.20298708329233817</v>
      </c>
      <c r="CH48" s="236">
        <f t="shared" si="66"/>
        <v>0.22639126634396223</v>
      </c>
      <c r="CI48" s="236">
        <f t="shared" si="66"/>
        <v>0.34789564489802371</v>
      </c>
      <c r="CJ48" s="236">
        <f t="shared" si="66"/>
        <v>2.2107009690541801E-2</v>
      </c>
      <c r="CK48" s="236">
        <f t="shared" si="66"/>
        <v>0.2825728991158758</v>
      </c>
      <c r="CL48" s="236">
        <f t="shared" si="66"/>
        <v>0.2280804818169011</v>
      </c>
      <c r="CM48" s="236">
        <f t="shared" si="66"/>
        <v>0.21620444407465667</v>
      </c>
      <c r="CN48" s="236">
        <f t="shared" ref="CN48:CR49" si="67">BB48/AL48-1</f>
        <v>0.19649317181304959</v>
      </c>
      <c r="CO48" s="236">
        <f t="shared" si="67"/>
        <v>0.187137039431029</v>
      </c>
      <c r="CP48" s="236">
        <f t="shared" si="67"/>
        <v>0.19915843848211523</v>
      </c>
      <c r="CQ48" s="236">
        <f t="shared" si="67"/>
        <v>0.20303931130210717</v>
      </c>
      <c r="CR48" s="236">
        <f t="shared" si="67"/>
        <v>0.18200852656926592</v>
      </c>
      <c r="CS48" s="236">
        <f t="shared" ref="CS48:CT49" si="68">BG48/AQ48-1</f>
        <v>0.20691613297182077</v>
      </c>
      <c r="CT48" s="236">
        <f t="shared" si="68"/>
        <v>0.19756653790173129</v>
      </c>
    </row>
    <row r="49" spans="1:98" s="235" customFormat="1">
      <c r="A49" s="234" t="str">
        <f t="shared" si="5"/>
        <v>JD(1P+3P)Total</v>
      </c>
      <c r="C49" s="235" t="s">
        <v>334</v>
      </c>
      <c r="D49" s="235" t="s">
        <v>8</v>
      </c>
      <c r="E49" s="235">
        <v>28059335996.149998</v>
      </c>
      <c r="F49" s="235">
        <v>28808159996.43</v>
      </c>
      <c r="G49" s="235">
        <v>40341142515.830002</v>
      </c>
      <c r="H49" s="235">
        <v>97208638508.410004</v>
      </c>
      <c r="I49" s="235">
        <v>32126649746.990005</v>
      </c>
      <c r="J49" s="235">
        <v>33444586375.800003</v>
      </c>
      <c r="K49" s="235">
        <v>35541782459.263107</v>
      </c>
      <c r="L49" s="235">
        <v>101113018582.05312</v>
      </c>
      <c r="M49" s="235">
        <v>37043038880.695564</v>
      </c>
      <c r="N49" s="235">
        <v>53244490864.169998</v>
      </c>
      <c r="O49" s="235">
        <v>44212861361.429855</v>
      </c>
      <c r="P49" s="235">
        <v>134500391106.29541</v>
      </c>
      <c r="Q49" s="235">
        <v>42795400966.935333</v>
      </c>
      <c r="R49" s="235">
        <v>37864307495.881775</v>
      </c>
      <c r="S49" s="235">
        <v>44640084094.179581</v>
      </c>
      <c r="T49" s="235">
        <v>125299792556.99667</v>
      </c>
      <c r="U49" s="235">
        <v>44355421239.870819</v>
      </c>
      <c r="V49" s="235">
        <v>46467138564.645485</v>
      </c>
      <c r="W49" s="235">
        <v>65575925717.468658</v>
      </c>
      <c r="X49" s="235">
        <v>156398485521.98499</v>
      </c>
      <c r="Y49" s="235">
        <v>47852053707.129562</v>
      </c>
      <c r="Z49" s="235">
        <v>50208302959.55574</v>
      </c>
      <c r="AA49" s="235">
        <v>52957019758.312149</v>
      </c>
      <c r="AB49" s="235">
        <v>151017376424.99741</v>
      </c>
      <c r="AC49" s="235">
        <v>58972903916.234421</v>
      </c>
      <c r="AD49" s="235">
        <v>82911748913.42395</v>
      </c>
      <c r="AE49" s="235">
        <v>63028774643.219269</v>
      </c>
      <c r="AF49" s="235">
        <v>204913427472.87762</v>
      </c>
      <c r="AG49" s="235">
        <v>63057632941.268082</v>
      </c>
      <c r="AH49" s="235">
        <v>52716730671.875862</v>
      </c>
      <c r="AI49" s="235">
        <v>62113381005.216812</v>
      </c>
      <c r="AJ49" s="235">
        <v>177887744618.36078</v>
      </c>
      <c r="AK49" s="235">
        <v>62931440955.054489</v>
      </c>
      <c r="AL49" s="235">
        <v>65146923859.148232</v>
      </c>
      <c r="AM49" s="235">
        <v>93812232746.280045</v>
      </c>
      <c r="AN49" s="235">
        <v>221890597560.48279</v>
      </c>
      <c r="AO49" s="235">
        <v>68234163147.073746</v>
      </c>
      <c r="AP49" s="235">
        <v>71579197529.899902</v>
      </c>
      <c r="AQ49" s="235">
        <v>76653603687.619049</v>
      </c>
      <c r="AR49" s="235">
        <v>216466964364.59271</v>
      </c>
      <c r="AS49" s="235">
        <v>73994476928.839996</v>
      </c>
      <c r="AT49" s="235">
        <v>112856409986.75</v>
      </c>
      <c r="AU49" s="235">
        <v>81769644095.5</v>
      </c>
      <c r="AV49" s="235">
        <v>268620531011.09</v>
      </c>
      <c r="AW49" s="235">
        <v>87860344909.237564</v>
      </c>
      <c r="AX49" s="235">
        <v>60239029442.477661</v>
      </c>
      <c r="AY49" s="235">
        <v>84725511220</v>
      </c>
      <c r="AZ49" s="235">
        <v>232824885571.71521</v>
      </c>
      <c r="BA49" s="235">
        <v>75760920998</v>
      </c>
      <c r="BB49" s="235">
        <v>83425648179</v>
      </c>
      <c r="BC49" s="235">
        <v>125795002552</v>
      </c>
      <c r="BD49" s="235">
        <v>284981571729</v>
      </c>
      <c r="BE49" s="235">
        <v>80463016019</v>
      </c>
      <c r="BF49" s="235">
        <v>85018587827</v>
      </c>
      <c r="BG49" s="235">
        <v>91058757075</v>
      </c>
      <c r="BH49" s="235">
        <v>256540360921</v>
      </c>
      <c r="BJ49" s="236">
        <f t="shared" si="65"/>
        <v>0.60889492869971806</v>
      </c>
      <c r="BK49" s="236">
        <f t="shared" si="65"/>
        <v>0.48948160122463102</v>
      </c>
      <c r="BL49" s="236">
        <f t="shared" si="65"/>
        <v>0.50123856804178346</v>
      </c>
      <c r="BM49" s="236">
        <f t="shared" si="65"/>
        <v>0.48999335694572577</v>
      </c>
      <c r="BN49" s="236">
        <f t="shared" si="65"/>
        <v>0.49355027218821435</v>
      </c>
      <c r="BO49" s="236">
        <f t="shared" si="65"/>
        <v>0.59201042080182265</v>
      </c>
      <c r="BP49" s="236">
        <f t="shared" si="65"/>
        <v>0.55718925221647764</v>
      </c>
      <c r="BQ49" s="236">
        <f t="shared" si="65"/>
        <v>0.42557556110141115</v>
      </c>
      <c r="BR49" s="236">
        <f t="shared" si="65"/>
        <v>0.52351547670173626</v>
      </c>
      <c r="BS49" s="236">
        <f t="shared" si="65"/>
        <v>0.47346751091286166</v>
      </c>
      <c r="BT49" s="236">
        <f t="shared" si="65"/>
        <v>0.39225392350327493</v>
      </c>
      <c r="BU49" s="236">
        <f t="shared" si="65"/>
        <v>0.39142616474854486</v>
      </c>
      <c r="BV49" s="236">
        <f t="shared" si="65"/>
        <v>0.41969704010038789</v>
      </c>
      <c r="BW49" s="236">
        <f t="shared" si="65"/>
        <v>0.41879930786196207</v>
      </c>
      <c r="BX49" s="236">
        <f t="shared" si="65"/>
        <v>0.40199990512682993</v>
      </c>
      <c r="BY49" s="236">
        <f t="shared" si="65"/>
        <v>0.43058952992088018</v>
      </c>
      <c r="BZ49" s="236">
        <f t="shared" si="66"/>
        <v>0.41875157435134858</v>
      </c>
      <c r="CA49" s="236">
        <f t="shared" si="66"/>
        <v>0.42594011878130567</v>
      </c>
      <c r="CB49" s="236">
        <f t="shared" si="66"/>
        <v>0.42564463068108571</v>
      </c>
      <c r="CC49" s="236">
        <f t="shared" si="66"/>
        <v>0.44746823060388463</v>
      </c>
      <c r="CD49" s="236">
        <f t="shared" si="66"/>
        <v>0.4333911069637788</v>
      </c>
      <c r="CE49" s="236">
        <f t="shared" si="66"/>
        <v>0.25471991397849991</v>
      </c>
      <c r="CF49" s="236">
        <f t="shared" si="66"/>
        <v>0.36116306151730226</v>
      </c>
      <c r="CG49" s="236">
        <f t="shared" si="66"/>
        <v>0.29733831188001525</v>
      </c>
      <c r="CH49" s="236">
        <f t="shared" si="66"/>
        <v>0.31089765235928546</v>
      </c>
      <c r="CI49" s="236">
        <f t="shared" si="66"/>
        <v>0.39333401542475821</v>
      </c>
      <c r="CJ49" s="236">
        <f t="shared" si="66"/>
        <v>0.14269281639301101</v>
      </c>
      <c r="CK49" s="236">
        <f t="shared" si="66"/>
        <v>0.36404603724411699</v>
      </c>
      <c r="CL49" s="236">
        <f t="shared" si="66"/>
        <v>0.30883038666444507</v>
      </c>
      <c r="CM49" s="236">
        <f t="shared" si="66"/>
        <v>0.20386439350893459</v>
      </c>
      <c r="CN49" s="236">
        <f t="shared" si="67"/>
        <v>0.28057693651616655</v>
      </c>
      <c r="CO49" s="236">
        <f t="shared" si="67"/>
        <v>0.34092323431016713</v>
      </c>
      <c r="CP49" s="236">
        <f t="shared" si="67"/>
        <v>0.28433369805730457</v>
      </c>
      <c r="CQ49" s="236">
        <f t="shared" si="67"/>
        <v>0.17921891773726095</v>
      </c>
      <c r="CR49" s="236">
        <f t="shared" si="67"/>
        <v>0.1877555317868187</v>
      </c>
      <c r="CS49" s="236">
        <f t="shared" si="68"/>
        <v>0.18792532502562098</v>
      </c>
      <c r="CT49" s="236">
        <f t="shared" si="68"/>
        <v>0.18512476799421518</v>
      </c>
    </row>
    <row r="50" spans="1:98" s="237" customFormat="1" ht="12.9">
      <c r="A50" s="234" t="str">
        <f t="shared" si="5"/>
        <v>BABA/JD</v>
      </c>
      <c r="C50" s="238" t="s">
        <v>335</v>
      </c>
      <c r="E50" s="237">
        <f>E48/E49</f>
        <v>5.2643642324835414</v>
      </c>
      <c r="F50" s="237">
        <f t="shared" ref="F50:BH50" si="69">F48/F49</f>
        <v>5.3367007605522883</v>
      </c>
      <c r="G50" s="237">
        <f t="shared" si="69"/>
        <v>3.6887752593106824</v>
      </c>
      <c r="H50" s="237">
        <f t="shared" si="69"/>
        <v>4.6319391930810285</v>
      </c>
      <c r="I50" s="237">
        <f t="shared" si="69"/>
        <v>4.4981178449691699</v>
      </c>
      <c r="J50" s="237">
        <f t="shared" si="69"/>
        <v>4.5353322035387773</v>
      </c>
      <c r="K50" s="237">
        <f t="shared" si="69"/>
        <v>4.8330954702746078</v>
      </c>
      <c r="L50" s="237">
        <f t="shared" si="69"/>
        <v>4.6281735084370368</v>
      </c>
      <c r="M50" s="237">
        <f t="shared" si="69"/>
        <v>4.7511493353483543</v>
      </c>
      <c r="N50" s="237">
        <f t="shared" si="69"/>
        <v>4.7810584727436147</v>
      </c>
      <c r="O50" s="237">
        <f t="shared" si="69"/>
        <v>4.6299324567589997</v>
      </c>
      <c r="P50" s="237">
        <f t="shared" si="69"/>
        <v>4.7231431100581824</v>
      </c>
      <c r="Q50" s="237">
        <f t="shared" si="69"/>
        <v>4.1165740296323703</v>
      </c>
      <c r="R50" s="237">
        <f t="shared" si="69"/>
        <v>2.6660597803348032</v>
      </c>
      <c r="S50" s="237">
        <f t="shared" si="69"/>
        <v>3.9674744550636354</v>
      </c>
      <c r="T50" s="237">
        <f t="shared" si="69"/>
        <v>3.625124412254074</v>
      </c>
      <c r="U50" s="237">
        <f t="shared" si="69"/>
        <v>3.8577047243061728</v>
      </c>
      <c r="V50" s="237">
        <f t="shared" si="69"/>
        <v>3.8159511844389984</v>
      </c>
      <c r="W50" s="237">
        <f t="shared" si="69"/>
        <v>3.240088445314619</v>
      </c>
      <c r="X50" s="237">
        <f t="shared" si="69"/>
        <v>3.5863406723207971</v>
      </c>
      <c r="Y50" s="237">
        <f t="shared" si="69"/>
        <v>4.0132155922552926</v>
      </c>
      <c r="Z50" s="237">
        <f t="shared" si="69"/>
        <v>3.8016455476357112</v>
      </c>
      <c r="AA50" s="237">
        <f t="shared" si="69"/>
        <v>3.5936169892893064</v>
      </c>
      <c r="AB50" s="237">
        <f t="shared" si="69"/>
        <v>3.7957355566279491</v>
      </c>
      <c r="AC50" s="237">
        <f t="shared" si="69"/>
        <v>3.5487487325425415</v>
      </c>
      <c r="AD50" s="237">
        <f t="shared" si="69"/>
        <v>3.8040350413218067</v>
      </c>
      <c r="AE50" s="237">
        <f t="shared" si="69"/>
        <v>3.7634504692854431</v>
      </c>
      <c r="AF50" s="237">
        <f t="shared" si="69"/>
        <v>3.7180818120929784</v>
      </c>
      <c r="AG50" s="237">
        <f t="shared" si="69"/>
        <v>3.1122126072567018</v>
      </c>
      <c r="AH50" s="237">
        <f t="shared" si="69"/>
        <v>3.1288524285720984</v>
      </c>
      <c r="AI50" s="237">
        <f t="shared" si="69"/>
        <v>3.0904520361555861</v>
      </c>
      <c r="AJ50" s="237">
        <f t="shared" si="69"/>
        <v>3.1095456125966661</v>
      </c>
      <c r="AK50" s="237">
        <f t="shared" si="69"/>
        <v>3.1590314976791065</v>
      </c>
      <c r="AL50" s="237">
        <f t="shared" si="69"/>
        <v>3.2654661373977896</v>
      </c>
      <c r="AM50" s="237">
        <f t="shared" si="69"/>
        <v>2.5021329800893031</v>
      </c>
      <c r="AN50" s="237">
        <f t="shared" si="69"/>
        <v>2.9125531527001827</v>
      </c>
      <c r="AO50" s="237">
        <f t="shared" si="69"/>
        <v>3.1015673843585478</v>
      </c>
      <c r="AP50" s="237">
        <f t="shared" si="69"/>
        <v>3.1176217075998007</v>
      </c>
      <c r="AQ50" s="237">
        <f t="shared" si="69"/>
        <v>3.2282996559361949</v>
      </c>
      <c r="AR50" s="237">
        <f t="shared" si="69"/>
        <v>3.1517535221201585</v>
      </c>
      <c r="AS50" s="237">
        <f t="shared" si="69"/>
        <v>3.440871605005976</v>
      </c>
      <c r="AT50" s="237">
        <f t="shared" si="69"/>
        <v>3.494778177237897</v>
      </c>
      <c r="AU50" s="237">
        <f t="shared" si="69"/>
        <v>3.4897468622506795</v>
      </c>
      <c r="AV50" s="237">
        <f t="shared" si="69"/>
        <v>3.4783974581819019</v>
      </c>
      <c r="AW50" s="237">
        <f t="shared" si="69"/>
        <v>3.0107194490900331</v>
      </c>
      <c r="AX50" s="237">
        <f t="shared" si="69"/>
        <v>2.7986716584301234</v>
      </c>
      <c r="AY50" s="237">
        <f t="shared" si="69"/>
        <v>2.9058623531496401</v>
      </c>
      <c r="AZ50" s="237">
        <f t="shared" si="69"/>
        <v>2.9176983611157499</v>
      </c>
      <c r="BA50" s="237">
        <f t="shared" si="69"/>
        <v>3.191412726520376</v>
      </c>
      <c r="BB50" s="237">
        <f t="shared" si="69"/>
        <v>3.0510528690392857</v>
      </c>
      <c r="BC50" s="237">
        <f t="shared" si="69"/>
        <v>2.2151713552596104</v>
      </c>
      <c r="BD50" s="237">
        <f t="shared" si="69"/>
        <v>2.7193965990856368</v>
      </c>
      <c r="BE50" s="237">
        <f t="shared" si="69"/>
        <v>3.1642194964066452</v>
      </c>
      <c r="BF50" s="237">
        <f t="shared" si="69"/>
        <v>3.1025369635254223</v>
      </c>
      <c r="BG50" s="237">
        <f t="shared" si="69"/>
        <v>3.2799089763767237</v>
      </c>
      <c r="BH50" s="237">
        <f t="shared" si="69"/>
        <v>3.1848415084541122</v>
      </c>
    </row>
  </sheetData>
  <phoneticPr fontId="80" type="noConversion"/>
  <pageMargins left="0.7" right="0.7" top="0.75" bottom="0.75" header="0.3" footer="0.3"/>
  <pageSetup paperSize="9"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N3018"/>
  <sheetViews>
    <sheetView workbookViewId="0">
      <pane ySplit="26" topLeftCell="A3004" activePane="bottomLeft" state="frozen"/>
      <selection pane="bottomLeft" activeCell="W3007" sqref="W3007"/>
    </sheetView>
  </sheetViews>
  <sheetFormatPr defaultColWidth="9.15625" defaultRowHeight="11.7"/>
  <cols>
    <col min="1" max="1" width="9.578125" style="78" bestFit="1" customWidth="1"/>
    <col min="2" max="2" width="14.578125" style="74" customWidth="1"/>
    <col min="3" max="3" width="16.578125" style="74" customWidth="1"/>
    <col min="4" max="4" width="16.578125" style="75" hidden="1" customWidth="1"/>
    <col min="5" max="5" width="9.15625" style="75"/>
    <col min="6" max="14" width="0" style="75" hidden="1" customWidth="1"/>
    <col min="15" max="15" width="8.26171875" style="75" hidden="1" customWidth="1"/>
    <col min="16" max="16" width="9.15625" style="75"/>
    <col min="17" max="22" width="0" style="75" hidden="1" customWidth="1"/>
    <col min="23" max="23" width="20.578125" style="75" customWidth="1"/>
    <col min="24" max="25" width="9.15625" style="75"/>
    <col min="26" max="26" width="0" style="75" hidden="1" customWidth="1"/>
    <col min="27" max="32" width="9.15625" style="75"/>
    <col min="33" max="38" width="0" style="75" hidden="1" customWidth="1"/>
    <col min="39" max="39" width="9.15625" style="75"/>
    <col min="40" max="40" width="0" style="75" hidden="1" customWidth="1"/>
    <col min="41" max="16384" width="9.15625" style="75"/>
  </cols>
  <sheetData>
    <row r="1" spans="2:40">
      <c r="B1" s="74" t="s">
        <v>139</v>
      </c>
      <c r="I1" s="75" t="s">
        <v>307</v>
      </c>
      <c r="L1" s="75" t="s">
        <v>140</v>
      </c>
      <c r="S1" s="75" t="s">
        <v>83</v>
      </c>
      <c r="Z1" s="75" t="s">
        <v>87</v>
      </c>
      <c r="AG1" s="75" t="s">
        <v>86</v>
      </c>
      <c r="AN1" s="75" t="s">
        <v>138</v>
      </c>
    </row>
    <row r="2" spans="2:40" ht="10.5" customHeight="1"/>
    <row r="3" spans="2:40" ht="10.5" customHeight="1"/>
    <row r="4" spans="2:40" ht="10.5" customHeight="1"/>
    <row r="5" spans="2:40" ht="10.5" customHeight="1"/>
    <row r="6" spans="2:40" ht="10.5" customHeight="1"/>
    <row r="7" spans="2:40" ht="10.5" customHeight="1"/>
    <row r="8" spans="2:40" ht="10.5" customHeight="1"/>
    <row r="9" spans="2:40" ht="10.5" customHeight="1"/>
    <row r="10" spans="2:40" ht="10.5" customHeight="1"/>
    <row r="11" spans="2:40" ht="10.5" customHeight="1"/>
    <row r="12" spans="2:40" ht="10.5" customHeight="1"/>
    <row r="13" spans="2:40" ht="10.5" customHeight="1"/>
    <row r="14" spans="2:40" ht="10.5" customHeight="1"/>
    <row r="15" spans="2:40" ht="10.5" customHeight="1"/>
    <row r="16" spans="2:40" ht="10.5" customHeight="1"/>
    <row r="17" spans="1:22" ht="10.5" customHeight="1"/>
    <row r="18" spans="1:22" ht="10.5" customHeight="1"/>
    <row r="19" spans="1:22" ht="10.5" customHeight="1"/>
    <row r="20" spans="1:22" ht="10.5" customHeight="1"/>
    <row r="21" spans="1:22" ht="10.5" customHeight="1"/>
    <row r="22" spans="1:22" ht="10.5" customHeight="1"/>
    <row r="23" spans="1:22" ht="10.5" customHeight="1"/>
    <row r="25" spans="1:22">
      <c r="B25" s="222" t="s">
        <v>46</v>
      </c>
      <c r="C25" s="74" t="s">
        <v>139</v>
      </c>
      <c r="F25" s="75" t="s">
        <v>307</v>
      </c>
      <c r="J25" s="75" t="s">
        <v>83</v>
      </c>
      <c r="N25" s="75" t="s">
        <v>87</v>
      </c>
      <c r="Q25" s="75" t="s">
        <v>86</v>
      </c>
      <c r="T25" s="75" t="s">
        <v>138</v>
      </c>
    </row>
    <row r="26" spans="1:22" ht="58.5">
      <c r="B26" s="223" t="s">
        <v>47</v>
      </c>
      <c r="C26" s="223" t="s">
        <v>136</v>
      </c>
      <c r="D26" s="76" t="s">
        <v>48</v>
      </c>
      <c r="F26" s="76" t="s">
        <v>49</v>
      </c>
      <c r="G26" s="76" t="s">
        <v>137</v>
      </c>
      <c r="H26" s="76" t="s">
        <v>50</v>
      </c>
      <c r="J26" s="76" t="s">
        <v>47</v>
      </c>
      <c r="K26" s="76" t="s">
        <v>136</v>
      </c>
      <c r="L26" s="76" t="s">
        <v>48</v>
      </c>
      <c r="M26" s="77"/>
      <c r="N26" s="76" t="s">
        <v>47</v>
      </c>
      <c r="O26" s="76" t="s">
        <v>116</v>
      </c>
      <c r="Q26" s="76" t="s">
        <v>47</v>
      </c>
      <c r="R26" s="76" t="s">
        <v>116</v>
      </c>
      <c r="T26" s="76" t="s">
        <v>158</v>
      </c>
      <c r="U26" s="76" t="s">
        <v>159</v>
      </c>
      <c r="V26" s="76" t="s">
        <v>160</v>
      </c>
    </row>
    <row r="27" spans="1:22">
      <c r="A27" s="78">
        <v>40575</v>
      </c>
      <c r="B27" s="74">
        <v>593</v>
      </c>
      <c r="D27" s="74"/>
      <c r="E27" s="74"/>
      <c r="F27" s="74"/>
      <c r="G27" s="74"/>
      <c r="H27" s="74"/>
      <c r="I27" s="74"/>
      <c r="J27" s="74"/>
      <c r="K27" s="74"/>
      <c r="L27" s="74"/>
      <c r="M27" s="74"/>
      <c r="N27" s="74"/>
      <c r="O27" s="74"/>
      <c r="P27" s="74"/>
      <c r="Q27" s="74"/>
      <c r="R27" s="74"/>
      <c r="S27" s="74"/>
      <c r="T27" s="74"/>
      <c r="U27" s="74"/>
      <c r="V27" s="74"/>
    </row>
    <row r="28" spans="1:22">
      <c r="A28" s="78">
        <v>40576</v>
      </c>
      <c r="B28" s="74">
        <v>396</v>
      </c>
      <c r="D28" s="74"/>
      <c r="E28" s="74"/>
      <c r="F28" s="74"/>
      <c r="G28" s="74"/>
      <c r="H28" s="74"/>
      <c r="I28" s="74"/>
      <c r="J28" s="74"/>
      <c r="K28" s="74"/>
      <c r="L28" s="74"/>
      <c r="M28" s="74"/>
      <c r="N28" s="74"/>
      <c r="O28" s="74"/>
      <c r="P28" s="74"/>
      <c r="Q28" s="74"/>
      <c r="R28" s="74"/>
      <c r="S28" s="74"/>
      <c r="T28" s="74"/>
      <c r="U28" s="74"/>
      <c r="V28" s="74"/>
    </row>
    <row r="29" spans="1:22">
      <c r="A29" s="78">
        <v>40577</v>
      </c>
      <c r="B29" s="74">
        <v>316</v>
      </c>
      <c r="D29" s="74"/>
      <c r="E29" s="74"/>
      <c r="F29" s="74"/>
      <c r="G29" s="74"/>
      <c r="H29" s="74"/>
      <c r="I29" s="74"/>
      <c r="J29" s="74"/>
      <c r="K29" s="74"/>
      <c r="L29" s="74"/>
      <c r="M29" s="74"/>
      <c r="N29" s="74"/>
      <c r="O29" s="74"/>
      <c r="P29" s="74"/>
      <c r="Q29" s="74"/>
      <c r="R29" s="74"/>
      <c r="S29" s="74"/>
      <c r="T29" s="74"/>
      <c r="U29" s="74"/>
      <c r="V29" s="74"/>
    </row>
    <row r="30" spans="1:22">
      <c r="A30" s="78">
        <v>40578</v>
      </c>
      <c r="B30" s="74">
        <v>304</v>
      </c>
      <c r="D30" s="74"/>
      <c r="E30" s="74"/>
      <c r="F30" s="74"/>
      <c r="G30" s="74"/>
      <c r="H30" s="74"/>
      <c r="I30" s="74"/>
      <c r="J30" s="74"/>
      <c r="K30" s="74"/>
      <c r="L30" s="74"/>
      <c r="M30" s="74"/>
      <c r="N30" s="74"/>
      <c r="O30" s="74"/>
      <c r="P30" s="74"/>
      <c r="Q30" s="74"/>
      <c r="R30" s="74"/>
      <c r="S30" s="74"/>
      <c r="T30" s="74"/>
      <c r="U30" s="74"/>
      <c r="V30" s="74"/>
    </row>
    <row r="31" spans="1:22">
      <c r="A31" s="78">
        <v>40579</v>
      </c>
      <c r="B31" s="74">
        <v>250</v>
      </c>
      <c r="D31" s="74">
        <v>15</v>
      </c>
      <c r="E31" s="74"/>
      <c r="F31" s="74"/>
      <c r="G31" s="74"/>
      <c r="H31" s="74"/>
      <c r="I31" s="74"/>
      <c r="J31" s="74"/>
      <c r="K31" s="74"/>
      <c r="L31" s="74"/>
      <c r="M31" s="74"/>
      <c r="N31" s="74"/>
      <c r="O31" s="74"/>
      <c r="P31" s="74"/>
      <c r="Q31" s="74"/>
      <c r="R31" s="74"/>
      <c r="S31" s="74"/>
      <c r="T31" s="74"/>
      <c r="U31" s="74"/>
      <c r="V31" s="74"/>
    </row>
    <row r="32" spans="1:22">
      <c r="A32" s="78">
        <v>40580</v>
      </c>
      <c r="B32" s="74">
        <v>216</v>
      </c>
      <c r="D32" s="74">
        <v>11</v>
      </c>
      <c r="E32" s="74"/>
      <c r="F32" s="74"/>
      <c r="G32" s="74"/>
      <c r="H32" s="74"/>
      <c r="I32" s="74"/>
      <c r="J32" s="74"/>
      <c r="K32" s="74"/>
      <c r="L32" s="74"/>
      <c r="M32" s="74"/>
      <c r="N32" s="74"/>
      <c r="O32" s="74"/>
      <c r="P32" s="74"/>
      <c r="Q32" s="74"/>
      <c r="R32" s="74"/>
      <c r="S32" s="74"/>
      <c r="T32" s="74"/>
      <c r="U32" s="74"/>
      <c r="V32" s="74"/>
    </row>
    <row r="33" spans="1:22">
      <c r="A33" s="78">
        <v>40581</v>
      </c>
      <c r="B33" s="74">
        <v>150</v>
      </c>
      <c r="D33" s="74">
        <v>8</v>
      </c>
      <c r="E33" s="74"/>
      <c r="F33" s="74"/>
      <c r="G33" s="74"/>
      <c r="H33" s="74"/>
      <c r="I33" s="74"/>
      <c r="J33" s="74"/>
      <c r="K33" s="74"/>
      <c r="L33" s="74"/>
      <c r="M33" s="74"/>
      <c r="N33" s="74"/>
      <c r="O33" s="74"/>
      <c r="P33" s="74"/>
      <c r="Q33" s="74"/>
      <c r="R33" s="74"/>
      <c r="S33" s="74"/>
      <c r="T33" s="74"/>
      <c r="U33" s="74"/>
      <c r="V33" s="74"/>
    </row>
    <row r="34" spans="1:22">
      <c r="A34" s="78">
        <v>40582</v>
      </c>
      <c r="B34" s="74">
        <v>120</v>
      </c>
      <c r="D34" s="74">
        <v>7</v>
      </c>
      <c r="E34" s="74"/>
      <c r="F34" s="74"/>
      <c r="G34" s="74"/>
      <c r="H34" s="74"/>
      <c r="I34" s="74"/>
      <c r="J34" s="74"/>
      <c r="K34" s="74"/>
      <c r="L34" s="74"/>
      <c r="M34" s="74"/>
      <c r="N34" s="74"/>
      <c r="O34" s="74"/>
      <c r="P34" s="74"/>
      <c r="Q34" s="74"/>
      <c r="R34" s="74"/>
      <c r="S34" s="74"/>
      <c r="T34" s="74"/>
      <c r="U34" s="74"/>
      <c r="V34" s="74"/>
    </row>
    <row r="35" spans="1:22">
      <c r="A35" s="78">
        <v>40583</v>
      </c>
      <c r="B35" s="74">
        <v>39</v>
      </c>
      <c r="D35" s="74">
        <v>3</v>
      </c>
      <c r="E35" s="74"/>
      <c r="F35" s="74"/>
      <c r="G35" s="74"/>
      <c r="H35" s="74"/>
      <c r="I35" s="74"/>
      <c r="J35" s="74"/>
      <c r="K35" s="74"/>
      <c r="L35" s="74"/>
      <c r="M35" s="74"/>
      <c r="N35" s="74"/>
      <c r="O35" s="74"/>
      <c r="P35" s="74"/>
      <c r="Q35" s="74"/>
      <c r="R35" s="74"/>
      <c r="S35" s="74"/>
      <c r="T35" s="74"/>
      <c r="U35" s="74"/>
      <c r="V35" s="74"/>
    </row>
    <row r="36" spans="1:22">
      <c r="A36" s="78">
        <v>40584</v>
      </c>
      <c r="B36" s="74">
        <v>14</v>
      </c>
      <c r="D36" s="74">
        <v>3</v>
      </c>
      <c r="E36" s="74"/>
      <c r="F36" s="74"/>
      <c r="G36" s="74"/>
      <c r="H36" s="74"/>
      <c r="I36" s="74"/>
      <c r="J36" s="74"/>
      <c r="K36" s="74"/>
      <c r="L36" s="74"/>
      <c r="M36" s="74"/>
      <c r="N36" s="74"/>
      <c r="O36" s="74"/>
      <c r="P36" s="74"/>
      <c r="Q36" s="74"/>
      <c r="R36" s="74"/>
      <c r="S36" s="74"/>
      <c r="T36" s="74"/>
      <c r="U36" s="74"/>
      <c r="V36" s="74"/>
    </row>
    <row r="37" spans="1:22">
      <c r="A37" s="78">
        <v>40585</v>
      </c>
      <c r="B37" s="74">
        <v>16</v>
      </c>
      <c r="D37" s="74">
        <v>2</v>
      </c>
      <c r="E37" s="74"/>
      <c r="F37" s="74"/>
      <c r="G37" s="74"/>
      <c r="H37" s="74"/>
      <c r="I37" s="74"/>
      <c r="J37" s="74"/>
      <c r="K37" s="74"/>
      <c r="L37" s="74"/>
      <c r="M37" s="74"/>
      <c r="N37" s="74"/>
      <c r="O37" s="74"/>
      <c r="P37" s="74"/>
      <c r="Q37" s="74"/>
      <c r="R37" s="74"/>
      <c r="S37" s="74"/>
      <c r="T37" s="74"/>
      <c r="U37" s="74"/>
      <c r="V37" s="74"/>
    </row>
    <row r="38" spans="1:22">
      <c r="A38" s="78">
        <v>40586</v>
      </c>
      <c r="B38" s="74">
        <v>23</v>
      </c>
      <c r="D38" s="74">
        <v>2</v>
      </c>
      <c r="E38" s="74"/>
      <c r="F38" s="74"/>
      <c r="G38" s="74"/>
      <c r="H38" s="74"/>
      <c r="I38" s="74"/>
      <c r="J38" s="74"/>
      <c r="K38" s="74"/>
      <c r="L38" s="74"/>
      <c r="M38" s="74"/>
      <c r="N38" s="74"/>
      <c r="O38" s="74"/>
      <c r="P38" s="74"/>
      <c r="Q38" s="74"/>
      <c r="R38" s="74"/>
      <c r="S38" s="74"/>
      <c r="T38" s="74"/>
      <c r="U38" s="74"/>
      <c r="V38" s="74"/>
    </row>
    <row r="39" spans="1:22">
      <c r="A39" s="78">
        <v>40587</v>
      </c>
      <c r="B39" s="74">
        <v>28</v>
      </c>
      <c r="D39" s="74">
        <v>3</v>
      </c>
      <c r="E39" s="74"/>
      <c r="F39" s="74"/>
      <c r="G39" s="74"/>
      <c r="H39" s="74"/>
      <c r="I39" s="74"/>
      <c r="J39" s="74"/>
      <c r="K39" s="74"/>
      <c r="L39" s="74"/>
      <c r="M39" s="74"/>
      <c r="N39" s="74"/>
      <c r="O39" s="74"/>
      <c r="P39" s="74"/>
      <c r="Q39" s="74"/>
      <c r="R39" s="74"/>
      <c r="S39" s="74"/>
      <c r="T39" s="74"/>
      <c r="U39" s="74"/>
      <c r="V39" s="74"/>
    </row>
    <row r="40" spans="1:22">
      <c r="A40" s="78">
        <v>40588</v>
      </c>
      <c r="B40" s="74">
        <v>53</v>
      </c>
      <c r="D40" s="74">
        <v>4</v>
      </c>
      <c r="E40" s="74"/>
      <c r="F40" s="74"/>
      <c r="G40" s="74"/>
      <c r="H40" s="74"/>
      <c r="I40" s="74"/>
      <c r="J40" s="74"/>
      <c r="K40" s="74"/>
      <c r="L40" s="74"/>
      <c r="M40" s="74"/>
      <c r="N40" s="74"/>
      <c r="O40" s="74"/>
      <c r="P40" s="74"/>
      <c r="Q40" s="74"/>
      <c r="R40" s="74"/>
      <c r="S40" s="74"/>
      <c r="T40" s="74"/>
      <c r="U40" s="74"/>
      <c r="V40" s="74"/>
    </row>
    <row r="41" spans="1:22">
      <c r="A41" s="78">
        <v>40589</v>
      </c>
      <c r="B41" s="74">
        <v>106</v>
      </c>
      <c r="D41" s="74">
        <v>6</v>
      </c>
      <c r="E41" s="74"/>
      <c r="F41" s="74"/>
      <c r="G41" s="74"/>
      <c r="H41" s="74"/>
      <c r="I41" s="74"/>
      <c r="J41" s="74"/>
      <c r="K41" s="74"/>
      <c r="L41" s="74"/>
      <c r="M41" s="74"/>
      <c r="N41" s="74"/>
      <c r="O41" s="74"/>
      <c r="P41" s="74"/>
      <c r="Q41" s="74"/>
      <c r="R41" s="74"/>
      <c r="S41" s="74"/>
      <c r="T41" s="74"/>
      <c r="U41" s="74"/>
      <c r="V41" s="74"/>
    </row>
    <row r="42" spans="1:22">
      <c r="A42" s="78">
        <v>40590</v>
      </c>
      <c r="B42" s="74">
        <v>185</v>
      </c>
      <c r="D42" s="74">
        <v>9</v>
      </c>
      <c r="E42" s="74"/>
      <c r="F42" s="74"/>
      <c r="G42" s="74"/>
      <c r="H42" s="74"/>
      <c r="I42" s="74"/>
      <c r="J42" s="74"/>
      <c r="K42" s="74"/>
      <c r="L42" s="74"/>
      <c r="M42" s="74"/>
      <c r="N42" s="74"/>
      <c r="O42" s="74"/>
      <c r="P42" s="74"/>
      <c r="Q42" s="74"/>
      <c r="R42" s="74"/>
      <c r="S42" s="74"/>
      <c r="T42" s="74"/>
      <c r="U42" s="74"/>
      <c r="V42" s="74"/>
    </row>
    <row r="43" spans="1:22">
      <c r="A43" s="78">
        <v>40591</v>
      </c>
      <c r="B43" s="74">
        <v>211</v>
      </c>
      <c r="D43" s="74">
        <v>10</v>
      </c>
      <c r="E43" s="74"/>
      <c r="F43" s="74"/>
      <c r="G43" s="74"/>
      <c r="H43" s="74"/>
      <c r="I43" s="74"/>
      <c r="J43" s="74"/>
      <c r="K43" s="74"/>
      <c r="L43" s="74"/>
      <c r="M43" s="74"/>
      <c r="N43" s="74"/>
      <c r="O43" s="74"/>
      <c r="P43" s="74"/>
      <c r="Q43" s="74"/>
      <c r="R43" s="74"/>
      <c r="S43" s="74"/>
      <c r="T43" s="74"/>
      <c r="U43" s="74"/>
      <c r="V43" s="74"/>
    </row>
    <row r="44" spans="1:22">
      <c r="A44" s="78">
        <v>40592</v>
      </c>
      <c r="B44" s="74">
        <v>237</v>
      </c>
      <c r="D44" s="74">
        <v>13</v>
      </c>
      <c r="E44" s="74"/>
      <c r="F44" s="74"/>
      <c r="G44" s="74"/>
      <c r="H44" s="74"/>
      <c r="I44" s="74"/>
      <c r="J44" s="74"/>
      <c r="K44" s="74"/>
      <c r="L44" s="74"/>
      <c r="M44" s="74"/>
      <c r="N44" s="74"/>
      <c r="O44" s="74"/>
      <c r="P44" s="74"/>
      <c r="Q44" s="74"/>
      <c r="R44" s="74"/>
      <c r="S44" s="74"/>
      <c r="T44" s="74"/>
      <c r="U44" s="74"/>
      <c r="V44" s="74"/>
    </row>
    <row r="45" spans="1:22">
      <c r="A45" s="78">
        <v>40593</v>
      </c>
      <c r="B45" s="74">
        <v>249</v>
      </c>
      <c r="D45" s="74">
        <v>13</v>
      </c>
      <c r="E45" s="74"/>
      <c r="F45" s="74"/>
      <c r="G45" s="74"/>
      <c r="H45" s="74"/>
      <c r="I45" s="74"/>
      <c r="J45" s="74"/>
      <c r="K45" s="74"/>
      <c r="L45" s="74"/>
      <c r="M45" s="74"/>
      <c r="N45" s="74"/>
      <c r="O45" s="74"/>
      <c r="P45" s="74"/>
      <c r="Q45" s="74"/>
      <c r="R45" s="74"/>
      <c r="S45" s="74"/>
      <c r="T45" s="74"/>
      <c r="U45" s="74"/>
      <c r="V45" s="74"/>
    </row>
    <row r="46" spans="1:22">
      <c r="A46" s="78">
        <v>40594</v>
      </c>
      <c r="B46" s="74">
        <v>266</v>
      </c>
      <c r="D46" s="74">
        <v>13</v>
      </c>
      <c r="E46" s="74"/>
      <c r="F46" s="74"/>
      <c r="G46" s="74"/>
      <c r="H46" s="74"/>
      <c r="I46" s="74"/>
      <c r="J46" s="74"/>
      <c r="K46" s="74"/>
      <c r="L46" s="74"/>
      <c r="M46" s="74"/>
      <c r="N46" s="74"/>
      <c r="O46" s="74"/>
      <c r="P46" s="74"/>
      <c r="Q46" s="74"/>
      <c r="R46" s="74"/>
      <c r="S46" s="74"/>
      <c r="T46" s="74"/>
      <c r="U46" s="74"/>
      <c r="V46" s="74"/>
    </row>
    <row r="47" spans="1:22">
      <c r="A47" s="78">
        <v>40595</v>
      </c>
      <c r="B47" s="74">
        <v>266</v>
      </c>
      <c r="D47" s="74">
        <v>13</v>
      </c>
      <c r="E47" s="74"/>
      <c r="F47" s="74"/>
      <c r="G47" s="74"/>
      <c r="H47" s="74"/>
      <c r="I47" s="74"/>
      <c r="J47" s="74"/>
      <c r="K47" s="74"/>
      <c r="L47" s="74"/>
      <c r="M47" s="74"/>
      <c r="N47" s="74"/>
      <c r="O47" s="74"/>
      <c r="P47" s="74"/>
      <c r="Q47" s="74"/>
      <c r="R47" s="74"/>
      <c r="S47" s="74"/>
      <c r="T47" s="74"/>
      <c r="U47" s="74"/>
      <c r="V47" s="74"/>
    </row>
    <row r="48" spans="1:22">
      <c r="A48" s="78">
        <v>40596</v>
      </c>
      <c r="B48" s="74">
        <v>274</v>
      </c>
      <c r="D48" s="74">
        <v>12</v>
      </c>
      <c r="E48" s="74"/>
      <c r="F48" s="74"/>
      <c r="G48" s="74"/>
      <c r="H48" s="74"/>
      <c r="I48" s="74"/>
      <c r="J48" s="74"/>
      <c r="K48" s="74"/>
      <c r="L48" s="74"/>
      <c r="M48" s="74"/>
      <c r="N48" s="74"/>
      <c r="O48" s="74"/>
      <c r="P48" s="74"/>
      <c r="Q48" s="74"/>
      <c r="R48" s="74"/>
      <c r="S48" s="74"/>
      <c r="T48" s="74"/>
      <c r="U48" s="74"/>
      <c r="V48" s="74"/>
    </row>
    <row r="49" spans="1:22">
      <c r="A49" s="78">
        <v>40597</v>
      </c>
      <c r="B49" s="74">
        <v>300</v>
      </c>
      <c r="D49" s="74">
        <v>15</v>
      </c>
      <c r="E49" s="74"/>
      <c r="F49" s="74"/>
      <c r="G49" s="74"/>
      <c r="H49" s="74"/>
      <c r="I49" s="74"/>
      <c r="J49" s="74"/>
      <c r="K49" s="74"/>
      <c r="L49" s="74"/>
      <c r="M49" s="74"/>
      <c r="N49" s="74"/>
      <c r="O49" s="74"/>
      <c r="P49" s="74"/>
      <c r="Q49" s="74"/>
      <c r="R49" s="74"/>
      <c r="S49" s="74"/>
      <c r="T49" s="74"/>
      <c r="U49" s="74"/>
      <c r="V49" s="74"/>
    </row>
    <row r="50" spans="1:22">
      <c r="A50" s="78">
        <v>40598</v>
      </c>
      <c r="B50" s="74">
        <v>313</v>
      </c>
      <c r="D50" s="74">
        <v>17</v>
      </c>
      <c r="E50" s="74"/>
      <c r="F50" s="74"/>
      <c r="G50" s="74"/>
      <c r="H50" s="74"/>
      <c r="I50" s="74"/>
      <c r="J50" s="74"/>
      <c r="K50" s="74"/>
      <c r="L50" s="74"/>
      <c r="M50" s="74"/>
      <c r="N50" s="74"/>
      <c r="O50" s="74"/>
      <c r="P50" s="74"/>
      <c r="Q50" s="74"/>
      <c r="R50" s="74"/>
      <c r="S50" s="74"/>
      <c r="T50" s="74"/>
      <c r="U50" s="74"/>
      <c r="V50" s="74"/>
    </row>
    <row r="51" spans="1:22">
      <c r="A51" s="78">
        <v>40599</v>
      </c>
      <c r="B51" s="74">
        <v>200</v>
      </c>
      <c r="D51" s="74">
        <v>12</v>
      </c>
      <c r="E51" s="74"/>
      <c r="F51" s="74"/>
      <c r="G51" s="74"/>
      <c r="H51" s="74"/>
      <c r="I51" s="74"/>
      <c r="J51" s="74"/>
      <c r="K51" s="74"/>
      <c r="L51" s="74"/>
      <c r="M51" s="74"/>
      <c r="N51" s="74"/>
      <c r="O51" s="74"/>
      <c r="P51" s="74"/>
      <c r="Q51" s="74"/>
      <c r="R51" s="74"/>
      <c r="S51" s="74"/>
      <c r="T51" s="74"/>
      <c r="U51" s="74"/>
      <c r="V51" s="74"/>
    </row>
    <row r="52" spans="1:22">
      <c r="A52" s="78">
        <v>40600</v>
      </c>
      <c r="B52" s="74">
        <v>123</v>
      </c>
      <c r="D52" s="74">
        <v>10</v>
      </c>
      <c r="E52" s="74"/>
      <c r="F52" s="74"/>
      <c r="G52" s="74"/>
      <c r="H52" s="74"/>
      <c r="I52" s="74"/>
      <c r="J52" s="74"/>
      <c r="K52" s="74"/>
      <c r="L52" s="74"/>
      <c r="M52" s="74"/>
      <c r="N52" s="74"/>
      <c r="O52" s="74"/>
      <c r="P52" s="74"/>
      <c r="Q52" s="74"/>
      <c r="R52" s="74"/>
      <c r="S52" s="74"/>
      <c r="T52" s="74"/>
      <c r="U52" s="74"/>
      <c r="V52" s="74"/>
    </row>
    <row r="53" spans="1:22">
      <c r="A53" s="78">
        <v>40601</v>
      </c>
      <c r="B53" s="74">
        <v>107</v>
      </c>
      <c r="D53" s="74">
        <v>10</v>
      </c>
      <c r="E53" s="74"/>
      <c r="F53" s="74"/>
      <c r="G53" s="74"/>
      <c r="H53" s="74"/>
      <c r="I53" s="74"/>
      <c r="J53" s="74"/>
      <c r="K53" s="74"/>
      <c r="L53" s="74"/>
      <c r="M53" s="74"/>
      <c r="N53" s="74"/>
      <c r="O53" s="74"/>
      <c r="P53" s="74"/>
      <c r="Q53" s="74"/>
      <c r="R53" s="74"/>
      <c r="S53" s="74"/>
      <c r="T53" s="74"/>
      <c r="U53" s="74"/>
      <c r="V53" s="74"/>
    </row>
    <row r="54" spans="1:22">
      <c r="A54" s="78">
        <v>40602</v>
      </c>
      <c r="B54" s="74">
        <v>73</v>
      </c>
      <c r="D54" s="74">
        <v>8</v>
      </c>
      <c r="E54" s="74"/>
      <c r="F54" s="74"/>
      <c r="G54" s="74"/>
      <c r="H54" s="74"/>
      <c r="I54" s="74"/>
      <c r="J54" s="74"/>
      <c r="K54" s="74"/>
      <c r="L54" s="74"/>
      <c r="M54" s="74"/>
      <c r="N54" s="74"/>
      <c r="O54" s="74"/>
      <c r="P54" s="74"/>
      <c r="Q54" s="74"/>
      <c r="R54" s="74"/>
      <c r="S54" s="74"/>
      <c r="T54" s="74"/>
      <c r="U54" s="74"/>
      <c r="V54" s="74"/>
    </row>
    <row r="55" spans="1:22">
      <c r="A55" s="78">
        <v>40603</v>
      </c>
      <c r="B55" s="74">
        <v>66</v>
      </c>
      <c r="D55" s="74">
        <v>7</v>
      </c>
      <c r="E55" s="74"/>
      <c r="F55" s="74"/>
      <c r="G55" s="74"/>
      <c r="H55" s="74"/>
      <c r="I55" s="74"/>
      <c r="J55" s="74"/>
      <c r="K55" s="74"/>
      <c r="L55" s="74"/>
      <c r="M55" s="74"/>
      <c r="N55" s="74"/>
      <c r="O55" s="74"/>
      <c r="P55" s="74"/>
      <c r="Q55" s="74"/>
      <c r="R55" s="74"/>
      <c r="S55" s="74"/>
      <c r="T55" s="74"/>
      <c r="U55" s="74"/>
      <c r="V55" s="74"/>
    </row>
    <row r="56" spans="1:22">
      <c r="A56" s="78">
        <v>40604</v>
      </c>
      <c r="B56" s="74">
        <v>78</v>
      </c>
      <c r="D56" s="74">
        <v>6</v>
      </c>
      <c r="E56" s="74"/>
      <c r="F56" s="74"/>
      <c r="G56" s="74"/>
      <c r="H56" s="74"/>
      <c r="I56" s="74"/>
      <c r="J56" s="74"/>
      <c r="K56" s="74"/>
      <c r="L56" s="74"/>
      <c r="M56" s="74"/>
      <c r="N56" s="74"/>
      <c r="O56" s="74"/>
      <c r="P56" s="74"/>
      <c r="Q56" s="74"/>
      <c r="R56" s="74"/>
      <c r="S56" s="74"/>
      <c r="T56" s="74"/>
      <c r="U56" s="74"/>
      <c r="V56" s="74"/>
    </row>
    <row r="57" spans="1:22">
      <c r="A57" s="78">
        <v>40605</v>
      </c>
      <c r="B57" s="74">
        <v>79</v>
      </c>
      <c r="D57" s="74">
        <v>6</v>
      </c>
      <c r="E57" s="74"/>
      <c r="F57" s="74"/>
      <c r="G57" s="74"/>
      <c r="H57" s="74"/>
      <c r="I57" s="74"/>
      <c r="J57" s="74"/>
      <c r="K57" s="74"/>
      <c r="L57" s="74"/>
      <c r="M57" s="74"/>
      <c r="N57" s="74"/>
      <c r="O57" s="74"/>
      <c r="P57" s="74"/>
      <c r="Q57" s="74"/>
      <c r="R57" s="74"/>
      <c r="S57" s="74"/>
      <c r="T57" s="74"/>
      <c r="U57" s="74"/>
      <c r="V57" s="74"/>
    </row>
    <row r="58" spans="1:22">
      <c r="A58" s="78">
        <v>40606</v>
      </c>
      <c r="B58" s="74">
        <v>89</v>
      </c>
      <c r="D58" s="74">
        <v>7</v>
      </c>
      <c r="E58" s="74"/>
      <c r="F58" s="74"/>
      <c r="G58" s="74"/>
      <c r="H58" s="74"/>
      <c r="I58" s="74"/>
      <c r="J58" s="74"/>
      <c r="K58" s="74"/>
      <c r="L58" s="74"/>
      <c r="M58" s="74"/>
      <c r="N58" s="74"/>
      <c r="O58" s="74"/>
      <c r="P58" s="74"/>
      <c r="Q58" s="74"/>
      <c r="R58" s="74"/>
      <c r="S58" s="74"/>
      <c r="T58" s="74"/>
      <c r="U58" s="74"/>
      <c r="V58" s="74"/>
    </row>
    <row r="59" spans="1:22">
      <c r="A59" s="78">
        <v>40607</v>
      </c>
      <c r="B59" s="74">
        <v>114</v>
      </c>
      <c r="D59" s="74">
        <v>10</v>
      </c>
      <c r="E59" s="74"/>
      <c r="F59" s="74"/>
      <c r="G59" s="74"/>
      <c r="H59" s="74"/>
      <c r="I59" s="74"/>
      <c r="J59" s="74"/>
      <c r="K59" s="74"/>
      <c r="L59" s="74"/>
      <c r="M59" s="74"/>
      <c r="N59" s="74"/>
      <c r="O59" s="74"/>
      <c r="P59" s="74"/>
      <c r="Q59" s="74"/>
      <c r="R59" s="74"/>
      <c r="S59" s="74"/>
      <c r="T59" s="74"/>
      <c r="U59" s="74"/>
      <c r="V59" s="74"/>
    </row>
    <row r="60" spans="1:22">
      <c r="A60" s="78">
        <v>40608</v>
      </c>
      <c r="B60" s="74">
        <v>112</v>
      </c>
      <c r="D60" s="74">
        <v>11</v>
      </c>
      <c r="E60" s="74"/>
      <c r="F60" s="74"/>
      <c r="G60" s="74"/>
      <c r="H60" s="74"/>
      <c r="I60" s="74"/>
      <c r="J60" s="74"/>
      <c r="K60" s="74"/>
      <c r="L60" s="74"/>
      <c r="M60" s="74"/>
      <c r="N60" s="74"/>
      <c r="O60" s="74"/>
      <c r="P60" s="74"/>
      <c r="Q60" s="74"/>
      <c r="R60" s="74"/>
      <c r="S60" s="74"/>
      <c r="T60" s="74"/>
      <c r="U60" s="74"/>
      <c r="V60" s="74"/>
    </row>
    <row r="61" spans="1:22">
      <c r="A61" s="78">
        <v>40609</v>
      </c>
      <c r="B61" s="74">
        <v>114</v>
      </c>
      <c r="D61" s="74">
        <v>11</v>
      </c>
      <c r="E61" s="74"/>
      <c r="F61" s="74"/>
      <c r="G61" s="74"/>
      <c r="H61" s="74"/>
      <c r="I61" s="74"/>
      <c r="J61" s="74"/>
      <c r="K61" s="74"/>
      <c r="L61" s="74"/>
      <c r="M61" s="74"/>
      <c r="N61" s="74"/>
      <c r="O61" s="74"/>
      <c r="P61" s="74"/>
      <c r="Q61" s="74"/>
      <c r="R61" s="74"/>
      <c r="S61" s="74"/>
      <c r="T61" s="74"/>
      <c r="U61" s="74"/>
      <c r="V61" s="74"/>
    </row>
    <row r="62" spans="1:22">
      <c r="A62" s="78">
        <v>40610</v>
      </c>
      <c r="B62" s="74">
        <v>115</v>
      </c>
      <c r="D62" s="74">
        <v>9</v>
      </c>
      <c r="E62" s="74"/>
      <c r="F62" s="74"/>
      <c r="G62" s="74"/>
      <c r="H62" s="74"/>
      <c r="I62" s="74"/>
      <c r="J62" s="74"/>
      <c r="K62" s="74"/>
      <c r="L62" s="74"/>
      <c r="M62" s="74"/>
      <c r="N62" s="74"/>
      <c r="O62" s="74"/>
      <c r="P62" s="74"/>
      <c r="Q62" s="74"/>
      <c r="R62" s="74"/>
      <c r="S62" s="74"/>
      <c r="T62" s="74"/>
      <c r="U62" s="74"/>
      <c r="V62" s="74"/>
    </row>
    <row r="63" spans="1:22">
      <c r="A63" s="78">
        <v>40611</v>
      </c>
      <c r="B63" s="74">
        <v>130</v>
      </c>
      <c r="D63" s="74">
        <v>9</v>
      </c>
      <c r="E63" s="74"/>
      <c r="F63" s="74"/>
      <c r="G63" s="74"/>
      <c r="H63" s="74"/>
      <c r="I63" s="74"/>
      <c r="J63" s="74"/>
      <c r="K63" s="74"/>
      <c r="L63" s="74"/>
      <c r="M63" s="74"/>
      <c r="N63" s="74"/>
      <c r="O63" s="74"/>
      <c r="P63" s="74"/>
      <c r="Q63" s="74"/>
      <c r="R63" s="74"/>
      <c r="S63" s="74"/>
      <c r="T63" s="74"/>
      <c r="U63" s="74"/>
      <c r="V63" s="74"/>
    </row>
    <row r="64" spans="1:22">
      <c r="A64" s="78">
        <v>40612</v>
      </c>
      <c r="B64" s="74">
        <v>128</v>
      </c>
      <c r="D64" s="74">
        <v>9</v>
      </c>
      <c r="E64" s="74"/>
      <c r="F64" s="74"/>
      <c r="G64" s="74"/>
      <c r="H64" s="74"/>
      <c r="I64" s="74"/>
      <c r="J64" s="74"/>
      <c r="K64" s="74"/>
      <c r="L64" s="74"/>
      <c r="M64" s="74"/>
      <c r="N64" s="74"/>
      <c r="O64" s="74"/>
      <c r="P64" s="74"/>
      <c r="Q64" s="74"/>
      <c r="R64" s="74"/>
      <c r="S64" s="74"/>
      <c r="T64" s="74"/>
      <c r="U64" s="74"/>
      <c r="V64" s="74"/>
    </row>
    <row r="65" spans="1:22">
      <c r="A65" s="78">
        <v>40613</v>
      </c>
      <c r="B65" s="74">
        <v>197</v>
      </c>
      <c r="D65" s="74">
        <v>14</v>
      </c>
      <c r="E65" s="74"/>
      <c r="F65" s="74"/>
      <c r="G65" s="74"/>
      <c r="H65" s="74"/>
      <c r="I65" s="74"/>
      <c r="J65" s="74"/>
      <c r="K65" s="74"/>
      <c r="L65" s="74"/>
      <c r="M65" s="74"/>
      <c r="N65" s="74"/>
      <c r="O65" s="74"/>
      <c r="P65" s="74"/>
      <c r="Q65" s="74"/>
      <c r="R65" s="74"/>
      <c r="S65" s="74"/>
      <c r="T65" s="74"/>
      <c r="U65" s="74"/>
      <c r="V65" s="74"/>
    </row>
    <row r="66" spans="1:22">
      <c r="A66" s="78">
        <v>40614</v>
      </c>
      <c r="B66" s="74">
        <v>204</v>
      </c>
      <c r="D66" s="74">
        <v>13</v>
      </c>
      <c r="E66" s="74"/>
      <c r="F66" s="74"/>
      <c r="G66" s="74"/>
      <c r="H66" s="74"/>
      <c r="I66" s="74"/>
      <c r="J66" s="74"/>
      <c r="K66" s="74"/>
      <c r="L66" s="74"/>
      <c r="M66" s="74"/>
      <c r="N66" s="74"/>
      <c r="O66" s="74"/>
      <c r="P66" s="74"/>
      <c r="Q66" s="74"/>
      <c r="R66" s="74"/>
      <c r="S66" s="74"/>
      <c r="T66" s="74"/>
      <c r="U66" s="74"/>
      <c r="V66" s="74"/>
    </row>
    <row r="67" spans="1:22">
      <c r="A67" s="78">
        <v>40615</v>
      </c>
      <c r="B67" s="74">
        <v>224</v>
      </c>
      <c r="D67" s="74">
        <v>14</v>
      </c>
      <c r="E67" s="74"/>
      <c r="F67" s="74"/>
      <c r="G67" s="74"/>
      <c r="H67" s="74"/>
      <c r="I67" s="74"/>
      <c r="J67" s="74"/>
      <c r="K67" s="74"/>
      <c r="L67" s="74"/>
      <c r="M67" s="74"/>
      <c r="N67" s="74"/>
      <c r="O67" s="74"/>
      <c r="P67" s="74"/>
      <c r="Q67" s="74"/>
      <c r="R67" s="74"/>
      <c r="S67" s="74"/>
      <c r="T67" s="74"/>
      <c r="U67" s="74"/>
      <c r="V67" s="74"/>
    </row>
    <row r="68" spans="1:22">
      <c r="A68" s="78">
        <v>40616</v>
      </c>
      <c r="B68" s="74">
        <v>230</v>
      </c>
      <c r="D68" s="74">
        <v>13</v>
      </c>
      <c r="E68" s="74"/>
      <c r="F68" s="74"/>
      <c r="G68" s="74"/>
      <c r="H68" s="74"/>
      <c r="I68" s="74"/>
      <c r="J68" s="74"/>
      <c r="K68" s="74"/>
      <c r="L68" s="74"/>
      <c r="M68" s="74"/>
      <c r="N68" s="74"/>
      <c r="O68" s="74"/>
      <c r="P68" s="74"/>
      <c r="Q68" s="74"/>
      <c r="R68" s="74"/>
      <c r="S68" s="74"/>
      <c r="T68" s="74"/>
      <c r="U68" s="74"/>
      <c r="V68" s="74"/>
    </row>
    <row r="69" spans="1:22">
      <c r="A69" s="78">
        <v>40617</v>
      </c>
      <c r="B69" s="74">
        <v>229</v>
      </c>
      <c r="D69" s="74">
        <v>15</v>
      </c>
      <c r="E69" s="74"/>
      <c r="F69" s="74"/>
      <c r="G69" s="74"/>
      <c r="H69" s="74"/>
      <c r="I69" s="74"/>
      <c r="J69" s="74"/>
      <c r="K69" s="74"/>
      <c r="L69" s="74"/>
      <c r="M69" s="74"/>
      <c r="N69" s="74"/>
      <c r="O69" s="74"/>
      <c r="P69" s="74"/>
      <c r="Q69" s="74"/>
      <c r="R69" s="74"/>
      <c r="S69" s="74"/>
      <c r="T69" s="74"/>
      <c r="U69" s="74"/>
      <c r="V69" s="74"/>
    </row>
    <row r="70" spans="1:22">
      <c r="A70" s="78">
        <v>40618</v>
      </c>
      <c r="B70" s="74">
        <v>232</v>
      </c>
      <c r="D70" s="74">
        <v>16</v>
      </c>
      <c r="E70" s="74"/>
      <c r="F70" s="74"/>
      <c r="G70" s="74"/>
      <c r="H70" s="74"/>
      <c r="I70" s="74"/>
      <c r="J70" s="74"/>
      <c r="K70" s="74"/>
      <c r="L70" s="74"/>
      <c r="M70" s="74"/>
      <c r="N70" s="74"/>
      <c r="O70" s="74"/>
      <c r="P70" s="74"/>
      <c r="Q70" s="74"/>
      <c r="R70" s="74"/>
      <c r="S70" s="74"/>
      <c r="T70" s="74"/>
      <c r="U70" s="74"/>
      <c r="V70" s="74"/>
    </row>
    <row r="71" spans="1:22">
      <c r="A71" s="78">
        <v>40619</v>
      </c>
      <c r="B71" s="74">
        <v>237</v>
      </c>
      <c r="D71" s="74">
        <v>16</v>
      </c>
      <c r="E71" s="74"/>
      <c r="F71" s="74"/>
      <c r="G71" s="74"/>
      <c r="H71" s="74"/>
      <c r="I71" s="74"/>
      <c r="J71" s="74"/>
      <c r="K71" s="74"/>
      <c r="L71" s="74"/>
      <c r="M71" s="74"/>
      <c r="N71" s="74"/>
      <c r="O71" s="74"/>
      <c r="P71" s="74"/>
      <c r="Q71" s="74"/>
      <c r="R71" s="74"/>
      <c r="S71" s="74"/>
      <c r="T71" s="74"/>
      <c r="U71" s="74"/>
      <c r="V71" s="74"/>
    </row>
    <row r="72" spans="1:22">
      <c r="A72" s="78">
        <v>40620</v>
      </c>
      <c r="B72" s="74">
        <v>270</v>
      </c>
      <c r="D72" s="74">
        <v>17</v>
      </c>
      <c r="E72" s="74"/>
      <c r="F72" s="74"/>
      <c r="G72" s="74"/>
      <c r="H72" s="74"/>
      <c r="I72" s="74"/>
      <c r="J72" s="74"/>
      <c r="K72" s="74"/>
      <c r="L72" s="74"/>
      <c r="M72" s="74"/>
      <c r="N72" s="74"/>
      <c r="O72" s="74"/>
      <c r="P72" s="74"/>
      <c r="Q72" s="74"/>
      <c r="R72" s="74"/>
      <c r="S72" s="74"/>
      <c r="T72" s="74"/>
      <c r="U72" s="74"/>
      <c r="V72" s="74"/>
    </row>
    <row r="73" spans="1:22">
      <c r="A73" s="78">
        <v>40621</v>
      </c>
      <c r="B73" s="74">
        <v>259</v>
      </c>
      <c r="D73" s="74">
        <v>16</v>
      </c>
      <c r="E73" s="74"/>
      <c r="F73" s="74"/>
      <c r="G73" s="74"/>
      <c r="H73" s="74"/>
      <c r="I73" s="74"/>
      <c r="J73" s="74"/>
      <c r="K73" s="74"/>
      <c r="L73" s="74"/>
      <c r="M73" s="74"/>
      <c r="N73" s="74"/>
      <c r="O73" s="74"/>
      <c r="P73" s="74"/>
      <c r="Q73" s="74"/>
      <c r="R73" s="74"/>
      <c r="S73" s="74"/>
      <c r="T73" s="74"/>
      <c r="U73" s="74"/>
      <c r="V73" s="74"/>
    </row>
    <row r="74" spans="1:22">
      <c r="A74" s="78">
        <v>40622</v>
      </c>
      <c r="B74" s="74">
        <v>245</v>
      </c>
      <c r="D74" s="74">
        <v>16</v>
      </c>
      <c r="E74" s="74"/>
      <c r="F74" s="74"/>
      <c r="G74" s="74"/>
      <c r="H74" s="74"/>
      <c r="I74" s="74"/>
      <c r="J74" s="74"/>
      <c r="K74" s="74"/>
      <c r="L74" s="74"/>
      <c r="M74" s="74"/>
      <c r="N74" s="74"/>
      <c r="O74" s="74"/>
      <c r="P74" s="74"/>
      <c r="Q74" s="74"/>
      <c r="R74" s="74"/>
      <c r="S74" s="74"/>
      <c r="T74" s="74"/>
      <c r="U74" s="74"/>
      <c r="V74" s="74"/>
    </row>
    <row r="75" spans="1:22">
      <c r="A75" s="78">
        <v>40623</v>
      </c>
      <c r="B75" s="74">
        <v>260</v>
      </c>
      <c r="D75" s="74">
        <v>16</v>
      </c>
      <c r="E75" s="74"/>
      <c r="F75" s="74"/>
      <c r="G75" s="74"/>
      <c r="H75" s="74"/>
      <c r="I75" s="74"/>
      <c r="J75" s="74"/>
      <c r="K75" s="74"/>
      <c r="L75" s="74"/>
      <c r="M75" s="74"/>
      <c r="N75" s="74"/>
      <c r="O75" s="74"/>
      <c r="P75" s="74"/>
      <c r="Q75" s="74"/>
      <c r="R75" s="74"/>
      <c r="S75" s="74"/>
      <c r="T75" s="74"/>
      <c r="U75" s="74"/>
      <c r="V75" s="74"/>
    </row>
    <row r="76" spans="1:22">
      <c r="A76" s="78">
        <v>40624</v>
      </c>
      <c r="B76" s="74">
        <v>280</v>
      </c>
      <c r="D76" s="74">
        <v>17</v>
      </c>
      <c r="E76" s="74"/>
      <c r="F76" s="74"/>
      <c r="G76" s="74"/>
      <c r="H76" s="74"/>
      <c r="I76" s="74"/>
      <c r="J76" s="74"/>
      <c r="K76" s="74"/>
      <c r="L76" s="74"/>
      <c r="M76" s="74"/>
      <c r="N76" s="74"/>
      <c r="O76" s="74"/>
      <c r="P76" s="74"/>
      <c r="Q76" s="74"/>
      <c r="R76" s="74"/>
      <c r="S76" s="74"/>
      <c r="T76" s="74"/>
      <c r="U76" s="74"/>
      <c r="V76" s="74"/>
    </row>
    <row r="77" spans="1:22">
      <c r="A77" s="78">
        <v>40625</v>
      </c>
      <c r="B77" s="74">
        <v>281</v>
      </c>
      <c r="D77" s="74">
        <v>17</v>
      </c>
      <c r="E77" s="74"/>
      <c r="F77" s="74"/>
      <c r="G77" s="74"/>
      <c r="H77" s="74"/>
      <c r="I77" s="74"/>
      <c r="J77" s="74"/>
      <c r="K77" s="74"/>
      <c r="L77" s="74"/>
      <c r="M77" s="74"/>
      <c r="N77" s="74"/>
      <c r="O77" s="74"/>
      <c r="P77" s="74"/>
      <c r="Q77" s="74"/>
      <c r="R77" s="74"/>
      <c r="S77" s="74"/>
      <c r="T77" s="74"/>
      <c r="U77" s="74"/>
      <c r="V77" s="74"/>
    </row>
    <row r="78" spans="1:22">
      <c r="A78" s="78">
        <v>40626</v>
      </c>
      <c r="B78" s="74">
        <v>303</v>
      </c>
      <c r="D78" s="74">
        <v>16</v>
      </c>
      <c r="E78" s="74"/>
      <c r="F78" s="74"/>
      <c r="G78" s="74"/>
      <c r="H78" s="74"/>
      <c r="I78" s="74"/>
      <c r="J78" s="74"/>
      <c r="K78" s="74"/>
      <c r="L78" s="74"/>
      <c r="M78" s="74"/>
      <c r="N78" s="74"/>
      <c r="O78" s="74"/>
      <c r="P78" s="74"/>
      <c r="Q78" s="74"/>
      <c r="R78" s="74"/>
      <c r="S78" s="74"/>
      <c r="T78" s="74"/>
      <c r="U78" s="74"/>
      <c r="V78" s="74"/>
    </row>
    <row r="79" spans="1:22">
      <c r="A79" s="78">
        <v>40627</v>
      </c>
      <c r="B79" s="74">
        <v>286</v>
      </c>
      <c r="D79" s="74">
        <v>15</v>
      </c>
      <c r="E79" s="74"/>
      <c r="F79" s="74"/>
      <c r="G79" s="74"/>
      <c r="H79" s="74"/>
      <c r="I79" s="74"/>
      <c r="J79" s="74"/>
      <c r="K79" s="74"/>
      <c r="L79" s="74"/>
      <c r="M79" s="74"/>
      <c r="N79" s="74"/>
      <c r="O79" s="74"/>
      <c r="P79" s="74"/>
      <c r="Q79" s="74"/>
      <c r="R79" s="74"/>
      <c r="S79" s="74"/>
      <c r="T79" s="74"/>
      <c r="U79" s="74"/>
      <c r="V79" s="74">
        <v>93</v>
      </c>
    </row>
    <row r="80" spans="1:22">
      <c r="A80" s="78">
        <v>40628</v>
      </c>
      <c r="B80" s="74">
        <v>267</v>
      </c>
      <c r="D80" s="74">
        <v>14</v>
      </c>
      <c r="E80" s="74"/>
      <c r="F80" s="74"/>
      <c r="G80" s="74"/>
      <c r="H80" s="74"/>
      <c r="I80" s="74"/>
      <c r="J80" s="74"/>
      <c r="K80" s="74"/>
      <c r="L80" s="74"/>
      <c r="M80" s="74"/>
      <c r="N80" s="74"/>
      <c r="O80" s="74"/>
      <c r="P80" s="74"/>
      <c r="Q80" s="74"/>
      <c r="R80" s="74"/>
      <c r="S80" s="74"/>
      <c r="T80" s="74">
        <v>834</v>
      </c>
      <c r="U80" s="74"/>
      <c r="V80" s="74">
        <v>61</v>
      </c>
    </row>
    <row r="81" spans="1:22">
      <c r="A81" s="78">
        <v>40629</v>
      </c>
      <c r="B81" s="74">
        <v>256</v>
      </c>
      <c r="D81" s="74">
        <v>14</v>
      </c>
      <c r="E81" s="74"/>
      <c r="F81" s="74"/>
      <c r="G81" s="74"/>
      <c r="H81" s="74"/>
      <c r="I81" s="74"/>
      <c r="J81" s="74"/>
      <c r="K81" s="74"/>
      <c r="L81" s="74"/>
      <c r="M81" s="74"/>
      <c r="N81" s="74"/>
      <c r="O81" s="74"/>
      <c r="P81" s="74"/>
      <c r="Q81" s="74"/>
      <c r="R81" s="74"/>
      <c r="S81" s="74"/>
      <c r="T81" s="74">
        <v>680</v>
      </c>
      <c r="U81" s="74"/>
      <c r="V81" s="74">
        <v>47</v>
      </c>
    </row>
    <row r="82" spans="1:22">
      <c r="A82" s="78">
        <v>40630</v>
      </c>
      <c r="B82" s="74">
        <v>260</v>
      </c>
      <c r="D82" s="74">
        <v>15</v>
      </c>
      <c r="E82" s="74"/>
      <c r="F82" s="74"/>
      <c r="G82" s="74"/>
      <c r="H82" s="74"/>
      <c r="I82" s="74"/>
      <c r="J82" s="74"/>
      <c r="K82" s="74"/>
      <c r="L82" s="74"/>
      <c r="M82" s="74"/>
      <c r="N82" s="74"/>
      <c r="O82" s="74"/>
      <c r="P82" s="74"/>
      <c r="Q82" s="74"/>
      <c r="R82" s="74"/>
      <c r="S82" s="74"/>
      <c r="T82" s="74">
        <v>671</v>
      </c>
      <c r="U82" s="74"/>
      <c r="V82" s="74">
        <v>46</v>
      </c>
    </row>
    <row r="83" spans="1:22">
      <c r="A83" s="78">
        <v>40631</v>
      </c>
      <c r="B83" s="74">
        <v>265</v>
      </c>
      <c r="D83" s="74">
        <v>13</v>
      </c>
      <c r="E83" s="74"/>
      <c r="F83" s="74"/>
      <c r="G83" s="74"/>
      <c r="H83" s="74"/>
      <c r="I83" s="74"/>
      <c r="J83" s="74"/>
      <c r="K83" s="74"/>
      <c r="L83" s="74"/>
      <c r="M83" s="74"/>
      <c r="N83" s="74"/>
      <c r="O83" s="74"/>
      <c r="P83" s="74"/>
      <c r="Q83" s="74"/>
      <c r="R83" s="74"/>
      <c r="S83" s="74"/>
      <c r="T83" s="74">
        <v>717</v>
      </c>
      <c r="U83" s="74"/>
      <c r="V83" s="74">
        <v>49</v>
      </c>
    </row>
    <row r="84" spans="1:22">
      <c r="A84" s="78">
        <v>40632</v>
      </c>
      <c r="B84" s="74">
        <v>280</v>
      </c>
      <c r="D84" s="74">
        <v>12</v>
      </c>
      <c r="E84" s="74"/>
      <c r="F84" s="74"/>
      <c r="G84" s="74"/>
      <c r="H84" s="74"/>
      <c r="I84" s="74"/>
      <c r="J84" s="74"/>
      <c r="K84" s="74"/>
      <c r="L84" s="74"/>
      <c r="M84" s="74"/>
      <c r="N84" s="74"/>
      <c r="O84" s="74"/>
      <c r="P84" s="74"/>
      <c r="Q84" s="74"/>
      <c r="R84" s="74"/>
      <c r="S84" s="74"/>
      <c r="T84" s="74">
        <v>773</v>
      </c>
      <c r="U84" s="74"/>
      <c r="V84" s="74">
        <v>53</v>
      </c>
    </row>
    <row r="85" spans="1:22">
      <c r="A85" s="78">
        <v>40633</v>
      </c>
      <c r="B85" s="74">
        <v>294</v>
      </c>
      <c r="D85" s="74">
        <v>13</v>
      </c>
      <c r="E85" s="74"/>
      <c r="F85" s="74"/>
      <c r="G85" s="74"/>
      <c r="H85" s="74"/>
      <c r="I85" s="74"/>
      <c r="J85" s="74"/>
      <c r="K85" s="74"/>
      <c r="L85" s="74"/>
      <c r="M85" s="74"/>
      <c r="N85" s="74"/>
      <c r="O85" s="74"/>
      <c r="P85" s="74"/>
      <c r="Q85" s="74"/>
      <c r="R85" s="74"/>
      <c r="S85" s="74"/>
      <c r="T85" s="74">
        <v>806</v>
      </c>
      <c r="U85" s="74"/>
      <c r="V85" s="74">
        <v>54</v>
      </c>
    </row>
    <row r="86" spans="1:22">
      <c r="A86" s="78">
        <v>40634</v>
      </c>
      <c r="B86" s="74">
        <v>305</v>
      </c>
      <c r="D86" s="74">
        <v>19</v>
      </c>
      <c r="E86" s="74"/>
      <c r="F86" s="74"/>
      <c r="G86" s="74"/>
      <c r="H86" s="74"/>
      <c r="I86" s="74"/>
      <c r="J86" s="74"/>
      <c r="K86" s="74"/>
      <c r="L86" s="74"/>
      <c r="M86" s="74"/>
      <c r="N86" s="74"/>
      <c r="O86" s="74"/>
      <c r="P86" s="74"/>
      <c r="Q86" s="74"/>
      <c r="R86" s="74"/>
      <c r="S86" s="74"/>
      <c r="T86" s="74">
        <v>837</v>
      </c>
      <c r="U86" s="74"/>
      <c r="V86" s="74">
        <v>65</v>
      </c>
    </row>
    <row r="87" spans="1:22">
      <c r="A87" s="78">
        <v>40635</v>
      </c>
      <c r="B87" s="74">
        <v>306</v>
      </c>
      <c r="D87" s="74">
        <v>17</v>
      </c>
      <c r="E87" s="74"/>
      <c r="F87" s="74"/>
      <c r="G87" s="74"/>
      <c r="H87" s="74"/>
      <c r="I87" s="74"/>
      <c r="J87" s="74"/>
      <c r="K87" s="74"/>
      <c r="L87" s="74"/>
      <c r="M87" s="74"/>
      <c r="N87" s="74"/>
      <c r="O87" s="74"/>
      <c r="P87" s="74"/>
      <c r="Q87" s="74"/>
      <c r="R87" s="74"/>
      <c r="S87" s="74"/>
      <c r="T87" s="74">
        <v>902</v>
      </c>
      <c r="U87" s="74"/>
      <c r="V87" s="74">
        <v>66</v>
      </c>
    </row>
    <row r="88" spans="1:22">
      <c r="A88" s="78">
        <v>40636</v>
      </c>
      <c r="B88" s="74">
        <v>279</v>
      </c>
      <c r="D88" s="74">
        <v>15</v>
      </c>
      <c r="E88" s="74"/>
      <c r="F88" s="74"/>
      <c r="G88" s="74"/>
      <c r="H88" s="74"/>
      <c r="I88" s="74"/>
      <c r="J88" s="74"/>
      <c r="K88" s="74"/>
      <c r="L88" s="74"/>
      <c r="M88" s="74"/>
      <c r="N88" s="74"/>
      <c r="O88" s="74"/>
      <c r="P88" s="74"/>
      <c r="Q88" s="74"/>
      <c r="R88" s="74"/>
      <c r="S88" s="74"/>
      <c r="T88" s="74">
        <v>884</v>
      </c>
      <c r="U88" s="74"/>
      <c r="V88" s="74">
        <v>63</v>
      </c>
    </row>
    <row r="89" spans="1:22">
      <c r="A89" s="78">
        <v>40637</v>
      </c>
      <c r="B89" s="74">
        <v>278</v>
      </c>
      <c r="D89" s="74">
        <v>14</v>
      </c>
      <c r="E89" s="74"/>
      <c r="F89" s="74"/>
      <c r="G89" s="74"/>
      <c r="H89" s="74"/>
      <c r="I89" s="74"/>
      <c r="J89" s="74"/>
      <c r="K89" s="74"/>
      <c r="L89" s="74"/>
      <c r="M89" s="74"/>
      <c r="N89" s="74"/>
      <c r="O89" s="74"/>
      <c r="P89" s="74"/>
      <c r="Q89" s="74"/>
      <c r="R89" s="74"/>
      <c r="S89" s="74"/>
      <c r="T89" s="74">
        <v>972</v>
      </c>
      <c r="U89" s="74"/>
      <c r="V89" s="74">
        <v>71</v>
      </c>
    </row>
    <row r="90" spans="1:22">
      <c r="A90" s="78">
        <v>40638</v>
      </c>
      <c r="B90" s="74">
        <v>278</v>
      </c>
      <c r="D90" s="74">
        <v>14</v>
      </c>
      <c r="E90" s="74"/>
      <c r="F90" s="74"/>
      <c r="G90" s="74"/>
      <c r="H90" s="74"/>
      <c r="I90" s="74"/>
      <c r="J90" s="74"/>
      <c r="K90" s="74"/>
      <c r="L90" s="74"/>
      <c r="M90" s="74"/>
      <c r="N90" s="74"/>
      <c r="O90" s="74"/>
      <c r="P90" s="74"/>
      <c r="Q90" s="74"/>
      <c r="R90" s="74"/>
      <c r="S90" s="74"/>
      <c r="T90" s="74"/>
      <c r="U90" s="74"/>
      <c r="V90" s="74">
        <v>75</v>
      </c>
    </row>
    <row r="91" spans="1:22">
      <c r="A91" s="78">
        <v>40639</v>
      </c>
      <c r="B91" s="74">
        <v>279</v>
      </c>
      <c r="D91" s="74">
        <v>16</v>
      </c>
      <c r="E91" s="74"/>
      <c r="F91" s="74"/>
      <c r="G91" s="74"/>
      <c r="H91" s="74"/>
      <c r="I91" s="74"/>
      <c r="J91" s="74"/>
      <c r="K91" s="74"/>
      <c r="L91" s="74"/>
      <c r="M91" s="74"/>
      <c r="N91" s="74"/>
      <c r="O91" s="74"/>
      <c r="P91" s="74"/>
      <c r="Q91" s="74"/>
      <c r="R91" s="74"/>
      <c r="S91" s="74"/>
      <c r="T91" s="74">
        <v>917</v>
      </c>
      <c r="U91" s="74"/>
      <c r="V91" s="74">
        <v>64</v>
      </c>
    </row>
    <row r="92" spans="1:22">
      <c r="A92" s="78">
        <v>40640</v>
      </c>
      <c r="B92" s="74">
        <v>284</v>
      </c>
      <c r="D92" s="74">
        <v>17</v>
      </c>
      <c r="E92" s="74"/>
      <c r="F92" s="74"/>
      <c r="G92" s="74"/>
      <c r="H92" s="74"/>
      <c r="I92" s="74"/>
      <c r="J92" s="74"/>
      <c r="K92" s="74"/>
      <c r="L92" s="74"/>
      <c r="M92" s="74"/>
      <c r="N92" s="74"/>
      <c r="O92" s="74"/>
      <c r="P92" s="74"/>
      <c r="Q92" s="74"/>
      <c r="R92" s="74"/>
      <c r="S92" s="74"/>
      <c r="T92" s="74">
        <v>979</v>
      </c>
      <c r="U92" s="74"/>
      <c r="V92" s="74">
        <v>73</v>
      </c>
    </row>
    <row r="93" spans="1:22">
      <c r="A93" s="78">
        <v>40641</v>
      </c>
      <c r="B93" s="74">
        <v>287</v>
      </c>
      <c r="D93" s="74">
        <v>16</v>
      </c>
      <c r="E93" s="74"/>
      <c r="F93" s="74"/>
      <c r="G93" s="74"/>
      <c r="H93" s="74"/>
      <c r="I93" s="74"/>
      <c r="J93" s="74"/>
      <c r="K93" s="74"/>
      <c r="L93" s="74"/>
      <c r="M93" s="74"/>
      <c r="N93" s="74"/>
      <c r="O93" s="74"/>
      <c r="P93" s="74"/>
      <c r="Q93" s="74"/>
      <c r="R93" s="74"/>
      <c r="S93" s="74"/>
      <c r="T93" s="74">
        <v>973</v>
      </c>
      <c r="U93" s="74"/>
      <c r="V93" s="74">
        <v>70</v>
      </c>
    </row>
    <row r="94" spans="1:22">
      <c r="A94" s="78">
        <v>40642</v>
      </c>
      <c r="B94" s="74">
        <v>281</v>
      </c>
      <c r="D94" s="74">
        <v>14</v>
      </c>
      <c r="E94" s="74"/>
      <c r="F94" s="74"/>
      <c r="G94" s="74"/>
      <c r="H94" s="74"/>
      <c r="I94" s="74"/>
      <c r="J94" s="74"/>
      <c r="K94" s="74"/>
      <c r="L94" s="74"/>
      <c r="M94" s="74"/>
      <c r="N94" s="74"/>
      <c r="O94" s="74"/>
      <c r="P94" s="74"/>
      <c r="Q94" s="74"/>
      <c r="R94" s="74"/>
      <c r="S94" s="74"/>
      <c r="T94" s="74"/>
      <c r="U94" s="74"/>
      <c r="V94" s="74">
        <v>74</v>
      </c>
    </row>
    <row r="95" spans="1:22">
      <c r="A95" s="78">
        <v>40643</v>
      </c>
      <c r="B95" s="74">
        <v>283</v>
      </c>
      <c r="D95" s="74">
        <v>14</v>
      </c>
      <c r="E95" s="74"/>
      <c r="F95" s="74"/>
      <c r="G95" s="74"/>
      <c r="H95" s="74"/>
      <c r="I95" s="74"/>
      <c r="J95" s="74"/>
      <c r="K95" s="74"/>
      <c r="L95" s="74"/>
      <c r="M95" s="74"/>
      <c r="N95" s="74"/>
      <c r="O95" s="74"/>
      <c r="P95" s="74"/>
      <c r="Q95" s="74"/>
      <c r="R95" s="74"/>
      <c r="S95" s="74"/>
      <c r="T95" s="74">
        <v>960</v>
      </c>
      <c r="U95" s="74"/>
      <c r="V95" s="74">
        <v>67</v>
      </c>
    </row>
    <row r="96" spans="1:22">
      <c r="A96" s="78">
        <v>40644</v>
      </c>
      <c r="B96" s="74">
        <v>292</v>
      </c>
      <c r="D96" s="74">
        <v>15</v>
      </c>
      <c r="E96" s="74"/>
      <c r="F96" s="74"/>
      <c r="G96" s="74"/>
      <c r="H96" s="74"/>
      <c r="I96" s="74"/>
      <c r="J96" s="74"/>
      <c r="K96" s="74"/>
      <c r="L96" s="74"/>
      <c r="M96" s="74"/>
      <c r="N96" s="74"/>
      <c r="O96" s="74"/>
      <c r="P96" s="74"/>
      <c r="Q96" s="74"/>
      <c r="R96" s="74"/>
      <c r="S96" s="74"/>
      <c r="T96" s="74"/>
      <c r="U96" s="74"/>
      <c r="V96" s="74">
        <v>79</v>
      </c>
    </row>
    <row r="97" spans="1:22">
      <c r="A97" s="78">
        <v>40645</v>
      </c>
      <c r="B97" s="74">
        <v>284</v>
      </c>
      <c r="D97" s="74">
        <v>13</v>
      </c>
      <c r="E97" s="74"/>
      <c r="F97" s="74"/>
      <c r="G97" s="74"/>
      <c r="H97" s="74"/>
      <c r="I97" s="74"/>
      <c r="J97" s="74"/>
      <c r="K97" s="74"/>
      <c r="L97" s="74"/>
      <c r="M97" s="74"/>
      <c r="N97" s="74"/>
      <c r="O97" s="74"/>
      <c r="P97" s="74"/>
      <c r="Q97" s="74"/>
      <c r="R97" s="74"/>
      <c r="S97" s="74"/>
      <c r="T97" s="74">
        <v>925</v>
      </c>
      <c r="U97" s="74"/>
      <c r="V97" s="74">
        <v>64</v>
      </c>
    </row>
    <row r="98" spans="1:22">
      <c r="A98" s="78">
        <v>40646</v>
      </c>
      <c r="B98" s="74">
        <v>288</v>
      </c>
      <c r="D98" s="74">
        <v>16</v>
      </c>
      <c r="E98" s="74"/>
      <c r="F98" s="74"/>
      <c r="G98" s="74"/>
      <c r="H98" s="74"/>
      <c r="I98" s="74"/>
      <c r="J98" s="74"/>
      <c r="K98" s="74"/>
      <c r="L98" s="74"/>
      <c r="M98" s="74"/>
      <c r="N98" s="74"/>
      <c r="O98" s="74"/>
      <c r="P98" s="74"/>
      <c r="Q98" s="74"/>
      <c r="R98" s="74"/>
      <c r="S98" s="74"/>
      <c r="T98" s="74">
        <v>868</v>
      </c>
      <c r="U98" s="74"/>
      <c r="V98" s="74">
        <v>61</v>
      </c>
    </row>
    <row r="99" spans="1:22">
      <c r="A99" s="78">
        <v>40647</v>
      </c>
      <c r="B99" s="74">
        <v>255</v>
      </c>
      <c r="D99" s="74">
        <v>14</v>
      </c>
      <c r="E99" s="74"/>
      <c r="F99" s="74"/>
      <c r="G99" s="74"/>
      <c r="H99" s="74"/>
      <c r="I99" s="74"/>
      <c r="J99" s="74"/>
      <c r="K99" s="74"/>
      <c r="L99" s="74"/>
      <c r="M99" s="74"/>
      <c r="N99" s="74"/>
      <c r="O99" s="74"/>
      <c r="P99" s="74"/>
      <c r="Q99" s="74"/>
      <c r="R99" s="74"/>
      <c r="S99" s="74"/>
      <c r="T99" s="74">
        <v>993</v>
      </c>
      <c r="U99" s="74"/>
      <c r="V99" s="74">
        <v>75</v>
      </c>
    </row>
    <row r="100" spans="1:22">
      <c r="A100" s="78">
        <v>40648</v>
      </c>
      <c r="B100" s="74">
        <v>264</v>
      </c>
      <c r="D100" s="74">
        <v>13</v>
      </c>
      <c r="E100" s="74"/>
      <c r="F100" s="74"/>
      <c r="G100" s="74"/>
      <c r="H100" s="74"/>
      <c r="I100" s="74"/>
      <c r="J100" s="74"/>
      <c r="K100" s="74"/>
      <c r="L100" s="74"/>
      <c r="M100" s="74"/>
      <c r="N100" s="74"/>
      <c r="O100" s="74"/>
      <c r="P100" s="74"/>
      <c r="Q100" s="74"/>
      <c r="R100" s="74"/>
      <c r="S100" s="74"/>
      <c r="T100" s="74">
        <v>942</v>
      </c>
      <c r="U100" s="74"/>
      <c r="V100" s="74">
        <v>68</v>
      </c>
    </row>
    <row r="101" spans="1:22">
      <c r="A101" s="78">
        <v>40649</v>
      </c>
      <c r="B101" s="74">
        <v>253</v>
      </c>
      <c r="D101" s="74">
        <v>10</v>
      </c>
      <c r="E101" s="74"/>
      <c r="F101" s="74"/>
      <c r="G101" s="74"/>
      <c r="H101" s="74"/>
      <c r="I101" s="74"/>
      <c r="J101" s="74"/>
      <c r="K101" s="74"/>
      <c r="L101" s="74"/>
      <c r="M101" s="74"/>
      <c r="N101" s="74"/>
      <c r="O101" s="74"/>
      <c r="P101" s="74"/>
      <c r="Q101" s="74"/>
      <c r="R101" s="74"/>
      <c r="S101" s="74"/>
      <c r="T101" s="74">
        <v>914</v>
      </c>
      <c r="U101" s="74"/>
      <c r="V101" s="74">
        <v>67</v>
      </c>
    </row>
    <row r="102" spans="1:22">
      <c r="A102" s="78">
        <v>40650</v>
      </c>
      <c r="B102" s="74">
        <v>242</v>
      </c>
      <c r="D102" s="74">
        <v>9</v>
      </c>
      <c r="E102" s="74"/>
      <c r="F102" s="74"/>
      <c r="G102" s="74"/>
      <c r="H102" s="74"/>
      <c r="I102" s="74"/>
      <c r="J102" s="74"/>
      <c r="K102" s="74"/>
      <c r="L102" s="74"/>
      <c r="M102" s="74"/>
      <c r="N102" s="74"/>
      <c r="O102" s="74"/>
      <c r="P102" s="74"/>
      <c r="Q102" s="74"/>
      <c r="R102" s="74"/>
      <c r="S102" s="74"/>
      <c r="T102" s="74">
        <v>851</v>
      </c>
      <c r="U102" s="74"/>
      <c r="V102" s="74">
        <v>60</v>
      </c>
    </row>
    <row r="103" spans="1:22">
      <c r="A103" s="78">
        <v>40651</v>
      </c>
      <c r="B103" s="74">
        <v>254</v>
      </c>
      <c r="D103" s="74">
        <v>8</v>
      </c>
      <c r="E103" s="74"/>
      <c r="F103" s="74"/>
      <c r="G103" s="74"/>
      <c r="H103" s="74"/>
      <c r="I103" s="74"/>
      <c r="J103" s="74"/>
      <c r="K103" s="74"/>
      <c r="L103" s="74"/>
      <c r="M103" s="74"/>
      <c r="N103" s="74"/>
      <c r="O103" s="74"/>
      <c r="P103" s="74"/>
      <c r="Q103" s="74"/>
      <c r="R103" s="74"/>
      <c r="S103" s="74"/>
      <c r="T103" s="74">
        <v>1008</v>
      </c>
      <c r="U103" s="74"/>
      <c r="V103" s="74">
        <v>76</v>
      </c>
    </row>
    <row r="104" spans="1:22">
      <c r="A104" s="78">
        <v>40652</v>
      </c>
      <c r="B104" s="74">
        <v>257</v>
      </c>
      <c r="D104" s="74">
        <v>12</v>
      </c>
      <c r="E104" s="74"/>
      <c r="F104" s="74"/>
      <c r="G104" s="74"/>
      <c r="H104" s="74"/>
      <c r="I104" s="74"/>
      <c r="J104" s="74"/>
      <c r="K104" s="74"/>
      <c r="L104" s="74"/>
      <c r="M104" s="74"/>
      <c r="N104" s="74"/>
      <c r="O104" s="74"/>
      <c r="P104" s="74"/>
      <c r="Q104" s="74"/>
      <c r="R104" s="74"/>
      <c r="S104" s="74"/>
      <c r="T104" s="74">
        <v>993</v>
      </c>
      <c r="U104" s="74"/>
      <c r="V104" s="74">
        <v>75</v>
      </c>
    </row>
    <row r="105" spans="1:22">
      <c r="A105" s="78">
        <v>40653</v>
      </c>
      <c r="B105" s="74">
        <v>238</v>
      </c>
      <c r="D105" s="74">
        <v>8</v>
      </c>
      <c r="E105" s="74"/>
      <c r="F105" s="74"/>
      <c r="G105" s="74"/>
      <c r="H105" s="74"/>
      <c r="I105" s="74"/>
      <c r="J105" s="74"/>
      <c r="K105" s="74"/>
      <c r="L105" s="74"/>
      <c r="M105" s="74"/>
      <c r="N105" s="74"/>
      <c r="O105" s="74"/>
      <c r="P105" s="74"/>
      <c r="Q105" s="74"/>
      <c r="R105" s="74"/>
      <c r="S105" s="74"/>
      <c r="T105" s="74">
        <v>717</v>
      </c>
      <c r="U105" s="74"/>
      <c r="V105" s="74">
        <v>46</v>
      </c>
    </row>
    <row r="106" spans="1:22">
      <c r="A106" s="78">
        <v>40654</v>
      </c>
      <c r="B106" s="74">
        <v>249</v>
      </c>
      <c r="D106" s="74">
        <v>9</v>
      </c>
      <c r="E106" s="74"/>
      <c r="F106" s="74"/>
      <c r="G106" s="74"/>
      <c r="H106" s="74"/>
      <c r="I106" s="74"/>
      <c r="J106" s="74"/>
      <c r="K106" s="74"/>
      <c r="L106" s="74"/>
      <c r="M106" s="74"/>
      <c r="N106" s="74"/>
      <c r="O106" s="74"/>
      <c r="P106" s="74"/>
      <c r="Q106" s="74"/>
      <c r="R106" s="74"/>
      <c r="S106" s="74"/>
      <c r="T106" s="74">
        <v>730</v>
      </c>
      <c r="U106" s="74"/>
      <c r="V106" s="74">
        <v>44</v>
      </c>
    </row>
    <row r="107" spans="1:22">
      <c r="A107" s="78">
        <v>40655</v>
      </c>
      <c r="B107" s="74">
        <v>262</v>
      </c>
      <c r="D107" s="74">
        <v>11</v>
      </c>
      <c r="E107" s="74"/>
      <c r="F107" s="74"/>
      <c r="G107" s="74"/>
      <c r="H107" s="74"/>
      <c r="I107" s="74"/>
      <c r="J107" s="74"/>
      <c r="K107" s="74"/>
      <c r="L107" s="74"/>
      <c r="M107" s="74"/>
      <c r="N107" s="74"/>
      <c r="O107" s="74"/>
      <c r="P107" s="74"/>
      <c r="Q107" s="74"/>
      <c r="R107" s="74"/>
      <c r="S107" s="74"/>
      <c r="T107" s="74">
        <v>823</v>
      </c>
      <c r="U107" s="74"/>
      <c r="V107" s="74">
        <v>55</v>
      </c>
    </row>
    <row r="108" spans="1:22">
      <c r="A108" s="78">
        <v>40656</v>
      </c>
      <c r="B108" s="74">
        <v>248</v>
      </c>
      <c r="D108" s="74">
        <v>11</v>
      </c>
      <c r="E108" s="74"/>
      <c r="F108" s="74"/>
      <c r="G108" s="74"/>
      <c r="H108" s="74"/>
      <c r="I108" s="74"/>
      <c r="J108" s="74"/>
      <c r="K108" s="74"/>
      <c r="L108" s="74"/>
      <c r="M108" s="74"/>
      <c r="N108" s="74"/>
      <c r="O108" s="74"/>
      <c r="P108" s="74"/>
      <c r="Q108" s="74"/>
      <c r="R108" s="74"/>
      <c r="S108" s="74"/>
      <c r="T108" s="74">
        <v>862</v>
      </c>
      <c r="U108" s="74"/>
      <c r="V108" s="74">
        <v>60</v>
      </c>
    </row>
    <row r="109" spans="1:22">
      <c r="A109" s="78">
        <v>40657</v>
      </c>
      <c r="B109" s="74">
        <v>252</v>
      </c>
      <c r="D109" s="74">
        <v>8</v>
      </c>
      <c r="E109" s="74"/>
      <c r="F109" s="74"/>
      <c r="G109" s="74"/>
      <c r="H109" s="74"/>
      <c r="I109" s="74"/>
      <c r="J109" s="74"/>
      <c r="K109" s="74"/>
      <c r="L109" s="74"/>
      <c r="M109" s="74"/>
      <c r="N109" s="74"/>
      <c r="O109" s="74"/>
      <c r="P109" s="74"/>
      <c r="Q109" s="74"/>
      <c r="R109" s="74"/>
      <c r="S109" s="74"/>
      <c r="T109" s="74">
        <v>793</v>
      </c>
      <c r="U109" s="74"/>
      <c r="V109" s="74">
        <v>51</v>
      </c>
    </row>
    <row r="110" spans="1:22">
      <c r="A110" s="78">
        <v>40658</v>
      </c>
      <c r="B110" s="74">
        <v>229</v>
      </c>
      <c r="D110" s="74">
        <v>7</v>
      </c>
      <c r="E110" s="74"/>
      <c r="F110" s="74"/>
      <c r="G110" s="74"/>
      <c r="H110" s="74"/>
      <c r="I110" s="74"/>
      <c r="J110" s="74"/>
      <c r="K110" s="74"/>
      <c r="L110" s="74"/>
      <c r="M110" s="74"/>
      <c r="N110" s="74"/>
      <c r="O110" s="74"/>
      <c r="P110" s="74"/>
      <c r="Q110" s="74"/>
      <c r="R110" s="74"/>
      <c r="S110" s="74"/>
      <c r="T110" s="74">
        <v>815</v>
      </c>
      <c r="U110" s="74"/>
      <c r="V110" s="74">
        <v>54</v>
      </c>
    </row>
    <row r="111" spans="1:22">
      <c r="A111" s="78">
        <v>40659</v>
      </c>
      <c r="B111" s="74">
        <v>221</v>
      </c>
      <c r="D111" s="74">
        <v>7</v>
      </c>
      <c r="E111" s="74"/>
      <c r="F111" s="74"/>
      <c r="G111" s="74"/>
      <c r="H111" s="74"/>
      <c r="I111" s="74"/>
      <c r="J111" s="74"/>
      <c r="K111" s="74"/>
      <c r="L111" s="74"/>
      <c r="M111" s="74"/>
      <c r="N111" s="74"/>
      <c r="O111" s="74"/>
      <c r="P111" s="74"/>
      <c r="Q111" s="74"/>
      <c r="R111" s="74"/>
      <c r="S111" s="74"/>
      <c r="T111" s="74">
        <v>844</v>
      </c>
      <c r="U111" s="74"/>
      <c r="V111" s="74">
        <v>56</v>
      </c>
    </row>
    <row r="112" spans="1:22">
      <c r="A112" s="78">
        <v>40660</v>
      </c>
      <c r="B112" s="74">
        <v>225</v>
      </c>
      <c r="D112" s="74">
        <v>6</v>
      </c>
      <c r="E112" s="74"/>
      <c r="F112" s="74"/>
      <c r="G112" s="74"/>
      <c r="H112" s="74"/>
      <c r="I112" s="74"/>
      <c r="J112" s="74"/>
      <c r="K112" s="74"/>
      <c r="L112" s="74"/>
      <c r="M112" s="74"/>
      <c r="N112" s="74"/>
      <c r="O112" s="74"/>
      <c r="P112" s="74"/>
      <c r="Q112" s="74"/>
      <c r="R112" s="74"/>
      <c r="S112" s="74"/>
      <c r="T112" s="74">
        <v>817</v>
      </c>
      <c r="U112" s="74"/>
      <c r="V112" s="74">
        <v>53</v>
      </c>
    </row>
    <row r="113" spans="1:22">
      <c r="A113" s="78">
        <v>40661</v>
      </c>
      <c r="B113" s="74">
        <v>229</v>
      </c>
      <c r="D113" s="74">
        <v>6</v>
      </c>
      <c r="E113" s="74"/>
      <c r="F113" s="74"/>
      <c r="G113" s="74"/>
      <c r="H113" s="74"/>
      <c r="I113" s="74"/>
      <c r="J113" s="74"/>
      <c r="K113" s="74"/>
      <c r="L113" s="74"/>
      <c r="M113" s="74"/>
      <c r="N113" s="74"/>
      <c r="O113" s="74"/>
      <c r="P113" s="74"/>
      <c r="Q113" s="74"/>
      <c r="R113" s="74"/>
      <c r="S113" s="74"/>
      <c r="T113" s="74">
        <v>650</v>
      </c>
      <c r="U113" s="74"/>
      <c r="V113" s="74">
        <v>35</v>
      </c>
    </row>
    <row r="114" spans="1:22">
      <c r="A114" s="78">
        <v>40662</v>
      </c>
      <c r="B114" s="74">
        <v>225</v>
      </c>
      <c r="D114" s="74">
        <v>8</v>
      </c>
      <c r="E114" s="74"/>
      <c r="F114" s="74"/>
      <c r="G114" s="74"/>
      <c r="H114" s="74"/>
      <c r="I114" s="74"/>
      <c r="J114" s="74"/>
      <c r="K114" s="74"/>
      <c r="L114" s="74"/>
      <c r="M114" s="74"/>
      <c r="N114" s="74"/>
      <c r="O114" s="74"/>
      <c r="P114" s="74"/>
      <c r="Q114" s="74"/>
      <c r="R114" s="74"/>
      <c r="S114" s="74"/>
      <c r="T114" s="74">
        <v>761</v>
      </c>
      <c r="U114" s="74"/>
      <c r="V114" s="74">
        <v>51</v>
      </c>
    </row>
    <row r="115" spans="1:22">
      <c r="A115" s="78">
        <v>40663</v>
      </c>
      <c r="B115" s="74">
        <v>232</v>
      </c>
      <c r="D115" s="74">
        <v>8</v>
      </c>
      <c r="E115" s="74"/>
      <c r="F115" s="74"/>
      <c r="G115" s="74"/>
      <c r="H115" s="74"/>
      <c r="I115" s="74"/>
      <c r="J115" s="74"/>
      <c r="K115" s="74"/>
      <c r="L115" s="74"/>
      <c r="M115" s="74"/>
      <c r="N115" s="74"/>
      <c r="O115" s="74"/>
      <c r="P115" s="74"/>
      <c r="Q115" s="74"/>
      <c r="R115" s="74"/>
      <c r="S115" s="74"/>
      <c r="T115" s="74">
        <v>873</v>
      </c>
      <c r="U115" s="74"/>
      <c r="V115" s="74">
        <v>58</v>
      </c>
    </row>
    <row r="116" spans="1:22">
      <c r="A116" s="78">
        <v>40664</v>
      </c>
      <c r="B116" s="74">
        <v>216</v>
      </c>
      <c r="D116" s="74">
        <v>8</v>
      </c>
      <c r="E116" s="74"/>
      <c r="F116" s="74"/>
      <c r="G116" s="74"/>
      <c r="H116" s="74"/>
      <c r="I116" s="74"/>
      <c r="J116" s="74"/>
      <c r="K116" s="74"/>
      <c r="L116" s="74"/>
      <c r="M116" s="74"/>
      <c r="N116" s="74"/>
      <c r="O116" s="74"/>
      <c r="P116" s="74"/>
      <c r="Q116" s="74"/>
      <c r="R116" s="74"/>
      <c r="S116" s="74"/>
      <c r="T116" s="74">
        <v>850</v>
      </c>
      <c r="U116" s="74"/>
      <c r="V116" s="74">
        <v>61</v>
      </c>
    </row>
    <row r="117" spans="1:22">
      <c r="A117" s="78">
        <v>40665</v>
      </c>
      <c r="B117" s="74">
        <v>213</v>
      </c>
      <c r="D117" s="74">
        <v>8</v>
      </c>
      <c r="E117" s="74"/>
      <c r="F117" s="74"/>
      <c r="G117" s="74"/>
      <c r="H117" s="74"/>
      <c r="I117" s="74"/>
      <c r="J117" s="74"/>
      <c r="K117" s="74"/>
      <c r="L117" s="74"/>
      <c r="M117" s="74"/>
      <c r="N117" s="74"/>
      <c r="O117" s="74"/>
      <c r="P117" s="74"/>
      <c r="Q117" s="74"/>
      <c r="R117" s="74"/>
      <c r="S117" s="74"/>
      <c r="T117" s="74">
        <v>846</v>
      </c>
      <c r="U117" s="74"/>
      <c r="V117" s="74">
        <v>62</v>
      </c>
    </row>
    <row r="118" spans="1:22">
      <c r="A118" s="78">
        <v>40666</v>
      </c>
      <c r="B118" s="74">
        <v>233</v>
      </c>
      <c r="D118" s="74">
        <v>9</v>
      </c>
      <c r="E118" s="74"/>
      <c r="F118" s="74">
        <v>93</v>
      </c>
      <c r="G118" s="74"/>
      <c r="H118" s="74">
        <v>3</v>
      </c>
      <c r="I118" s="74"/>
      <c r="J118" s="74"/>
      <c r="K118" s="74"/>
      <c r="L118" s="74"/>
      <c r="M118" s="74"/>
      <c r="N118" s="74"/>
      <c r="O118" s="74"/>
      <c r="P118" s="74"/>
      <c r="Q118" s="74"/>
      <c r="R118" s="74"/>
      <c r="S118" s="74"/>
      <c r="T118" s="74">
        <v>904</v>
      </c>
      <c r="U118" s="74"/>
      <c r="V118" s="74">
        <v>63</v>
      </c>
    </row>
    <row r="119" spans="1:22">
      <c r="A119" s="78">
        <v>40667</v>
      </c>
      <c r="B119" s="74">
        <v>237</v>
      </c>
      <c r="D119" s="74">
        <v>9</v>
      </c>
      <c r="E119" s="74"/>
      <c r="F119" s="74">
        <v>21</v>
      </c>
      <c r="G119" s="74"/>
      <c r="H119" s="74">
        <v>1</v>
      </c>
      <c r="I119" s="74"/>
      <c r="J119" s="74"/>
      <c r="K119" s="74"/>
      <c r="L119" s="74"/>
      <c r="M119" s="74"/>
      <c r="N119" s="74"/>
      <c r="O119" s="74"/>
      <c r="P119" s="74"/>
      <c r="Q119" s="74"/>
      <c r="R119" s="74"/>
      <c r="S119" s="74"/>
      <c r="T119" s="74">
        <v>912</v>
      </c>
      <c r="U119" s="74"/>
      <c r="V119" s="74">
        <v>62</v>
      </c>
    </row>
    <row r="120" spans="1:22">
      <c r="A120" s="78">
        <v>40668</v>
      </c>
      <c r="B120" s="74">
        <v>230</v>
      </c>
      <c r="D120" s="74">
        <v>10</v>
      </c>
      <c r="E120" s="74"/>
      <c r="F120" s="74">
        <v>3</v>
      </c>
      <c r="G120" s="74"/>
      <c r="H120" s="74">
        <v>1</v>
      </c>
      <c r="I120" s="74"/>
      <c r="J120" s="74"/>
      <c r="K120" s="74"/>
      <c r="L120" s="74"/>
      <c r="M120" s="74"/>
      <c r="N120" s="74"/>
      <c r="O120" s="74"/>
      <c r="P120" s="74"/>
      <c r="Q120" s="74"/>
      <c r="R120" s="74"/>
      <c r="S120" s="74"/>
      <c r="T120" s="74">
        <v>975</v>
      </c>
      <c r="U120" s="74"/>
      <c r="V120" s="74">
        <v>70</v>
      </c>
    </row>
    <row r="121" spans="1:22">
      <c r="A121" s="78">
        <v>40669</v>
      </c>
      <c r="B121" s="74">
        <v>263</v>
      </c>
      <c r="D121" s="74">
        <v>10</v>
      </c>
      <c r="E121" s="74"/>
      <c r="F121" s="74">
        <v>5</v>
      </c>
      <c r="G121" s="74"/>
      <c r="H121" s="74">
        <v>1</v>
      </c>
      <c r="I121" s="74"/>
      <c r="J121" s="74"/>
      <c r="K121" s="74"/>
      <c r="L121" s="74"/>
      <c r="M121" s="74"/>
      <c r="N121" s="74"/>
      <c r="O121" s="74"/>
      <c r="P121" s="74"/>
      <c r="Q121" s="74"/>
      <c r="R121" s="74"/>
      <c r="S121" s="74"/>
      <c r="T121" s="74">
        <v>1015</v>
      </c>
      <c r="U121" s="74"/>
      <c r="V121" s="74">
        <v>73</v>
      </c>
    </row>
    <row r="122" spans="1:22">
      <c r="A122" s="78">
        <v>40670</v>
      </c>
      <c r="B122" s="74">
        <v>249</v>
      </c>
      <c r="D122" s="74">
        <v>10</v>
      </c>
      <c r="E122" s="74"/>
      <c r="F122" s="74">
        <v>7</v>
      </c>
      <c r="G122" s="74"/>
      <c r="H122" s="74">
        <v>1</v>
      </c>
      <c r="I122" s="74"/>
      <c r="J122" s="74"/>
      <c r="K122" s="74"/>
      <c r="L122" s="74"/>
      <c r="M122" s="74"/>
      <c r="N122" s="74"/>
      <c r="O122" s="74"/>
      <c r="P122" s="74"/>
      <c r="Q122" s="74"/>
      <c r="R122" s="74"/>
      <c r="S122" s="74"/>
      <c r="T122" s="74">
        <v>919</v>
      </c>
      <c r="U122" s="74"/>
      <c r="V122" s="74">
        <v>62</v>
      </c>
    </row>
    <row r="123" spans="1:22">
      <c r="A123" s="78">
        <v>40671</v>
      </c>
      <c r="B123" s="74">
        <v>238</v>
      </c>
      <c r="D123" s="74">
        <v>9</v>
      </c>
      <c r="E123" s="74"/>
      <c r="F123" s="74">
        <v>6</v>
      </c>
      <c r="G123" s="74"/>
      <c r="H123" s="74">
        <v>1</v>
      </c>
      <c r="I123" s="74"/>
      <c r="J123" s="74"/>
      <c r="K123" s="74"/>
      <c r="L123" s="74"/>
      <c r="M123" s="74"/>
      <c r="N123" s="74"/>
      <c r="O123" s="74"/>
      <c r="P123" s="74"/>
      <c r="Q123" s="74"/>
      <c r="R123" s="74"/>
      <c r="S123" s="74"/>
      <c r="T123" s="74">
        <v>887</v>
      </c>
      <c r="U123" s="74"/>
      <c r="V123" s="74">
        <v>57</v>
      </c>
    </row>
    <row r="124" spans="1:22">
      <c r="A124" s="78">
        <v>40672</v>
      </c>
      <c r="B124" s="74">
        <v>245</v>
      </c>
      <c r="D124" s="74">
        <v>9</v>
      </c>
      <c r="E124" s="74"/>
      <c r="F124" s="74">
        <v>10</v>
      </c>
      <c r="G124" s="74"/>
      <c r="H124" s="74">
        <v>1</v>
      </c>
      <c r="I124" s="74"/>
      <c r="J124" s="74"/>
      <c r="K124" s="74"/>
      <c r="L124" s="74"/>
      <c r="M124" s="74"/>
      <c r="N124" s="74"/>
      <c r="O124" s="74"/>
      <c r="P124" s="74"/>
      <c r="Q124" s="74"/>
      <c r="R124" s="74"/>
      <c r="S124" s="74"/>
      <c r="T124" s="74">
        <v>944</v>
      </c>
      <c r="U124" s="74"/>
      <c r="V124" s="74">
        <v>64</v>
      </c>
    </row>
    <row r="125" spans="1:22">
      <c r="A125" s="78">
        <v>40673</v>
      </c>
      <c r="B125" s="74">
        <v>266</v>
      </c>
      <c r="D125" s="74">
        <v>10</v>
      </c>
      <c r="E125" s="74"/>
      <c r="F125" s="74">
        <v>15</v>
      </c>
      <c r="G125" s="74"/>
      <c r="H125" s="74">
        <v>1</v>
      </c>
      <c r="I125" s="74"/>
      <c r="J125" s="74"/>
      <c r="K125" s="74"/>
      <c r="L125" s="74"/>
      <c r="M125" s="74"/>
      <c r="N125" s="74"/>
      <c r="O125" s="74"/>
      <c r="P125" s="74"/>
      <c r="Q125" s="74"/>
      <c r="R125" s="74"/>
      <c r="S125" s="74"/>
      <c r="T125" s="74">
        <v>1004</v>
      </c>
      <c r="U125" s="74"/>
      <c r="V125" s="74">
        <v>72</v>
      </c>
    </row>
    <row r="126" spans="1:22">
      <c r="A126" s="78">
        <v>40674</v>
      </c>
      <c r="B126" s="74">
        <v>267</v>
      </c>
      <c r="D126" s="74">
        <v>10</v>
      </c>
      <c r="E126" s="74"/>
      <c r="F126" s="74">
        <v>24</v>
      </c>
      <c r="G126" s="74"/>
      <c r="H126" s="74">
        <v>1</v>
      </c>
      <c r="I126" s="74"/>
      <c r="J126" s="74"/>
      <c r="K126" s="74"/>
      <c r="L126" s="74"/>
      <c r="M126" s="74"/>
      <c r="N126" s="74"/>
      <c r="O126" s="74"/>
      <c r="P126" s="74"/>
      <c r="Q126" s="74"/>
      <c r="R126" s="74"/>
      <c r="S126" s="74"/>
      <c r="T126" s="74">
        <v>989</v>
      </c>
      <c r="U126" s="74"/>
      <c r="V126" s="74">
        <v>68</v>
      </c>
    </row>
    <row r="127" spans="1:22">
      <c r="A127" s="78">
        <v>40675</v>
      </c>
      <c r="B127" s="74">
        <v>267</v>
      </c>
      <c r="D127" s="74">
        <v>11</v>
      </c>
      <c r="E127" s="74"/>
      <c r="F127" s="74">
        <v>30</v>
      </c>
      <c r="G127" s="74"/>
      <c r="H127" s="74">
        <v>1</v>
      </c>
      <c r="I127" s="74"/>
      <c r="J127" s="74"/>
      <c r="K127" s="74"/>
      <c r="L127" s="74"/>
      <c r="M127" s="74"/>
      <c r="N127" s="74"/>
      <c r="O127" s="74"/>
      <c r="P127" s="74"/>
      <c r="Q127" s="74"/>
      <c r="R127" s="74"/>
      <c r="S127" s="74"/>
      <c r="T127" s="74"/>
      <c r="U127" s="74"/>
      <c r="V127" s="74">
        <v>74</v>
      </c>
    </row>
    <row r="128" spans="1:22">
      <c r="A128" s="78">
        <v>40676</v>
      </c>
      <c r="B128" s="74">
        <v>263</v>
      </c>
      <c r="D128" s="74">
        <v>9</v>
      </c>
      <c r="E128" s="74"/>
      <c r="F128" s="74">
        <v>20</v>
      </c>
      <c r="G128" s="74"/>
      <c r="H128" s="74">
        <v>2</v>
      </c>
      <c r="I128" s="74"/>
      <c r="J128" s="74"/>
      <c r="K128" s="74"/>
      <c r="L128" s="74"/>
      <c r="M128" s="74"/>
      <c r="N128" s="74"/>
      <c r="O128" s="74"/>
      <c r="P128" s="74"/>
      <c r="Q128" s="74"/>
      <c r="R128" s="74"/>
      <c r="S128" s="74"/>
      <c r="T128" s="74">
        <v>866</v>
      </c>
      <c r="U128" s="74"/>
      <c r="V128" s="74">
        <v>59</v>
      </c>
    </row>
    <row r="129" spans="1:22">
      <c r="A129" s="78">
        <v>40677</v>
      </c>
      <c r="B129" s="74">
        <v>230</v>
      </c>
      <c r="D129" s="74">
        <v>8</v>
      </c>
      <c r="E129" s="74"/>
      <c r="F129" s="74">
        <v>14</v>
      </c>
      <c r="G129" s="74"/>
      <c r="H129" s="74">
        <v>2</v>
      </c>
      <c r="I129" s="74"/>
      <c r="J129" s="74"/>
      <c r="K129" s="74"/>
      <c r="L129" s="74"/>
      <c r="M129" s="74"/>
      <c r="N129" s="74"/>
      <c r="O129" s="74"/>
      <c r="P129" s="74"/>
      <c r="Q129" s="74"/>
      <c r="R129" s="74"/>
      <c r="S129" s="74"/>
      <c r="T129" s="74">
        <v>839</v>
      </c>
      <c r="U129" s="74"/>
      <c r="V129" s="74">
        <v>56</v>
      </c>
    </row>
    <row r="130" spans="1:22">
      <c r="A130" s="78">
        <v>40678</v>
      </c>
      <c r="B130" s="74">
        <v>221</v>
      </c>
      <c r="D130" s="74">
        <v>6</v>
      </c>
      <c r="E130" s="74"/>
      <c r="F130" s="74">
        <v>13</v>
      </c>
      <c r="G130" s="74"/>
      <c r="H130" s="74">
        <v>2</v>
      </c>
      <c r="I130" s="74"/>
      <c r="J130" s="74"/>
      <c r="K130" s="74"/>
      <c r="L130" s="74"/>
      <c r="M130" s="74"/>
      <c r="N130" s="74"/>
      <c r="O130" s="74"/>
      <c r="P130" s="74"/>
      <c r="Q130" s="74"/>
      <c r="R130" s="74"/>
      <c r="S130" s="74"/>
      <c r="T130" s="74">
        <v>797</v>
      </c>
      <c r="U130" s="74"/>
      <c r="V130" s="74">
        <v>54</v>
      </c>
    </row>
    <row r="131" spans="1:22">
      <c r="A131" s="78">
        <v>40679</v>
      </c>
      <c r="B131" s="74">
        <v>229</v>
      </c>
      <c r="D131" s="74">
        <v>8</v>
      </c>
      <c r="E131" s="74"/>
      <c r="F131" s="74">
        <v>15</v>
      </c>
      <c r="G131" s="74"/>
      <c r="H131" s="74">
        <v>2</v>
      </c>
      <c r="I131" s="74"/>
      <c r="J131" s="74"/>
      <c r="K131" s="74"/>
      <c r="L131" s="74"/>
      <c r="M131" s="74"/>
      <c r="N131" s="74"/>
      <c r="O131" s="74"/>
      <c r="P131" s="74"/>
      <c r="Q131" s="74"/>
      <c r="R131" s="74"/>
      <c r="S131" s="74"/>
      <c r="T131" s="74">
        <v>799</v>
      </c>
      <c r="U131" s="74"/>
      <c r="V131" s="74">
        <v>55</v>
      </c>
    </row>
    <row r="132" spans="1:22">
      <c r="A132" s="78">
        <v>40680</v>
      </c>
      <c r="B132" s="74">
        <v>216</v>
      </c>
      <c r="D132" s="74">
        <v>7</v>
      </c>
      <c r="E132" s="74"/>
      <c r="F132" s="74">
        <v>21</v>
      </c>
      <c r="G132" s="74"/>
      <c r="H132" s="74">
        <v>2</v>
      </c>
      <c r="I132" s="74"/>
      <c r="J132" s="74"/>
      <c r="K132" s="74"/>
      <c r="L132" s="74"/>
      <c r="M132" s="74"/>
      <c r="N132" s="74"/>
      <c r="O132" s="74"/>
      <c r="P132" s="74"/>
      <c r="Q132" s="74"/>
      <c r="R132" s="74"/>
      <c r="S132" s="74"/>
      <c r="T132" s="74">
        <v>828</v>
      </c>
      <c r="U132" s="74"/>
      <c r="V132" s="74">
        <v>58</v>
      </c>
    </row>
    <row r="133" spans="1:22">
      <c r="A133" s="78">
        <v>40681</v>
      </c>
      <c r="B133" s="74">
        <v>216</v>
      </c>
      <c r="D133" s="74">
        <v>8</v>
      </c>
      <c r="E133" s="74"/>
      <c r="F133" s="74">
        <v>21</v>
      </c>
      <c r="G133" s="74"/>
      <c r="H133" s="74">
        <v>2</v>
      </c>
      <c r="I133" s="74"/>
      <c r="J133" s="74"/>
      <c r="K133" s="74"/>
      <c r="L133" s="74"/>
      <c r="M133" s="74"/>
      <c r="N133" s="74"/>
      <c r="O133" s="74"/>
      <c r="P133" s="74"/>
      <c r="Q133" s="74"/>
      <c r="R133" s="74"/>
      <c r="S133" s="74"/>
      <c r="T133" s="74">
        <v>867</v>
      </c>
      <c r="U133" s="74"/>
      <c r="V133" s="74">
        <v>57</v>
      </c>
    </row>
    <row r="134" spans="1:22">
      <c r="A134" s="78">
        <v>40682</v>
      </c>
      <c r="B134" s="74">
        <v>208</v>
      </c>
      <c r="D134" s="74">
        <v>9</v>
      </c>
      <c r="E134" s="74"/>
      <c r="F134" s="74">
        <v>30</v>
      </c>
      <c r="G134" s="74"/>
      <c r="H134" s="74">
        <v>2</v>
      </c>
      <c r="I134" s="74"/>
      <c r="J134" s="74"/>
      <c r="K134" s="74"/>
      <c r="L134" s="74"/>
      <c r="M134" s="74"/>
      <c r="N134" s="74"/>
      <c r="O134" s="74"/>
      <c r="P134" s="74"/>
      <c r="Q134" s="74"/>
      <c r="R134" s="74"/>
      <c r="S134" s="74"/>
      <c r="T134" s="74">
        <v>784</v>
      </c>
      <c r="U134" s="74"/>
      <c r="V134" s="74">
        <v>56</v>
      </c>
    </row>
    <row r="135" spans="1:22">
      <c r="A135" s="78">
        <v>40683</v>
      </c>
      <c r="B135" s="74">
        <v>220</v>
      </c>
      <c r="D135" s="74">
        <v>10</v>
      </c>
      <c r="E135" s="74"/>
      <c r="F135" s="74">
        <v>41</v>
      </c>
      <c r="G135" s="74"/>
      <c r="H135" s="74">
        <v>4</v>
      </c>
      <c r="I135" s="74"/>
      <c r="J135" s="74"/>
      <c r="K135" s="74"/>
      <c r="L135" s="74"/>
      <c r="M135" s="74"/>
      <c r="N135" s="74"/>
      <c r="O135" s="74"/>
      <c r="P135" s="74"/>
      <c r="Q135" s="74"/>
      <c r="R135" s="74"/>
      <c r="S135" s="74"/>
      <c r="T135" s="74">
        <v>858</v>
      </c>
      <c r="U135" s="74"/>
      <c r="V135" s="74">
        <v>61</v>
      </c>
    </row>
    <row r="136" spans="1:22">
      <c r="A136" s="78">
        <v>40684</v>
      </c>
      <c r="B136" s="74">
        <v>229</v>
      </c>
      <c r="D136" s="74">
        <v>12</v>
      </c>
      <c r="E136" s="74"/>
      <c r="F136" s="74">
        <v>42</v>
      </c>
      <c r="G136" s="74"/>
      <c r="H136" s="74">
        <v>5</v>
      </c>
      <c r="I136" s="74"/>
      <c r="J136" s="74"/>
      <c r="K136" s="74"/>
      <c r="L136" s="74"/>
      <c r="M136" s="74"/>
      <c r="N136" s="74"/>
      <c r="O136" s="74"/>
      <c r="P136" s="74"/>
      <c r="Q136" s="74"/>
      <c r="R136" s="74"/>
      <c r="S136" s="74"/>
      <c r="T136" s="74">
        <v>857</v>
      </c>
      <c r="U136" s="74"/>
      <c r="V136" s="74">
        <v>59</v>
      </c>
    </row>
    <row r="137" spans="1:22">
      <c r="A137" s="78">
        <v>40685</v>
      </c>
      <c r="B137" s="74">
        <v>215</v>
      </c>
      <c r="D137" s="74">
        <v>12</v>
      </c>
      <c r="E137" s="74"/>
      <c r="F137" s="74">
        <v>41</v>
      </c>
      <c r="G137" s="74"/>
      <c r="H137" s="74">
        <v>3</v>
      </c>
      <c r="I137" s="74"/>
      <c r="J137" s="74"/>
      <c r="K137" s="74"/>
      <c r="L137" s="74"/>
      <c r="M137" s="74"/>
      <c r="N137" s="74"/>
      <c r="O137" s="74"/>
      <c r="P137" s="74"/>
      <c r="Q137" s="74"/>
      <c r="R137" s="74"/>
      <c r="S137" s="74"/>
      <c r="T137" s="74">
        <v>928</v>
      </c>
      <c r="U137" s="74"/>
      <c r="V137" s="74">
        <v>69</v>
      </c>
    </row>
    <row r="138" spans="1:22">
      <c r="A138" s="78">
        <v>40686</v>
      </c>
      <c r="B138" s="74">
        <v>232</v>
      </c>
      <c r="D138" s="74">
        <v>15</v>
      </c>
      <c r="E138" s="74"/>
      <c r="F138" s="74">
        <v>53</v>
      </c>
      <c r="G138" s="74"/>
      <c r="H138" s="74">
        <v>5</v>
      </c>
      <c r="I138" s="74"/>
      <c r="J138" s="74"/>
      <c r="K138" s="74"/>
      <c r="L138" s="74"/>
      <c r="M138" s="74"/>
      <c r="N138" s="74"/>
      <c r="O138" s="74"/>
      <c r="P138" s="74"/>
      <c r="Q138" s="74"/>
      <c r="R138" s="74"/>
      <c r="S138" s="74"/>
      <c r="T138" s="74">
        <v>915</v>
      </c>
      <c r="U138" s="74"/>
      <c r="V138" s="74">
        <v>67</v>
      </c>
    </row>
    <row r="139" spans="1:22">
      <c r="A139" s="78">
        <v>40687</v>
      </c>
      <c r="B139" s="74">
        <v>246</v>
      </c>
      <c r="D139" s="74">
        <v>12</v>
      </c>
      <c r="E139" s="74"/>
      <c r="F139" s="74">
        <v>46</v>
      </c>
      <c r="G139" s="74"/>
      <c r="H139" s="74">
        <v>4</v>
      </c>
      <c r="I139" s="74"/>
      <c r="J139" s="74"/>
      <c r="K139" s="74"/>
      <c r="L139" s="74"/>
      <c r="M139" s="74"/>
      <c r="N139" s="74"/>
      <c r="O139" s="74"/>
      <c r="P139" s="74"/>
      <c r="Q139" s="74"/>
      <c r="R139" s="74"/>
      <c r="S139" s="74"/>
      <c r="T139" s="74">
        <v>889</v>
      </c>
      <c r="U139" s="74"/>
      <c r="V139" s="74">
        <v>65</v>
      </c>
    </row>
    <row r="140" spans="1:22">
      <c r="A140" s="78">
        <v>40688</v>
      </c>
      <c r="B140" s="74">
        <v>243</v>
      </c>
      <c r="D140" s="74">
        <v>12</v>
      </c>
      <c r="E140" s="74"/>
      <c r="F140" s="74">
        <v>54</v>
      </c>
      <c r="G140" s="74"/>
      <c r="H140" s="74">
        <v>4</v>
      </c>
      <c r="I140" s="74"/>
      <c r="J140" s="74"/>
      <c r="K140" s="74"/>
      <c r="L140" s="74"/>
      <c r="M140" s="74"/>
      <c r="N140" s="74"/>
      <c r="O140" s="74"/>
      <c r="P140" s="74"/>
      <c r="Q140" s="74"/>
      <c r="R140" s="74"/>
      <c r="S140" s="74"/>
      <c r="T140" s="74">
        <v>820</v>
      </c>
      <c r="U140" s="74"/>
      <c r="V140" s="74">
        <v>55</v>
      </c>
    </row>
    <row r="141" spans="1:22">
      <c r="A141" s="78">
        <v>40689</v>
      </c>
      <c r="B141" s="74">
        <v>232</v>
      </c>
      <c r="D141" s="74">
        <v>13</v>
      </c>
      <c r="E141" s="74"/>
      <c r="F141" s="74">
        <v>54</v>
      </c>
      <c r="G141" s="74"/>
      <c r="H141" s="74">
        <v>3</v>
      </c>
      <c r="I141" s="74"/>
      <c r="J141" s="74"/>
      <c r="K141" s="74"/>
      <c r="L141" s="74"/>
      <c r="M141" s="74"/>
      <c r="N141" s="74"/>
      <c r="O141" s="74"/>
      <c r="P141" s="74"/>
      <c r="Q141" s="74"/>
      <c r="R141" s="74"/>
      <c r="S141" s="74"/>
      <c r="T141" s="74">
        <v>971</v>
      </c>
      <c r="U141" s="74"/>
      <c r="V141" s="74">
        <v>71</v>
      </c>
    </row>
    <row r="142" spans="1:22">
      <c r="A142" s="78">
        <v>40690</v>
      </c>
      <c r="B142" s="74">
        <v>254</v>
      </c>
      <c r="D142" s="74">
        <v>11</v>
      </c>
      <c r="E142" s="74"/>
      <c r="F142" s="74">
        <v>44</v>
      </c>
      <c r="G142" s="74"/>
      <c r="H142" s="74">
        <v>3</v>
      </c>
      <c r="I142" s="74"/>
      <c r="J142" s="74"/>
      <c r="K142" s="74"/>
      <c r="L142" s="74"/>
      <c r="M142" s="74"/>
      <c r="N142" s="74"/>
      <c r="O142" s="74"/>
      <c r="P142" s="74"/>
      <c r="Q142" s="74"/>
      <c r="R142" s="74"/>
      <c r="S142" s="74"/>
      <c r="T142" s="74">
        <v>964</v>
      </c>
      <c r="U142" s="74"/>
      <c r="V142" s="74">
        <v>70</v>
      </c>
    </row>
    <row r="143" spans="1:22">
      <c r="A143" s="78">
        <v>40691</v>
      </c>
      <c r="B143" s="74">
        <v>240</v>
      </c>
      <c r="D143" s="74">
        <v>10</v>
      </c>
      <c r="E143" s="74"/>
      <c r="F143" s="74">
        <v>33</v>
      </c>
      <c r="G143" s="74"/>
      <c r="H143" s="74">
        <v>3</v>
      </c>
      <c r="I143" s="74"/>
      <c r="J143" s="74"/>
      <c r="K143" s="74"/>
      <c r="L143" s="74"/>
      <c r="M143" s="74"/>
      <c r="N143" s="74"/>
      <c r="O143" s="74"/>
      <c r="P143" s="74"/>
      <c r="Q143" s="74"/>
      <c r="R143" s="74"/>
      <c r="S143" s="74"/>
      <c r="T143" s="74">
        <v>875</v>
      </c>
      <c r="U143" s="74"/>
      <c r="V143" s="74">
        <v>60</v>
      </c>
    </row>
    <row r="144" spans="1:22">
      <c r="A144" s="78">
        <v>40692</v>
      </c>
      <c r="B144" s="74">
        <v>235</v>
      </c>
      <c r="D144" s="74">
        <v>10</v>
      </c>
      <c r="E144" s="74"/>
      <c r="F144" s="74">
        <v>29</v>
      </c>
      <c r="G144" s="74"/>
      <c r="H144" s="74">
        <v>2</v>
      </c>
      <c r="I144" s="74"/>
      <c r="J144" s="74"/>
      <c r="K144" s="74"/>
      <c r="L144" s="74"/>
      <c r="M144" s="74"/>
      <c r="N144" s="74"/>
      <c r="O144" s="74"/>
      <c r="P144" s="74"/>
      <c r="Q144" s="74"/>
      <c r="R144" s="74"/>
      <c r="S144" s="74"/>
      <c r="T144" s="74">
        <v>878</v>
      </c>
      <c r="U144" s="74"/>
      <c r="V144" s="74">
        <v>63</v>
      </c>
    </row>
    <row r="145" spans="1:22">
      <c r="A145" s="78">
        <v>40693</v>
      </c>
      <c r="B145" s="74">
        <v>237</v>
      </c>
      <c r="D145" s="74">
        <v>10</v>
      </c>
      <c r="E145" s="74"/>
      <c r="F145" s="74">
        <v>28</v>
      </c>
      <c r="G145" s="74"/>
      <c r="H145" s="74">
        <v>2</v>
      </c>
      <c r="I145" s="74"/>
      <c r="J145" s="74"/>
      <c r="K145" s="74"/>
      <c r="L145" s="74"/>
      <c r="M145" s="74"/>
      <c r="N145" s="74"/>
      <c r="O145" s="74"/>
      <c r="P145" s="74"/>
      <c r="Q145" s="74"/>
      <c r="R145" s="74"/>
      <c r="S145" s="74"/>
      <c r="T145" s="74">
        <v>992</v>
      </c>
      <c r="U145" s="74"/>
      <c r="V145" s="74">
        <v>73</v>
      </c>
    </row>
    <row r="146" spans="1:22">
      <c r="A146" s="78">
        <v>40694</v>
      </c>
      <c r="B146" s="74">
        <v>252</v>
      </c>
      <c r="D146" s="74">
        <v>11</v>
      </c>
      <c r="E146" s="74"/>
      <c r="F146" s="74">
        <v>47</v>
      </c>
      <c r="G146" s="74"/>
      <c r="H146" s="74">
        <v>2</v>
      </c>
      <c r="I146" s="74"/>
      <c r="J146" s="74"/>
      <c r="K146" s="74"/>
      <c r="L146" s="74"/>
      <c r="M146" s="74"/>
      <c r="N146" s="74"/>
      <c r="O146" s="74"/>
      <c r="P146" s="74"/>
      <c r="Q146" s="74"/>
      <c r="R146" s="74"/>
      <c r="S146" s="74"/>
      <c r="T146" s="74"/>
      <c r="U146" s="74"/>
      <c r="V146" s="74">
        <v>76</v>
      </c>
    </row>
    <row r="147" spans="1:22">
      <c r="A147" s="78">
        <v>40695</v>
      </c>
      <c r="B147" s="74">
        <v>236</v>
      </c>
      <c r="D147" s="74">
        <v>12</v>
      </c>
      <c r="E147" s="74"/>
      <c r="F147" s="74">
        <v>57</v>
      </c>
      <c r="G147" s="74"/>
      <c r="H147" s="74">
        <v>2</v>
      </c>
      <c r="I147" s="74"/>
      <c r="J147" s="74"/>
      <c r="K147" s="74"/>
      <c r="L147" s="74"/>
      <c r="M147" s="74"/>
      <c r="N147" s="74"/>
      <c r="O147" s="74"/>
      <c r="P147" s="74"/>
      <c r="Q147" s="74"/>
      <c r="R147" s="74"/>
      <c r="S147" s="74"/>
      <c r="T147" s="74"/>
      <c r="U147" s="74"/>
      <c r="V147" s="74">
        <v>70</v>
      </c>
    </row>
    <row r="148" spans="1:22">
      <c r="A148" s="78">
        <v>40696</v>
      </c>
      <c r="B148" s="74">
        <v>240</v>
      </c>
      <c r="D148" s="74">
        <v>11</v>
      </c>
      <c r="E148" s="74"/>
      <c r="F148" s="74">
        <v>44</v>
      </c>
      <c r="G148" s="74"/>
      <c r="H148" s="74">
        <v>2</v>
      </c>
      <c r="I148" s="74"/>
      <c r="J148" s="74"/>
      <c r="K148" s="74"/>
      <c r="L148" s="74"/>
      <c r="M148" s="74"/>
      <c r="N148" s="74"/>
      <c r="O148" s="74"/>
      <c r="P148" s="74"/>
      <c r="Q148" s="74"/>
      <c r="R148" s="74"/>
      <c r="S148" s="74"/>
      <c r="T148" s="74">
        <v>818</v>
      </c>
      <c r="U148" s="74"/>
      <c r="V148" s="74">
        <v>54</v>
      </c>
    </row>
    <row r="149" spans="1:22">
      <c r="A149" s="78">
        <v>40697</v>
      </c>
      <c r="B149" s="74">
        <v>260</v>
      </c>
      <c r="D149" s="74">
        <v>11</v>
      </c>
      <c r="E149" s="74"/>
      <c r="F149" s="74">
        <v>65</v>
      </c>
      <c r="G149" s="74"/>
      <c r="H149" s="74">
        <v>2</v>
      </c>
      <c r="I149" s="74"/>
      <c r="J149" s="74"/>
      <c r="K149" s="74"/>
      <c r="L149" s="74"/>
      <c r="M149" s="74"/>
      <c r="N149" s="74"/>
      <c r="O149" s="74"/>
      <c r="P149" s="74"/>
      <c r="Q149" s="74"/>
      <c r="R149" s="74"/>
      <c r="S149" s="74"/>
      <c r="T149" s="74">
        <v>920</v>
      </c>
      <c r="U149" s="74"/>
      <c r="V149" s="74">
        <v>63</v>
      </c>
    </row>
    <row r="150" spans="1:22">
      <c r="A150" s="78">
        <v>40698</v>
      </c>
      <c r="B150" s="74">
        <v>244</v>
      </c>
      <c r="D150" s="74">
        <v>10</v>
      </c>
      <c r="E150" s="74"/>
      <c r="F150" s="74">
        <v>81</v>
      </c>
      <c r="G150" s="74"/>
      <c r="H150" s="74">
        <v>3</v>
      </c>
      <c r="I150" s="74"/>
      <c r="J150" s="74"/>
      <c r="K150" s="74"/>
      <c r="L150" s="74"/>
      <c r="M150" s="74"/>
      <c r="N150" s="74"/>
      <c r="O150" s="74"/>
      <c r="P150" s="74"/>
      <c r="Q150" s="74"/>
      <c r="R150" s="74"/>
      <c r="S150" s="74"/>
      <c r="T150" s="74">
        <v>881</v>
      </c>
      <c r="U150" s="74"/>
      <c r="V150" s="74">
        <v>57</v>
      </c>
    </row>
    <row r="151" spans="1:22">
      <c r="A151" s="78">
        <v>40699</v>
      </c>
      <c r="B151" s="74">
        <v>236</v>
      </c>
      <c r="D151" s="74">
        <v>10</v>
      </c>
      <c r="E151" s="74"/>
      <c r="F151" s="74">
        <v>79</v>
      </c>
      <c r="G151" s="74"/>
      <c r="H151" s="74">
        <v>3</v>
      </c>
      <c r="I151" s="74"/>
      <c r="J151" s="74"/>
      <c r="K151" s="74"/>
      <c r="L151" s="74"/>
      <c r="M151" s="74"/>
      <c r="N151" s="74"/>
      <c r="O151" s="74"/>
      <c r="P151" s="74"/>
      <c r="Q151" s="74"/>
      <c r="R151" s="74"/>
      <c r="S151" s="74"/>
      <c r="T151" s="74">
        <v>921</v>
      </c>
      <c r="U151" s="74"/>
      <c r="V151" s="74">
        <v>70</v>
      </c>
    </row>
    <row r="152" spans="1:22">
      <c r="A152" s="78">
        <v>40700</v>
      </c>
      <c r="B152" s="74">
        <v>236</v>
      </c>
      <c r="D152" s="74">
        <v>10</v>
      </c>
      <c r="E152" s="74"/>
      <c r="F152" s="74">
        <v>91</v>
      </c>
      <c r="G152" s="74"/>
      <c r="H152" s="74">
        <v>4</v>
      </c>
      <c r="I152" s="74"/>
      <c r="J152" s="74"/>
      <c r="K152" s="74"/>
      <c r="L152" s="74"/>
      <c r="M152" s="74"/>
      <c r="N152" s="74"/>
      <c r="O152" s="74"/>
      <c r="P152" s="74"/>
      <c r="Q152" s="74"/>
      <c r="R152" s="74"/>
      <c r="S152" s="74"/>
      <c r="T152" s="74">
        <v>841</v>
      </c>
      <c r="U152" s="74"/>
      <c r="V152" s="74">
        <v>63</v>
      </c>
    </row>
    <row r="153" spans="1:22">
      <c r="A153" s="78">
        <v>40701</v>
      </c>
      <c r="B153" s="74">
        <v>233</v>
      </c>
      <c r="D153" s="74">
        <v>8</v>
      </c>
      <c r="E153" s="74"/>
      <c r="F153" s="74">
        <v>96</v>
      </c>
      <c r="G153" s="74"/>
      <c r="H153" s="74">
        <v>5</v>
      </c>
      <c r="I153" s="74"/>
      <c r="J153" s="74"/>
      <c r="K153" s="74"/>
      <c r="L153" s="74"/>
      <c r="M153" s="74"/>
      <c r="N153" s="74"/>
      <c r="O153" s="74"/>
      <c r="P153" s="74"/>
      <c r="Q153" s="74"/>
      <c r="R153" s="74"/>
      <c r="S153" s="74"/>
      <c r="T153" s="74">
        <v>911</v>
      </c>
      <c r="U153" s="74"/>
      <c r="V153" s="74">
        <v>65</v>
      </c>
    </row>
    <row r="154" spans="1:22">
      <c r="A154" s="78">
        <v>40702</v>
      </c>
      <c r="B154" s="74">
        <v>249</v>
      </c>
      <c r="D154" s="74">
        <v>9</v>
      </c>
      <c r="E154" s="74"/>
      <c r="F154" s="74">
        <v>104</v>
      </c>
      <c r="G154" s="74"/>
      <c r="H154" s="74">
        <v>5</v>
      </c>
      <c r="I154" s="74"/>
      <c r="J154" s="74"/>
      <c r="K154" s="74"/>
      <c r="L154" s="74"/>
      <c r="M154" s="74"/>
      <c r="N154" s="74"/>
      <c r="O154" s="74"/>
      <c r="P154" s="74"/>
      <c r="Q154" s="74"/>
      <c r="R154" s="74"/>
      <c r="S154" s="74"/>
      <c r="T154" s="74">
        <v>975</v>
      </c>
      <c r="U154" s="74"/>
      <c r="V154" s="74">
        <v>67</v>
      </c>
    </row>
    <row r="155" spans="1:22">
      <c r="A155" s="78">
        <v>40703</v>
      </c>
      <c r="B155" s="74">
        <v>270</v>
      </c>
      <c r="D155" s="74">
        <v>9</v>
      </c>
      <c r="E155" s="74"/>
      <c r="F155" s="74">
        <v>107</v>
      </c>
      <c r="G155" s="74"/>
      <c r="H155" s="74">
        <v>4</v>
      </c>
      <c r="I155" s="74"/>
      <c r="J155" s="74"/>
      <c r="K155" s="74"/>
      <c r="L155" s="74"/>
      <c r="M155" s="74"/>
      <c r="N155" s="74"/>
      <c r="O155" s="74"/>
      <c r="P155" s="74"/>
      <c r="Q155" s="74"/>
      <c r="R155" s="74"/>
      <c r="S155" s="74"/>
      <c r="T155" s="74"/>
      <c r="U155" s="74"/>
      <c r="V155" s="74">
        <v>69</v>
      </c>
    </row>
    <row r="156" spans="1:22">
      <c r="A156" s="78">
        <v>40704</v>
      </c>
      <c r="B156" s="74">
        <v>266</v>
      </c>
      <c r="D156" s="74">
        <v>12</v>
      </c>
      <c r="E156" s="74"/>
      <c r="F156" s="74">
        <v>125</v>
      </c>
      <c r="G156" s="74"/>
      <c r="H156" s="74">
        <v>6</v>
      </c>
      <c r="I156" s="74"/>
      <c r="J156" s="74"/>
      <c r="K156" s="74"/>
      <c r="L156" s="74"/>
      <c r="M156" s="74"/>
      <c r="N156" s="74"/>
      <c r="O156" s="74"/>
      <c r="P156" s="74"/>
      <c r="Q156" s="74"/>
      <c r="R156" s="74"/>
      <c r="S156" s="74"/>
      <c r="T156" s="74">
        <v>851</v>
      </c>
      <c r="U156" s="74"/>
      <c r="V156" s="74">
        <v>51</v>
      </c>
    </row>
    <row r="157" spans="1:22">
      <c r="A157" s="78">
        <v>40705</v>
      </c>
      <c r="B157" s="74">
        <v>266</v>
      </c>
      <c r="D157" s="74">
        <v>12</v>
      </c>
      <c r="E157" s="74"/>
      <c r="F157" s="74">
        <v>113</v>
      </c>
      <c r="G157" s="74"/>
      <c r="H157" s="74">
        <v>4</v>
      </c>
      <c r="I157" s="74"/>
      <c r="J157" s="74"/>
      <c r="K157" s="74"/>
      <c r="L157" s="74"/>
      <c r="M157" s="74"/>
      <c r="N157" s="74"/>
      <c r="O157" s="74"/>
      <c r="P157" s="74"/>
      <c r="Q157" s="74"/>
      <c r="R157" s="74"/>
      <c r="S157" s="74"/>
      <c r="T157" s="74">
        <v>695</v>
      </c>
      <c r="U157" s="74"/>
      <c r="V157" s="74">
        <v>38</v>
      </c>
    </row>
    <row r="158" spans="1:22">
      <c r="A158" s="78">
        <v>40706</v>
      </c>
      <c r="B158" s="74">
        <v>260</v>
      </c>
      <c r="D158" s="74">
        <v>11</v>
      </c>
      <c r="E158" s="74"/>
      <c r="F158" s="74">
        <v>109</v>
      </c>
      <c r="G158" s="74"/>
      <c r="H158" s="74">
        <v>4</v>
      </c>
      <c r="I158" s="74"/>
      <c r="J158" s="74"/>
      <c r="K158" s="74"/>
      <c r="L158" s="74"/>
      <c r="M158" s="74"/>
      <c r="N158" s="74"/>
      <c r="O158" s="74"/>
      <c r="P158" s="74"/>
      <c r="Q158" s="74"/>
      <c r="R158" s="74"/>
      <c r="S158" s="74"/>
      <c r="T158" s="74">
        <v>706</v>
      </c>
      <c r="U158" s="74"/>
      <c r="V158" s="74">
        <v>38</v>
      </c>
    </row>
    <row r="159" spans="1:22">
      <c r="A159" s="78">
        <v>40707</v>
      </c>
      <c r="B159" s="74">
        <v>277</v>
      </c>
      <c r="D159" s="74">
        <v>11</v>
      </c>
      <c r="E159" s="74"/>
      <c r="F159" s="74">
        <v>111</v>
      </c>
      <c r="G159" s="74"/>
      <c r="H159" s="74">
        <v>4</v>
      </c>
      <c r="I159" s="74"/>
      <c r="J159" s="74"/>
      <c r="K159" s="74"/>
      <c r="L159" s="74"/>
      <c r="M159" s="74"/>
      <c r="N159" s="74"/>
      <c r="O159" s="74"/>
      <c r="P159" s="74"/>
      <c r="Q159" s="74"/>
      <c r="R159" s="74"/>
      <c r="S159" s="74"/>
      <c r="T159" s="74">
        <v>724</v>
      </c>
      <c r="U159" s="74"/>
      <c r="V159" s="74">
        <v>43</v>
      </c>
    </row>
    <row r="160" spans="1:22">
      <c r="A160" s="78">
        <v>40708</v>
      </c>
      <c r="B160" s="74">
        <v>254</v>
      </c>
      <c r="D160" s="74">
        <v>13</v>
      </c>
      <c r="E160" s="74"/>
      <c r="F160" s="74">
        <v>108</v>
      </c>
      <c r="G160" s="74"/>
      <c r="H160" s="74">
        <v>5</v>
      </c>
      <c r="I160" s="74"/>
      <c r="J160" s="74"/>
      <c r="K160" s="74"/>
      <c r="L160" s="74"/>
      <c r="M160" s="74"/>
      <c r="N160" s="74"/>
      <c r="O160" s="74"/>
      <c r="P160" s="74"/>
      <c r="Q160" s="74"/>
      <c r="R160" s="74"/>
      <c r="S160" s="74"/>
      <c r="T160" s="74">
        <v>782</v>
      </c>
      <c r="U160" s="74"/>
      <c r="V160" s="74">
        <v>49</v>
      </c>
    </row>
    <row r="161" spans="1:22">
      <c r="A161" s="78">
        <v>40709</v>
      </c>
      <c r="B161" s="74">
        <v>245</v>
      </c>
      <c r="D161" s="74">
        <v>11</v>
      </c>
      <c r="E161" s="74"/>
      <c r="F161" s="74">
        <v>115</v>
      </c>
      <c r="G161" s="74"/>
      <c r="H161" s="74">
        <v>5</v>
      </c>
      <c r="I161" s="74"/>
      <c r="J161" s="74"/>
      <c r="K161" s="74"/>
      <c r="L161" s="74"/>
      <c r="M161" s="74"/>
      <c r="N161" s="74"/>
      <c r="O161" s="74"/>
      <c r="P161" s="74"/>
      <c r="Q161" s="74"/>
      <c r="R161" s="74"/>
      <c r="S161" s="74"/>
      <c r="T161" s="74">
        <v>861</v>
      </c>
      <c r="U161" s="74"/>
      <c r="V161" s="74">
        <v>52</v>
      </c>
    </row>
    <row r="162" spans="1:22">
      <c r="A162" s="78">
        <v>40710</v>
      </c>
      <c r="B162" s="74">
        <v>254</v>
      </c>
      <c r="D162" s="74">
        <v>9</v>
      </c>
      <c r="E162" s="74"/>
      <c r="F162" s="74">
        <v>117</v>
      </c>
      <c r="G162" s="74"/>
      <c r="H162" s="74">
        <v>5</v>
      </c>
      <c r="I162" s="74"/>
      <c r="J162" s="74"/>
      <c r="K162" s="74"/>
      <c r="L162" s="74"/>
      <c r="M162" s="74"/>
      <c r="N162" s="74"/>
      <c r="O162" s="74"/>
      <c r="P162" s="74"/>
      <c r="Q162" s="74"/>
      <c r="R162" s="74"/>
      <c r="S162" s="74"/>
      <c r="T162" s="74">
        <v>821</v>
      </c>
      <c r="U162" s="74"/>
      <c r="V162" s="74">
        <v>50</v>
      </c>
    </row>
    <row r="163" spans="1:22">
      <c r="A163" s="78">
        <v>40711</v>
      </c>
      <c r="B163" s="74">
        <v>219</v>
      </c>
      <c r="D163" s="74">
        <v>8</v>
      </c>
      <c r="E163" s="74"/>
      <c r="F163" s="74">
        <v>102</v>
      </c>
      <c r="G163" s="74"/>
      <c r="H163" s="74">
        <v>6</v>
      </c>
      <c r="I163" s="74"/>
      <c r="J163" s="74"/>
      <c r="K163" s="74"/>
      <c r="L163" s="74"/>
      <c r="M163" s="74"/>
      <c r="N163" s="74"/>
      <c r="O163" s="74"/>
      <c r="P163" s="74"/>
      <c r="Q163" s="74"/>
      <c r="R163" s="74"/>
      <c r="S163" s="74"/>
      <c r="T163" s="74">
        <v>809</v>
      </c>
      <c r="U163" s="74"/>
      <c r="V163" s="74">
        <v>52</v>
      </c>
    </row>
    <row r="164" spans="1:22">
      <c r="A164" s="78">
        <v>40712</v>
      </c>
      <c r="B164" s="74">
        <v>211</v>
      </c>
      <c r="D164" s="74">
        <v>10</v>
      </c>
      <c r="E164" s="74"/>
      <c r="F164" s="74">
        <v>86</v>
      </c>
      <c r="G164" s="74"/>
      <c r="H164" s="74">
        <v>4</v>
      </c>
      <c r="I164" s="74"/>
      <c r="J164" s="74"/>
      <c r="K164" s="74"/>
      <c r="L164" s="74"/>
      <c r="M164" s="74"/>
      <c r="N164" s="74"/>
      <c r="O164" s="74"/>
      <c r="P164" s="74"/>
      <c r="Q164" s="74"/>
      <c r="R164" s="74"/>
      <c r="S164" s="74"/>
      <c r="T164" s="74">
        <v>809</v>
      </c>
      <c r="U164" s="74"/>
      <c r="V164" s="74">
        <v>55</v>
      </c>
    </row>
    <row r="165" spans="1:22">
      <c r="A165" s="78">
        <v>40713</v>
      </c>
      <c r="B165" s="74">
        <v>230</v>
      </c>
      <c r="D165" s="74">
        <v>10</v>
      </c>
      <c r="E165" s="74"/>
      <c r="F165" s="74">
        <v>79</v>
      </c>
      <c r="G165" s="74"/>
      <c r="H165" s="74">
        <v>3</v>
      </c>
      <c r="I165" s="74"/>
      <c r="J165" s="74"/>
      <c r="K165" s="74"/>
      <c r="L165" s="74"/>
      <c r="M165" s="74"/>
      <c r="N165" s="74"/>
      <c r="O165" s="74"/>
      <c r="P165" s="74"/>
      <c r="Q165" s="74"/>
      <c r="R165" s="74"/>
      <c r="S165" s="74"/>
      <c r="T165" s="74">
        <v>786</v>
      </c>
      <c r="U165" s="74"/>
      <c r="V165" s="74">
        <v>55</v>
      </c>
    </row>
    <row r="166" spans="1:22">
      <c r="A166" s="78">
        <v>40714</v>
      </c>
      <c r="B166" s="74">
        <v>249</v>
      </c>
      <c r="D166" s="74">
        <v>13</v>
      </c>
      <c r="E166" s="74"/>
      <c r="F166" s="74">
        <v>79</v>
      </c>
      <c r="G166" s="74"/>
      <c r="H166" s="74">
        <v>4</v>
      </c>
      <c r="I166" s="74"/>
      <c r="J166" s="74"/>
      <c r="K166" s="74"/>
      <c r="L166" s="74"/>
      <c r="M166" s="74"/>
      <c r="N166" s="74"/>
      <c r="O166" s="74"/>
      <c r="P166" s="74"/>
      <c r="Q166" s="74"/>
      <c r="R166" s="74"/>
      <c r="S166" s="74"/>
      <c r="T166" s="74">
        <v>825</v>
      </c>
      <c r="U166" s="74"/>
      <c r="V166" s="74">
        <v>59</v>
      </c>
    </row>
    <row r="167" spans="1:22">
      <c r="A167" s="78">
        <v>40715</v>
      </c>
      <c r="B167" s="74">
        <v>280</v>
      </c>
      <c r="D167" s="74">
        <v>15</v>
      </c>
      <c r="E167" s="74"/>
      <c r="F167" s="74">
        <v>83</v>
      </c>
      <c r="G167" s="74"/>
      <c r="H167" s="74">
        <v>4</v>
      </c>
      <c r="I167" s="74"/>
      <c r="J167" s="74"/>
      <c r="K167" s="74"/>
      <c r="L167" s="74"/>
      <c r="M167" s="74"/>
      <c r="N167" s="74"/>
      <c r="O167" s="74"/>
      <c r="P167" s="74"/>
      <c r="Q167" s="74"/>
      <c r="R167" s="74"/>
      <c r="S167" s="74"/>
      <c r="T167" s="74">
        <v>949</v>
      </c>
      <c r="U167" s="74"/>
      <c r="V167" s="74">
        <v>65</v>
      </c>
    </row>
    <row r="168" spans="1:22">
      <c r="A168" s="78">
        <v>40716</v>
      </c>
      <c r="B168" s="74">
        <v>312</v>
      </c>
      <c r="D168" s="74">
        <v>16</v>
      </c>
      <c r="E168" s="74"/>
      <c r="F168" s="74">
        <v>95</v>
      </c>
      <c r="G168" s="74"/>
      <c r="H168" s="74">
        <v>4</v>
      </c>
      <c r="I168" s="74"/>
      <c r="J168" s="74"/>
      <c r="K168" s="74"/>
      <c r="L168" s="74"/>
      <c r="M168" s="74"/>
      <c r="N168" s="74"/>
      <c r="O168" s="74"/>
      <c r="P168" s="74"/>
      <c r="Q168" s="74"/>
      <c r="R168" s="74"/>
      <c r="S168" s="74"/>
      <c r="T168" s="74">
        <v>1017</v>
      </c>
      <c r="U168" s="74"/>
      <c r="V168" s="74">
        <v>72</v>
      </c>
    </row>
    <row r="169" spans="1:22">
      <c r="A169" s="78">
        <v>40717</v>
      </c>
      <c r="B169" s="74">
        <v>317</v>
      </c>
      <c r="D169" s="74">
        <v>17</v>
      </c>
      <c r="E169" s="74"/>
      <c r="F169" s="74">
        <v>89</v>
      </c>
      <c r="G169" s="74"/>
      <c r="H169" s="74">
        <v>4</v>
      </c>
      <c r="I169" s="74"/>
      <c r="J169" s="74"/>
      <c r="K169" s="74"/>
      <c r="L169" s="74"/>
      <c r="M169" s="74"/>
      <c r="N169" s="74"/>
      <c r="O169" s="74"/>
      <c r="P169" s="74"/>
      <c r="Q169" s="74"/>
      <c r="R169" s="74"/>
      <c r="S169" s="74"/>
      <c r="T169" s="74">
        <v>944</v>
      </c>
      <c r="U169" s="74"/>
      <c r="V169" s="74">
        <v>63</v>
      </c>
    </row>
    <row r="170" spans="1:22">
      <c r="A170" s="78">
        <v>40718</v>
      </c>
      <c r="B170" s="74">
        <v>324</v>
      </c>
      <c r="D170" s="74">
        <v>19</v>
      </c>
      <c r="E170" s="74"/>
      <c r="F170" s="74">
        <v>85</v>
      </c>
      <c r="G170" s="74"/>
      <c r="H170" s="74">
        <v>3</v>
      </c>
      <c r="I170" s="74"/>
      <c r="J170" s="74"/>
      <c r="K170" s="74"/>
      <c r="L170" s="74"/>
      <c r="M170" s="74"/>
      <c r="N170" s="74"/>
      <c r="O170" s="74"/>
      <c r="P170" s="74"/>
      <c r="Q170" s="74"/>
      <c r="R170" s="74"/>
      <c r="S170" s="74"/>
      <c r="T170" s="74">
        <v>942</v>
      </c>
      <c r="U170" s="74"/>
      <c r="V170" s="74">
        <v>66</v>
      </c>
    </row>
    <row r="171" spans="1:22">
      <c r="A171" s="78">
        <v>40719</v>
      </c>
      <c r="B171" s="74">
        <v>317</v>
      </c>
      <c r="D171" s="74">
        <v>18</v>
      </c>
      <c r="E171" s="74"/>
      <c r="F171" s="74">
        <v>85</v>
      </c>
      <c r="G171" s="74"/>
      <c r="H171" s="74">
        <v>2</v>
      </c>
      <c r="I171" s="74"/>
      <c r="J171" s="74"/>
      <c r="K171" s="74"/>
      <c r="L171" s="74"/>
      <c r="M171" s="74"/>
      <c r="N171" s="74"/>
      <c r="O171" s="74"/>
      <c r="P171" s="74"/>
      <c r="Q171" s="74"/>
      <c r="R171" s="74"/>
      <c r="S171" s="74"/>
      <c r="T171" s="74">
        <v>933</v>
      </c>
      <c r="U171" s="74"/>
      <c r="V171" s="74">
        <v>63</v>
      </c>
    </row>
    <row r="172" spans="1:22">
      <c r="A172" s="78">
        <v>40720</v>
      </c>
      <c r="B172" s="74">
        <v>319</v>
      </c>
      <c r="D172" s="74">
        <v>17</v>
      </c>
      <c r="E172" s="74"/>
      <c r="F172" s="74">
        <v>78</v>
      </c>
      <c r="G172" s="74"/>
      <c r="H172" s="74">
        <v>2</v>
      </c>
      <c r="I172" s="74"/>
      <c r="J172" s="74"/>
      <c r="K172" s="74"/>
      <c r="L172" s="74"/>
      <c r="M172" s="74"/>
      <c r="N172" s="74"/>
      <c r="O172" s="74"/>
      <c r="P172" s="74"/>
      <c r="Q172" s="74"/>
      <c r="R172" s="74"/>
      <c r="S172" s="74"/>
      <c r="T172" s="74">
        <v>904</v>
      </c>
      <c r="U172" s="74"/>
      <c r="V172" s="74">
        <v>61</v>
      </c>
    </row>
    <row r="173" spans="1:22">
      <c r="A173" s="78">
        <v>40721</v>
      </c>
      <c r="B173" s="74">
        <v>338</v>
      </c>
      <c r="D173" s="74">
        <v>18</v>
      </c>
      <c r="E173" s="74"/>
      <c r="F173" s="74">
        <v>74</v>
      </c>
      <c r="G173" s="74"/>
      <c r="H173" s="74">
        <v>2</v>
      </c>
      <c r="I173" s="74"/>
      <c r="J173" s="74"/>
      <c r="K173" s="74"/>
      <c r="L173" s="74"/>
      <c r="M173" s="74"/>
      <c r="N173" s="74"/>
      <c r="O173" s="74"/>
      <c r="P173" s="74"/>
      <c r="Q173" s="74"/>
      <c r="R173" s="74"/>
      <c r="S173" s="74"/>
      <c r="T173" s="74">
        <v>941</v>
      </c>
      <c r="U173" s="74"/>
      <c r="V173" s="74">
        <v>62</v>
      </c>
    </row>
    <row r="174" spans="1:22">
      <c r="A174" s="78">
        <v>40722</v>
      </c>
      <c r="B174" s="74">
        <v>358</v>
      </c>
      <c r="D174" s="74">
        <v>18</v>
      </c>
      <c r="E174" s="74"/>
      <c r="F174" s="74">
        <v>81</v>
      </c>
      <c r="G174" s="74"/>
      <c r="H174" s="74">
        <v>3</v>
      </c>
      <c r="I174" s="74"/>
      <c r="J174" s="74"/>
      <c r="K174" s="74"/>
      <c r="L174" s="74"/>
      <c r="M174" s="74"/>
      <c r="N174" s="74"/>
      <c r="O174" s="74"/>
      <c r="P174" s="74"/>
      <c r="Q174" s="74"/>
      <c r="R174" s="74"/>
      <c r="S174" s="74"/>
      <c r="T174" s="74">
        <v>982</v>
      </c>
      <c r="U174" s="74"/>
      <c r="V174" s="74">
        <v>68</v>
      </c>
    </row>
    <row r="175" spans="1:22">
      <c r="A175" s="78">
        <v>40723</v>
      </c>
      <c r="B175" s="74">
        <v>349</v>
      </c>
      <c r="D175" s="74">
        <v>19</v>
      </c>
      <c r="E175" s="74"/>
      <c r="F175" s="74">
        <v>80</v>
      </c>
      <c r="G175" s="74"/>
      <c r="H175" s="74">
        <v>3</v>
      </c>
      <c r="I175" s="74"/>
      <c r="J175" s="74"/>
      <c r="K175" s="74"/>
      <c r="L175" s="74"/>
      <c r="M175" s="74"/>
      <c r="N175" s="74"/>
      <c r="O175" s="74"/>
      <c r="P175" s="74"/>
      <c r="Q175" s="74"/>
      <c r="R175" s="74"/>
      <c r="S175" s="74"/>
      <c r="T175" s="74"/>
      <c r="U175" s="74"/>
      <c r="V175" s="74">
        <v>73</v>
      </c>
    </row>
    <row r="176" spans="1:22">
      <c r="A176" s="78">
        <v>40724</v>
      </c>
      <c r="B176" s="74">
        <v>319</v>
      </c>
      <c r="D176" s="74">
        <v>17</v>
      </c>
      <c r="E176" s="74"/>
      <c r="F176" s="74">
        <v>72</v>
      </c>
      <c r="G176" s="74"/>
      <c r="H176" s="74">
        <v>2</v>
      </c>
      <c r="I176" s="74"/>
      <c r="J176" s="74"/>
      <c r="K176" s="74"/>
      <c r="L176" s="74"/>
      <c r="M176" s="74"/>
      <c r="N176" s="74"/>
      <c r="O176" s="74"/>
      <c r="P176" s="74"/>
      <c r="Q176" s="74"/>
      <c r="R176" s="74"/>
      <c r="S176" s="74"/>
      <c r="T176" s="74">
        <v>942</v>
      </c>
      <c r="U176" s="74"/>
      <c r="V176" s="74">
        <v>69</v>
      </c>
    </row>
    <row r="177" spans="1:22">
      <c r="A177" s="78">
        <v>40725</v>
      </c>
      <c r="B177" s="74">
        <v>354</v>
      </c>
      <c r="D177" s="74">
        <v>17</v>
      </c>
      <c r="E177" s="74"/>
      <c r="F177" s="74">
        <v>113</v>
      </c>
      <c r="G177" s="74"/>
      <c r="H177" s="74">
        <v>3</v>
      </c>
      <c r="I177" s="74"/>
      <c r="J177" s="74"/>
      <c r="K177" s="74"/>
      <c r="L177" s="74"/>
      <c r="M177" s="74"/>
      <c r="N177" s="74"/>
      <c r="O177" s="74"/>
      <c r="P177" s="74"/>
      <c r="Q177" s="74"/>
      <c r="R177" s="74"/>
      <c r="S177" s="74"/>
      <c r="T177" s="74"/>
      <c r="U177" s="74"/>
      <c r="V177" s="74">
        <v>74</v>
      </c>
    </row>
    <row r="178" spans="1:22">
      <c r="A178" s="78">
        <v>40726</v>
      </c>
      <c r="B178" s="74">
        <v>319</v>
      </c>
      <c r="D178" s="74">
        <v>13</v>
      </c>
      <c r="E178" s="74"/>
      <c r="F178" s="74">
        <v>116</v>
      </c>
      <c r="G178" s="74"/>
      <c r="H178" s="74">
        <v>4</v>
      </c>
      <c r="I178" s="74"/>
      <c r="J178" s="74"/>
      <c r="K178" s="74"/>
      <c r="L178" s="74"/>
      <c r="M178" s="74"/>
      <c r="N178" s="74"/>
      <c r="O178" s="74"/>
      <c r="P178" s="74"/>
      <c r="Q178" s="74"/>
      <c r="R178" s="74"/>
      <c r="S178" s="74"/>
      <c r="T178" s="74">
        <v>893</v>
      </c>
      <c r="U178" s="74"/>
      <c r="V178" s="74">
        <v>60</v>
      </c>
    </row>
    <row r="179" spans="1:22">
      <c r="A179" s="78">
        <v>40727</v>
      </c>
      <c r="B179" s="74">
        <v>314</v>
      </c>
      <c r="D179" s="74">
        <v>14</v>
      </c>
      <c r="E179" s="74"/>
      <c r="F179" s="74">
        <v>104</v>
      </c>
      <c r="G179" s="74"/>
      <c r="H179" s="74">
        <v>4</v>
      </c>
      <c r="I179" s="74"/>
      <c r="J179" s="74"/>
      <c r="K179" s="74"/>
      <c r="L179" s="74"/>
      <c r="M179" s="74"/>
      <c r="N179" s="74"/>
      <c r="O179" s="74"/>
      <c r="P179" s="74"/>
      <c r="Q179" s="74"/>
      <c r="R179" s="74"/>
      <c r="S179" s="74"/>
      <c r="T179" s="74">
        <v>827</v>
      </c>
      <c r="U179" s="74"/>
      <c r="V179" s="74">
        <v>57</v>
      </c>
    </row>
    <row r="180" spans="1:22">
      <c r="A180" s="78">
        <v>40728</v>
      </c>
      <c r="B180" s="74">
        <v>305</v>
      </c>
      <c r="D180" s="74">
        <v>14</v>
      </c>
      <c r="E180" s="74"/>
      <c r="F180" s="74">
        <v>115</v>
      </c>
      <c r="G180" s="74"/>
      <c r="H180" s="74">
        <v>4</v>
      </c>
      <c r="I180" s="74"/>
      <c r="J180" s="74"/>
      <c r="K180" s="74"/>
      <c r="L180" s="74"/>
      <c r="M180" s="74"/>
      <c r="N180" s="74"/>
      <c r="O180" s="74"/>
      <c r="P180" s="74"/>
      <c r="Q180" s="74"/>
      <c r="R180" s="74"/>
      <c r="S180" s="74"/>
      <c r="T180" s="74">
        <v>610</v>
      </c>
      <c r="U180" s="74"/>
      <c r="V180" s="74">
        <v>36</v>
      </c>
    </row>
    <row r="181" spans="1:22">
      <c r="A181" s="78">
        <v>40729</v>
      </c>
      <c r="B181" s="74">
        <v>313</v>
      </c>
      <c r="D181" s="74">
        <v>17</v>
      </c>
      <c r="E181" s="74"/>
      <c r="F181" s="74">
        <v>116</v>
      </c>
      <c r="G181" s="74"/>
      <c r="H181" s="74">
        <v>4</v>
      </c>
      <c r="I181" s="74"/>
      <c r="J181" s="74"/>
      <c r="K181" s="74"/>
      <c r="L181" s="74"/>
      <c r="M181" s="74"/>
      <c r="N181" s="74"/>
      <c r="O181" s="74"/>
      <c r="P181" s="74"/>
      <c r="Q181" s="74"/>
      <c r="R181" s="74"/>
      <c r="S181" s="74"/>
      <c r="T181" s="74">
        <v>638</v>
      </c>
      <c r="U181" s="74"/>
      <c r="V181" s="74">
        <v>40</v>
      </c>
    </row>
    <row r="182" spans="1:22">
      <c r="A182" s="78">
        <v>40730</v>
      </c>
      <c r="B182" s="74">
        <v>333</v>
      </c>
      <c r="D182" s="74">
        <v>20</v>
      </c>
      <c r="E182" s="74"/>
      <c r="F182" s="74">
        <v>118</v>
      </c>
      <c r="G182" s="74"/>
      <c r="H182" s="74">
        <v>4</v>
      </c>
      <c r="I182" s="74"/>
      <c r="J182" s="74"/>
      <c r="K182" s="74"/>
      <c r="L182" s="74"/>
      <c r="M182" s="74"/>
      <c r="N182" s="74"/>
      <c r="O182" s="74"/>
      <c r="P182" s="74"/>
      <c r="Q182" s="74"/>
      <c r="R182" s="74"/>
      <c r="S182" s="74"/>
      <c r="T182" s="74">
        <v>767</v>
      </c>
      <c r="U182" s="74"/>
      <c r="V182" s="74">
        <v>54</v>
      </c>
    </row>
    <row r="183" spans="1:22">
      <c r="A183" s="78">
        <v>40731</v>
      </c>
      <c r="B183" s="74">
        <v>351</v>
      </c>
      <c r="D183" s="74">
        <v>20</v>
      </c>
      <c r="E183" s="74"/>
      <c r="F183" s="74">
        <v>127</v>
      </c>
      <c r="G183" s="74"/>
      <c r="H183" s="74">
        <v>4</v>
      </c>
      <c r="I183" s="74"/>
      <c r="J183" s="74"/>
      <c r="K183" s="74"/>
      <c r="L183" s="74"/>
      <c r="M183" s="74"/>
      <c r="N183" s="74"/>
      <c r="O183" s="74"/>
      <c r="P183" s="74"/>
      <c r="Q183" s="74"/>
      <c r="R183" s="74"/>
      <c r="S183" s="74"/>
      <c r="T183" s="74">
        <v>863</v>
      </c>
      <c r="U183" s="74"/>
      <c r="V183" s="74">
        <v>60</v>
      </c>
    </row>
    <row r="184" spans="1:22">
      <c r="A184" s="78">
        <v>40732</v>
      </c>
      <c r="B184" s="74">
        <v>349</v>
      </c>
      <c r="D184" s="74">
        <v>20</v>
      </c>
      <c r="E184" s="74"/>
      <c r="F184" s="74">
        <v>106</v>
      </c>
      <c r="G184" s="74"/>
      <c r="H184" s="74">
        <v>4</v>
      </c>
      <c r="I184" s="74"/>
      <c r="J184" s="74"/>
      <c r="K184" s="74"/>
      <c r="L184" s="74"/>
      <c r="M184" s="74"/>
      <c r="N184" s="74"/>
      <c r="O184" s="74"/>
      <c r="P184" s="74"/>
      <c r="Q184" s="74"/>
      <c r="R184" s="74"/>
      <c r="S184" s="74"/>
      <c r="T184" s="74">
        <v>870</v>
      </c>
      <c r="U184" s="74"/>
      <c r="V184" s="74">
        <v>65</v>
      </c>
    </row>
    <row r="185" spans="1:22">
      <c r="A185" s="78">
        <v>40733</v>
      </c>
      <c r="B185" s="74">
        <v>321</v>
      </c>
      <c r="D185" s="74">
        <v>15</v>
      </c>
      <c r="E185" s="74"/>
      <c r="F185" s="74">
        <v>100</v>
      </c>
      <c r="G185" s="74"/>
      <c r="H185" s="74">
        <v>4</v>
      </c>
      <c r="I185" s="74"/>
      <c r="J185" s="74"/>
      <c r="K185" s="74"/>
      <c r="L185" s="74"/>
      <c r="M185" s="74"/>
      <c r="N185" s="74"/>
      <c r="O185" s="74"/>
      <c r="P185" s="74"/>
      <c r="Q185" s="74"/>
      <c r="R185" s="74"/>
      <c r="S185" s="74"/>
      <c r="T185" s="74">
        <v>916</v>
      </c>
      <c r="U185" s="74"/>
      <c r="V185" s="74">
        <v>65</v>
      </c>
    </row>
    <row r="186" spans="1:22">
      <c r="A186" s="78">
        <v>40734</v>
      </c>
      <c r="B186" s="74">
        <v>313</v>
      </c>
      <c r="D186" s="74">
        <v>17</v>
      </c>
      <c r="E186" s="74"/>
      <c r="F186" s="74">
        <v>92</v>
      </c>
      <c r="G186" s="74"/>
      <c r="H186" s="74">
        <v>3</v>
      </c>
      <c r="I186" s="74"/>
      <c r="J186" s="74"/>
      <c r="K186" s="74"/>
      <c r="L186" s="74"/>
      <c r="M186" s="74"/>
      <c r="N186" s="74"/>
      <c r="O186" s="74"/>
      <c r="P186" s="74"/>
      <c r="Q186" s="74"/>
      <c r="R186" s="74"/>
      <c r="S186" s="74"/>
      <c r="T186" s="74">
        <v>830</v>
      </c>
      <c r="U186" s="74"/>
      <c r="V186" s="74">
        <v>59</v>
      </c>
    </row>
    <row r="187" spans="1:22">
      <c r="A187" s="78">
        <v>40735</v>
      </c>
      <c r="B187" s="74">
        <v>325</v>
      </c>
      <c r="D187" s="74">
        <v>17</v>
      </c>
      <c r="E187" s="74"/>
      <c r="F187" s="74">
        <v>94</v>
      </c>
      <c r="G187" s="74"/>
      <c r="H187" s="74">
        <v>3</v>
      </c>
      <c r="I187" s="74"/>
      <c r="J187" s="74"/>
      <c r="K187" s="74"/>
      <c r="L187" s="74"/>
      <c r="M187" s="74"/>
      <c r="N187" s="74"/>
      <c r="O187" s="74"/>
      <c r="P187" s="74"/>
      <c r="Q187" s="74"/>
      <c r="R187" s="74"/>
      <c r="S187" s="74"/>
      <c r="T187" s="74">
        <v>857</v>
      </c>
      <c r="U187" s="74"/>
      <c r="V187" s="74">
        <v>63</v>
      </c>
    </row>
    <row r="188" spans="1:22">
      <c r="A188" s="78">
        <v>40736</v>
      </c>
      <c r="B188" s="74">
        <v>319</v>
      </c>
      <c r="D188" s="74">
        <v>15</v>
      </c>
      <c r="E188" s="74"/>
      <c r="F188" s="74">
        <v>88</v>
      </c>
      <c r="G188" s="74"/>
      <c r="H188" s="74">
        <v>3</v>
      </c>
      <c r="I188" s="74"/>
      <c r="J188" s="74"/>
      <c r="K188" s="74"/>
      <c r="L188" s="74"/>
      <c r="M188" s="74"/>
      <c r="N188" s="74"/>
      <c r="O188" s="74"/>
      <c r="P188" s="74"/>
      <c r="Q188" s="74"/>
      <c r="R188" s="74"/>
      <c r="S188" s="74"/>
      <c r="T188" s="74">
        <v>895</v>
      </c>
      <c r="U188" s="74"/>
      <c r="V188" s="74">
        <v>65</v>
      </c>
    </row>
    <row r="189" spans="1:22">
      <c r="A189" s="78">
        <v>40737</v>
      </c>
      <c r="B189" s="74">
        <v>325</v>
      </c>
      <c r="D189" s="74">
        <v>15</v>
      </c>
      <c r="E189" s="74"/>
      <c r="F189" s="74">
        <v>95</v>
      </c>
      <c r="G189" s="74"/>
      <c r="H189" s="74">
        <v>3</v>
      </c>
      <c r="I189" s="74"/>
      <c r="J189" s="74"/>
      <c r="K189" s="74"/>
      <c r="L189" s="74"/>
      <c r="M189" s="74"/>
      <c r="N189" s="74"/>
      <c r="O189" s="74"/>
      <c r="P189" s="74"/>
      <c r="Q189" s="74"/>
      <c r="R189" s="74"/>
      <c r="S189" s="74"/>
      <c r="T189" s="74">
        <v>795</v>
      </c>
      <c r="U189" s="74"/>
      <c r="V189" s="74">
        <v>51</v>
      </c>
    </row>
    <row r="190" spans="1:22">
      <c r="A190" s="78">
        <v>40738</v>
      </c>
      <c r="B190" s="74">
        <v>338</v>
      </c>
      <c r="D190" s="74">
        <v>18</v>
      </c>
      <c r="E190" s="74"/>
      <c r="F190" s="74">
        <v>107</v>
      </c>
      <c r="G190" s="74"/>
      <c r="H190" s="74">
        <v>3</v>
      </c>
      <c r="I190" s="74"/>
      <c r="J190" s="74"/>
      <c r="K190" s="74"/>
      <c r="L190" s="74"/>
      <c r="M190" s="74"/>
      <c r="N190" s="74"/>
      <c r="O190" s="74"/>
      <c r="P190" s="74"/>
      <c r="Q190" s="74"/>
      <c r="R190" s="74"/>
      <c r="S190" s="74"/>
      <c r="T190" s="74">
        <v>904</v>
      </c>
      <c r="U190" s="74"/>
      <c r="V190" s="74">
        <v>59</v>
      </c>
    </row>
    <row r="191" spans="1:22">
      <c r="A191" s="78">
        <v>40739</v>
      </c>
      <c r="B191" s="74">
        <v>369</v>
      </c>
      <c r="D191" s="74">
        <v>22</v>
      </c>
      <c r="E191" s="74"/>
      <c r="F191" s="74">
        <v>107</v>
      </c>
      <c r="G191" s="74"/>
      <c r="H191" s="74">
        <v>4</v>
      </c>
      <c r="I191" s="74"/>
      <c r="J191" s="74"/>
      <c r="K191" s="74"/>
      <c r="L191" s="74"/>
      <c r="M191" s="74"/>
      <c r="N191" s="74"/>
      <c r="O191" s="74"/>
      <c r="P191" s="74"/>
      <c r="Q191" s="74"/>
      <c r="R191" s="74"/>
      <c r="S191" s="74"/>
      <c r="T191" s="74"/>
      <c r="U191" s="74"/>
      <c r="V191" s="74">
        <v>70</v>
      </c>
    </row>
    <row r="192" spans="1:22">
      <c r="A192" s="78">
        <v>40740</v>
      </c>
      <c r="B192" s="74">
        <v>329</v>
      </c>
      <c r="D192" s="74">
        <v>17</v>
      </c>
      <c r="E192" s="74"/>
      <c r="F192" s="74">
        <v>99</v>
      </c>
      <c r="G192" s="74"/>
      <c r="H192" s="74">
        <v>5</v>
      </c>
      <c r="I192" s="74"/>
      <c r="J192" s="74"/>
      <c r="K192" s="74"/>
      <c r="L192" s="74"/>
      <c r="M192" s="74"/>
      <c r="N192" s="74"/>
      <c r="O192" s="74"/>
      <c r="P192" s="74"/>
      <c r="Q192" s="74"/>
      <c r="R192" s="74"/>
      <c r="S192" s="74"/>
      <c r="T192" s="74">
        <v>914</v>
      </c>
      <c r="U192" s="74"/>
      <c r="V192" s="74">
        <v>63</v>
      </c>
    </row>
    <row r="193" spans="1:22">
      <c r="A193" s="78">
        <v>40741</v>
      </c>
      <c r="B193" s="74">
        <v>318</v>
      </c>
      <c r="D193" s="74">
        <v>17</v>
      </c>
      <c r="E193" s="74"/>
      <c r="F193" s="74">
        <v>91</v>
      </c>
      <c r="G193" s="74"/>
      <c r="H193" s="74">
        <v>4</v>
      </c>
      <c r="I193" s="74"/>
      <c r="J193" s="74"/>
      <c r="K193" s="74"/>
      <c r="L193" s="74"/>
      <c r="M193" s="74"/>
      <c r="N193" s="74"/>
      <c r="O193" s="74"/>
      <c r="P193" s="74"/>
      <c r="Q193" s="74"/>
      <c r="R193" s="74"/>
      <c r="S193" s="74"/>
      <c r="T193" s="74">
        <v>828</v>
      </c>
      <c r="U193" s="74"/>
      <c r="V193" s="74">
        <v>60</v>
      </c>
    </row>
    <row r="194" spans="1:22">
      <c r="A194" s="78">
        <v>40742</v>
      </c>
      <c r="B194" s="74">
        <v>321</v>
      </c>
      <c r="D194" s="74">
        <v>19</v>
      </c>
      <c r="E194" s="74"/>
      <c r="F194" s="74">
        <v>97</v>
      </c>
      <c r="G194" s="74"/>
      <c r="H194" s="74">
        <v>4</v>
      </c>
      <c r="I194" s="74"/>
      <c r="J194" s="74"/>
      <c r="K194" s="74"/>
      <c r="L194" s="74"/>
      <c r="M194" s="74"/>
      <c r="N194" s="74"/>
      <c r="O194" s="74"/>
      <c r="P194" s="74"/>
      <c r="Q194" s="74"/>
      <c r="R194" s="74"/>
      <c r="S194" s="74"/>
      <c r="T194" s="74">
        <v>917</v>
      </c>
      <c r="U194" s="74"/>
      <c r="V194" s="74">
        <v>70</v>
      </c>
    </row>
    <row r="195" spans="1:22">
      <c r="A195" s="78">
        <v>40743</v>
      </c>
      <c r="B195" s="74">
        <v>312</v>
      </c>
      <c r="D195" s="74">
        <v>16</v>
      </c>
      <c r="E195" s="74"/>
      <c r="F195" s="74">
        <v>96</v>
      </c>
      <c r="G195" s="74"/>
      <c r="H195" s="74">
        <v>4</v>
      </c>
      <c r="I195" s="74"/>
      <c r="J195" s="74"/>
      <c r="K195" s="74"/>
      <c r="L195" s="74"/>
      <c r="M195" s="74"/>
      <c r="N195" s="74"/>
      <c r="O195" s="74"/>
      <c r="P195" s="74"/>
      <c r="Q195" s="74"/>
      <c r="R195" s="74"/>
      <c r="S195" s="74"/>
      <c r="T195" s="74">
        <v>965</v>
      </c>
      <c r="U195" s="74"/>
      <c r="V195" s="74">
        <v>72</v>
      </c>
    </row>
    <row r="196" spans="1:22">
      <c r="A196" s="78">
        <v>40744</v>
      </c>
      <c r="B196" s="74">
        <v>308</v>
      </c>
      <c r="D196" s="74">
        <v>17</v>
      </c>
      <c r="E196" s="74"/>
      <c r="F196" s="74">
        <v>103</v>
      </c>
      <c r="G196" s="74"/>
      <c r="H196" s="74">
        <v>4</v>
      </c>
      <c r="I196" s="74"/>
      <c r="J196" s="74"/>
      <c r="K196" s="74"/>
      <c r="L196" s="74"/>
      <c r="M196" s="74"/>
      <c r="N196" s="74"/>
      <c r="O196" s="74"/>
      <c r="P196" s="74"/>
      <c r="Q196" s="74"/>
      <c r="R196" s="74"/>
      <c r="S196" s="74"/>
      <c r="T196" s="74">
        <v>977</v>
      </c>
      <c r="U196" s="74"/>
      <c r="V196" s="74">
        <v>65</v>
      </c>
    </row>
    <row r="197" spans="1:22">
      <c r="A197" s="78">
        <v>40745</v>
      </c>
      <c r="B197" s="74">
        <v>292</v>
      </c>
      <c r="D197" s="74">
        <v>15</v>
      </c>
      <c r="E197" s="74"/>
      <c r="F197" s="74">
        <v>101</v>
      </c>
      <c r="G197" s="74"/>
      <c r="H197" s="74">
        <v>4</v>
      </c>
      <c r="I197" s="74"/>
      <c r="J197" s="74"/>
      <c r="K197" s="74"/>
      <c r="L197" s="74"/>
      <c r="M197" s="74"/>
      <c r="N197" s="74"/>
      <c r="O197" s="74"/>
      <c r="P197" s="74"/>
      <c r="Q197" s="74"/>
      <c r="R197" s="74"/>
      <c r="S197" s="74"/>
      <c r="T197" s="74">
        <v>962</v>
      </c>
      <c r="U197" s="74"/>
      <c r="V197" s="74">
        <v>69</v>
      </c>
    </row>
    <row r="198" spans="1:22">
      <c r="A198" s="78">
        <v>40746</v>
      </c>
      <c r="B198" s="74">
        <v>299</v>
      </c>
      <c r="D198" s="74">
        <v>19</v>
      </c>
      <c r="E198" s="74"/>
      <c r="F198" s="74">
        <v>114</v>
      </c>
      <c r="G198" s="74"/>
      <c r="H198" s="74">
        <v>4</v>
      </c>
      <c r="I198" s="74"/>
      <c r="J198" s="74"/>
      <c r="K198" s="74"/>
      <c r="L198" s="74"/>
      <c r="M198" s="74"/>
      <c r="N198" s="74"/>
      <c r="O198" s="74"/>
      <c r="P198" s="74"/>
      <c r="Q198" s="74"/>
      <c r="R198" s="74"/>
      <c r="S198" s="74"/>
      <c r="T198" s="74">
        <v>974</v>
      </c>
      <c r="U198" s="74"/>
      <c r="V198" s="74">
        <v>73</v>
      </c>
    </row>
    <row r="199" spans="1:22">
      <c r="A199" s="78">
        <v>40747</v>
      </c>
      <c r="B199" s="74">
        <v>268</v>
      </c>
      <c r="D199" s="74">
        <v>16</v>
      </c>
      <c r="E199" s="74"/>
      <c r="F199" s="74">
        <v>92</v>
      </c>
      <c r="G199" s="74"/>
      <c r="H199" s="74">
        <v>3</v>
      </c>
      <c r="I199" s="74"/>
      <c r="J199" s="74"/>
      <c r="K199" s="74"/>
      <c r="L199" s="74"/>
      <c r="M199" s="74"/>
      <c r="N199" s="74"/>
      <c r="O199" s="74"/>
      <c r="P199" s="74"/>
      <c r="Q199" s="74"/>
      <c r="R199" s="74"/>
      <c r="S199" s="74"/>
      <c r="T199" s="74">
        <v>852</v>
      </c>
      <c r="U199" s="74"/>
      <c r="V199" s="74">
        <v>61</v>
      </c>
    </row>
    <row r="200" spans="1:22">
      <c r="A200" s="78">
        <v>40748</v>
      </c>
      <c r="B200" s="74">
        <v>259</v>
      </c>
      <c r="D200" s="74">
        <v>15</v>
      </c>
      <c r="E200" s="74"/>
      <c r="F200" s="74">
        <v>84</v>
      </c>
      <c r="G200" s="74"/>
      <c r="H200" s="74">
        <v>3</v>
      </c>
      <c r="I200" s="74"/>
      <c r="J200" s="74"/>
      <c r="K200" s="74"/>
      <c r="L200" s="74"/>
      <c r="M200" s="74"/>
      <c r="N200" s="74"/>
      <c r="O200" s="74"/>
      <c r="P200" s="74"/>
      <c r="Q200" s="74"/>
      <c r="R200" s="74"/>
      <c r="S200" s="74"/>
      <c r="T200" s="74">
        <v>812</v>
      </c>
      <c r="U200" s="74"/>
      <c r="V200" s="74">
        <v>56</v>
      </c>
    </row>
    <row r="201" spans="1:22">
      <c r="A201" s="78">
        <v>40749</v>
      </c>
      <c r="B201" s="74">
        <v>272</v>
      </c>
      <c r="D201" s="74">
        <v>16</v>
      </c>
      <c r="E201" s="74"/>
      <c r="F201" s="74">
        <v>95</v>
      </c>
      <c r="G201" s="74"/>
      <c r="H201" s="74">
        <v>4</v>
      </c>
      <c r="I201" s="74"/>
      <c r="J201" s="74"/>
      <c r="K201" s="74"/>
      <c r="L201" s="74"/>
      <c r="M201" s="74"/>
      <c r="N201" s="74"/>
      <c r="O201" s="74"/>
      <c r="P201" s="74"/>
      <c r="Q201" s="74"/>
      <c r="R201" s="74"/>
      <c r="S201" s="74"/>
      <c r="T201" s="74">
        <v>785</v>
      </c>
      <c r="U201" s="74"/>
      <c r="V201" s="74">
        <v>54</v>
      </c>
    </row>
    <row r="202" spans="1:22">
      <c r="A202" s="78">
        <v>40750</v>
      </c>
      <c r="B202" s="74">
        <v>293</v>
      </c>
      <c r="D202" s="74">
        <v>18</v>
      </c>
      <c r="E202" s="74"/>
      <c r="F202" s="74">
        <v>105</v>
      </c>
      <c r="G202" s="74"/>
      <c r="H202" s="74">
        <v>5</v>
      </c>
      <c r="I202" s="74"/>
      <c r="J202" s="74"/>
      <c r="K202" s="74"/>
      <c r="L202" s="74"/>
      <c r="M202" s="74"/>
      <c r="N202" s="74"/>
      <c r="O202" s="74"/>
      <c r="P202" s="74"/>
      <c r="Q202" s="74"/>
      <c r="R202" s="74"/>
      <c r="S202" s="74"/>
      <c r="T202" s="74">
        <v>730</v>
      </c>
      <c r="U202" s="74"/>
      <c r="V202" s="74">
        <v>52</v>
      </c>
    </row>
    <row r="203" spans="1:22">
      <c r="A203" s="78">
        <v>40751</v>
      </c>
      <c r="B203" s="74">
        <v>292</v>
      </c>
      <c r="D203" s="74">
        <v>17</v>
      </c>
      <c r="E203" s="74"/>
      <c r="F203" s="74">
        <v>114</v>
      </c>
      <c r="G203" s="74"/>
      <c r="H203" s="74">
        <v>5</v>
      </c>
      <c r="I203" s="74"/>
      <c r="J203" s="74"/>
      <c r="K203" s="74"/>
      <c r="L203" s="74"/>
      <c r="M203" s="74"/>
      <c r="N203" s="74"/>
      <c r="O203" s="74"/>
      <c r="P203" s="74"/>
      <c r="Q203" s="74"/>
      <c r="R203" s="74"/>
      <c r="S203" s="74"/>
      <c r="T203" s="74">
        <v>690</v>
      </c>
      <c r="U203" s="74"/>
      <c r="V203" s="74">
        <v>51</v>
      </c>
    </row>
    <row r="204" spans="1:22">
      <c r="A204" s="78">
        <v>40752</v>
      </c>
      <c r="B204" s="74">
        <v>301</v>
      </c>
      <c r="D204" s="74">
        <v>17</v>
      </c>
      <c r="E204" s="74"/>
      <c r="F204" s="74">
        <v>125</v>
      </c>
      <c r="G204" s="74"/>
      <c r="H204" s="74">
        <v>5</v>
      </c>
      <c r="I204" s="74"/>
      <c r="J204" s="74"/>
      <c r="K204" s="74"/>
      <c r="L204" s="74"/>
      <c r="M204" s="74"/>
      <c r="N204" s="74"/>
      <c r="O204" s="74"/>
      <c r="P204" s="74"/>
      <c r="Q204" s="74"/>
      <c r="R204" s="74"/>
      <c r="S204" s="74"/>
      <c r="T204" s="74">
        <v>682</v>
      </c>
      <c r="U204" s="74"/>
      <c r="V204" s="74">
        <v>50</v>
      </c>
    </row>
    <row r="205" spans="1:22">
      <c r="A205" s="78">
        <v>40753</v>
      </c>
      <c r="B205" s="74">
        <v>297</v>
      </c>
      <c r="D205" s="74">
        <v>18</v>
      </c>
      <c r="E205" s="74"/>
      <c r="F205" s="74">
        <v>127</v>
      </c>
      <c r="G205" s="74"/>
      <c r="H205" s="74">
        <v>5</v>
      </c>
      <c r="I205" s="74"/>
      <c r="J205" s="74"/>
      <c r="K205" s="74"/>
      <c r="L205" s="74"/>
      <c r="M205" s="74"/>
      <c r="N205" s="74"/>
      <c r="O205" s="74"/>
      <c r="P205" s="74"/>
      <c r="Q205" s="74"/>
      <c r="R205" s="74"/>
      <c r="S205" s="74"/>
      <c r="T205" s="74">
        <v>667</v>
      </c>
      <c r="U205" s="74"/>
      <c r="V205" s="74">
        <v>47</v>
      </c>
    </row>
    <row r="206" spans="1:22">
      <c r="A206" s="78">
        <v>40754</v>
      </c>
      <c r="B206" s="74">
        <v>305</v>
      </c>
      <c r="D206" s="74">
        <v>20</v>
      </c>
      <c r="E206" s="74"/>
      <c r="F206" s="74">
        <v>111</v>
      </c>
      <c r="G206" s="74"/>
      <c r="H206" s="74">
        <v>7</v>
      </c>
      <c r="I206" s="74"/>
      <c r="J206" s="74"/>
      <c r="K206" s="74"/>
      <c r="L206" s="74"/>
      <c r="M206" s="74"/>
      <c r="N206" s="74"/>
      <c r="O206" s="74"/>
      <c r="P206" s="74"/>
      <c r="Q206" s="74"/>
      <c r="R206" s="74"/>
      <c r="S206" s="74"/>
      <c r="T206" s="74">
        <v>631</v>
      </c>
      <c r="U206" s="74"/>
      <c r="V206" s="74">
        <v>46</v>
      </c>
    </row>
    <row r="207" spans="1:22">
      <c r="A207" s="78">
        <v>40755</v>
      </c>
      <c r="B207" s="74">
        <v>290</v>
      </c>
      <c r="D207" s="74">
        <v>20</v>
      </c>
      <c r="E207" s="74"/>
      <c r="F207" s="74">
        <v>108</v>
      </c>
      <c r="G207" s="74"/>
      <c r="H207" s="74">
        <v>7</v>
      </c>
      <c r="I207" s="74"/>
      <c r="J207" s="74"/>
      <c r="K207" s="74"/>
      <c r="L207" s="74"/>
      <c r="M207" s="74"/>
      <c r="N207" s="74"/>
      <c r="O207" s="74"/>
      <c r="P207" s="74"/>
      <c r="Q207" s="74"/>
      <c r="R207" s="74"/>
      <c r="S207" s="74"/>
      <c r="T207" s="74">
        <v>578</v>
      </c>
      <c r="U207" s="74"/>
      <c r="V207" s="74">
        <v>40</v>
      </c>
    </row>
    <row r="208" spans="1:22">
      <c r="A208" s="78">
        <v>40756</v>
      </c>
      <c r="B208" s="74">
        <v>288</v>
      </c>
      <c r="D208" s="74">
        <v>20</v>
      </c>
      <c r="E208" s="74"/>
      <c r="F208" s="74">
        <v>122</v>
      </c>
      <c r="G208" s="74"/>
      <c r="H208" s="74">
        <v>8</v>
      </c>
      <c r="I208" s="74"/>
      <c r="J208" s="74"/>
      <c r="K208" s="74"/>
      <c r="L208" s="74"/>
      <c r="M208" s="74"/>
      <c r="N208" s="74"/>
      <c r="O208" s="74"/>
      <c r="P208" s="74"/>
      <c r="Q208" s="74"/>
      <c r="R208" s="74"/>
      <c r="S208" s="74"/>
      <c r="T208" s="74">
        <v>545</v>
      </c>
      <c r="U208" s="74"/>
      <c r="V208" s="74">
        <v>39</v>
      </c>
    </row>
    <row r="209" spans="1:22">
      <c r="A209" s="78">
        <v>40757</v>
      </c>
      <c r="B209" s="74">
        <v>291</v>
      </c>
      <c r="D209" s="74">
        <v>19</v>
      </c>
      <c r="E209" s="74"/>
      <c r="F209" s="74">
        <v>130</v>
      </c>
      <c r="G209" s="74"/>
      <c r="H209" s="74">
        <v>8</v>
      </c>
      <c r="I209" s="74"/>
      <c r="J209" s="74"/>
      <c r="K209" s="74"/>
      <c r="L209" s="74"/>
      <c r="M209" s="74"/>
      <c r="N209" s="74"/>
      <c r="O209" s="74"/>
      <c r="P209" s="74"/>
      <c r="Q209" s="74"/>
      <c r="R209" s="74"/>
      <c r="S209" s="74"/>
      <c r="T209" s="74">
        <v>592</v>
      </c>
      <c r="U209" s="74"/>
      <c r="V209" s="74">
        <v>39</v>
      </c>
    </row>
    <row r="210" spans="1:22">
      <c r="A210" s="78">
        <v>40758</v>
      </c>
      <c r="B210" s="74">
        <v>284</v>
      </c>
      <c r="D210" s="74">
        <v>20</v>
      </c>
      <c r="E210" s="74"/>
      <c r="F210" s="74">
        <v>133</v>
      </c>
      <c r="G210" s="74"/>
      <c r="H210" s="74">
        <v>8</v>
      </c>
      <c r="I210" s="74"/>
      <c r="J210" s="74"/>
      <c r="K210" s="74"/>
      <c r="L210" s="74"/>
      <c r="M210" s="74"/>
      <c r="N210" s="74"/>
      <c r="O210" s="74"/>
      <c r="P210" s="74"/>
      <c r="Q210" s="74"/>
      <c r="R210" s="74"/>
      <c r="S210" s="74"/>
      <c r="T210" s="74">
        <v>624</v>
      </c>
      <c r="U210" s="74"/>
      <c r="V210" s="74">
        <v>44</v>
      </c>
    </row>
    <row r="211" spans="1:22">
      <c r="A211" s="78">
        <v>40759</v>
      </c>
      <c r="B211" s="74">
        <v>256</v>
      </c>
      <c r="D211" s="74">
        <v>20</v>
      </c>
      <c r="E211" s="74"/>
      <c r="F211" s="74">
        <v>130</v>
      </c>
      <c r="G211" s="74"/>
      <c r="H211" s="74">
        <v>6</v>
      </c>
      <c r="I211" s="74"/>
      <c r="J211" s="74"/>
      <c r="K211" s="74"/>
      <c r="L211" s="74"/>
      <c r="M211" s="74"/>
      <c r="N211" s="74"/>
      <c r="O211" s="74"/>
      <c r="P211" s="74"/>
      <c r="Q211" s="74"/>
      <c r="R211" s="74"/>
      <c r="S211" s="74"/>
      <c r="T211" s="74">
        <v>609</v>
      </c>
      <c r="U211" s="74"/>
      <c r="V211" s="74">
        <v>42</v>
      </c>
    </row>
    <row r="212" spans="1:22">
      <c r="A212" s="78">
        <v>40760</v>
      </c>
      <c r="B212" s="74">
        <v>241</v>
      </c>
      <c r="D212" s="74">
        <v>17</v>
      </c>
      <c r="E212" s="74"/>
      <c r="F212" s="74">
        <v>126</v>
      </c>
      <c r="G212" s="74"/>
      <c r="H212" s="74">
        <v>6</v>
      </c>
      <c r="I212" s="74"/>
      <c r="J212" s="74"/>
      <c r="K212" s="74"/>
      <c r="L212" s="74"/>
      <c r="M212" s="74"/>
      <c r="N212" s="74"/>
      <c r="O212" s="74"/>
      <c r="P212" s="74"/>
      <c r="Q212" s="74"/>
      <c r="R212" s="74"/>
      <c r="S212" s="74"/>
      <c r="T212" s="74">
        <v>659</v>
      </c>
      <c r="U212" s="74"/>
      <c r="V212" s="74">
        <v>47</v>
      </c>
    </row>
    <row r="213" spans="1:22">
      <c r="A213" s="78">
        <v>40761</v>
      </c>
      <c r="B213" s="74">
        <v>229</v>
      </c>
      <c r="D213" s="74">
        <v>16</v>
      </c>
      <c r="E213" s="74"/>
      <c r="F213" s="74">
        <v>115</v>
      </c>
      <c r="G213" s="74"/>
      <c r="H213" s="74">
        <v>4</v>
      </c>
      <c r="I213" s="74"/>
      <c r="J213" s="74"/>
      <c r="K213" s="74"/>
      <c r="L213" s="74"/>
      <c r="M213" s="74"/>
      <c r="N213" s="74"/>
      <c r="O213" s="74"/>
      <c r="P213" s="74"/>
      <c r="Q213" s="74"/>
      <c r="R213" s="74"/>
      <c r="S213" s="74"/>
      <c r="T213" s="74">
        <v>637</v>
      </c>
      <c r="U213" s="74"/>
      <c r="V213" s="74">
        <v>46</v>
      </c>
    </row>
    <row r="214" spans="1:22">
      <c r="A214" s="78">
        <v>40762</v>
      </c>
      <c r="B214" s="74">
        <v>212</v>
      </c>
      <c r="D214" s="74">
        <v>14</v>
      </c>
      <c r="E214" s="74"/>
      <c r="F214" s="74">
        <v>106</v>
      </c>
      <c r="G214" s="74"/>
      <c r="H214" s="74">
        <v>4</v>
      </c>
      <c r="I214" s="74"/>
      <c r="J214" s="74"/>
      <c r="K214" s="74"/>
      <c r="L214" s="74"/>
      <c r="M214" s="74"/>
      <c r="N214" s="74"/>
      <c r="O214" s="74"/>
      <c r="P214" s="74"/>
      <c r="Q214" s="74"/>
      <c r="R214" s="74"/>
      <c r="S214" s="74"/>
      <c r="T214" s="74">
        <v>591</v>
      </c>
      <c r="U214" s="74"/>
      <c r="V214" s="74">
        <v>42</v>
      </c>
    </row>
    <row r="215" spans="1:22">
      <c r="A215" s="78">
        <v>40763</v>
      </c>
      <c r="B215" s="74">
        <v>216</v>
      </c>
      <c r="D215" s="74">
        <v>14</v>
      </c>
      <c r="E215" s="74"/>
      <c r="F215" s="74">
        <v>115</v>
      </c>
      <c r="G215" s="74"/>
      <c r="H215" s="74">
        <v>4</v>
      </c>
      <c r="I215" s="74"/>
      <c r="J215" s="74"/>
      <c r="K215" s="74"/>
      <c r="L215" s="74"/>
      <c r="M215" s="74"/>
      <c r="N215" s="74"/>
      <c r="O215" s="74"/>
      <c r="P215" s="74"/>
      <c r="Q215" s="74"/>
      <c r="R215" s="74"/>
      <c r="S215" s="74"/>
      <c r="T215" s="74">
        <v>655</v>
      </c>
      <c r="U215" s="74"/>
      <c r="V215" s="74">
        <v>48</v>
      </c>
    </row>
    <row r="216" spans="1:22">
      <c r="A216" s="78">
        <v>40764</v>
      </c>
      <c r="B216" s="74">
        <v>219</v>
      </c>
      <c r="D216" s="74">
        <v>13</v>
      </c>
      <c r="E216" s="74"/>
      <c r="F216" s="74">
        <v>102</v>
      </c>
      <c r="G216" s="74"/>
      <c r="H216" s="74">
        <v>4</v>
      </c>
      <c r="I216" s="74"/>
      <c r="J216" s="74"/>
      <c r="K216" s="74"/>
      <c r="L216" s="74"/>
      <c r="M216" s="74"/>
      <c r="N216" s="74"/>
      <c r="O216" s="74"/>
      <c r="P216" s="74"/>
      <c r="Q216" s="74"/>
      <c r="R216" s="74"/>
      <c r="S216" s="74"/>
      <c r="T216" s="74">
        <v>689</v>
      </c>
      <c r="U216" s="74"/>
      <c r="V216" s="74">
        <v>48</v>
      </c>
    </row>
    <row r="217" spans="1:22">
      <c r="A217" s="78">
        <v>40765</v>
      </c>
      <c r="B217" s="74">
        <v>215</v>
      </c>
      <c r="D217" s="74">
        <v>13</v>
      </c>
      <c r="E217" s="74"/>
      <c r="F217" s="74">
        <v>104</v>
      </c>
      <c r="G217" s="74"/>
      <c r="H217" s="74">
        <v>4</v>
      </c>
      <c r="I217" s="74"/>
      <c r="J217" s="74"/>
      <c r="K217" s="74"/>
      <c r="L217" s="74"/>
      <c r="M217" s="74"/>
      <c r="N217" s="74"/>
      <c r="O217" s="74"/>
      <c r="P217" s="74"/>
      <c r="Q217" s="74"/>
      <c r="R217" s="74"/>
      <c r="S217" s="74"/>
      <c r="T217" s="74">
        <v>694</v>
      </c>
      <c r="U217" s="74"/>
      <c r="V217" s="74">
        <v>45</v>
      </c>
    </row>
    <row r="218" spans="1:22">
      <c r="A218" s="78">
        <v>40766</v>
      </c>
      <c r="B218" s="74">
        <v>227</v>
      </c>
      <c r="D218" s="74">
        <v>15</v>
      </c>
      <c r="E218" s="74"/>
      <c r="F218" s="74">
        <v>107</v>
      </c>
      <c r="G218" s="74"/>
      <c r="H218" s="74">
        <v>6</v>
      </c>
      <c r="I218" s="74"/>
      <c r="J218" s="74"/>
      <c r="K218" s="74"/>
      <c r="L218" s="74"/>
      <c r="M218" s="74"/>
      <c r="N218" s="74"/>
      <c r="O218" s="74"/>
      <c r="P218" s="74"/>
      <c r="Q218" s="74"/>
      <c r="R218" s="74"/>
      <c r="S218" s="74"/>
      <c r="T218" s="74">
        <v>677</v>
      </c>
      <c r="U218" s="74"/>
      <c r="V218" s="74">
        <v>46</v>
      </c>
    </row>
    <row r="219" spans="1:22">
      <c r="A219" s="78">
        <v>40767</v>
      </c>
      <c r="B219" s="74">
        <v>216</v>
      </c>
      <c r="D219" s="74">
        <v>12</v>
      </c>
      <c r="E219" s="74"/>
      <c r="F219" s="74">
        <v>117</v>
      </c>
      <c r="G219" s="74"/>
      <c r="H219" s="74">
        <v>4</v>
      </c>
      <c r="I219" s="74"/>
      <c r="J219" s="74"/>
      <c r="K219" s="74"/>
      <c r="L219" s="74"/>
      <c r="M219" s="74"/>
      <c r="N219" s="74"/>
      <c r="O219" s="74"/>
      <c r="P219" s="74"/>
      <c r="Q219" s="74"/>
      <c r="R219" s="74"/>
      <c r="S219" s="74"/>
      <c r="T219" s="74">
        <v>660</v>
      </c>
      <c r="U219" s="74"/>
      <c r="V219" s="74">
        <v>39</v>
      </c>
    </row>
    <row r="220" spans="1:22">
      <c r="A220" s="78">
        <v>40768</v>
      </c>
      <c r="B220" s="74">
        <v>207</v>
      </c>
      <c r="D220" s="74">
        <v>10</v>
      </c>
      <c r="E220" s="74"/>
      <c r="F220" s="74">
        <v>104</v>
      </c>
      <c r="G220" s="74"/>
      <c r="H220" s="74">
        <v>4</v>
      </c>
      <c r="I220" s="74"/>
      <c r="J220" s="74"/>
      <c r="K220" s="74"/>
      <c r="L220" s="74"/>
      <c r="M220" s="74"/>
      <c r="N220" s="74"/>
      <c r="O220" s="74"/>
      <c r="P220" s="74"/>
      <c r="Q220" s="74"/>
      <c r="R220" s="74"/>
      <c r="S220" s="74"/>
      <c r="T220" s="74">
        <v>662</v>
      </c>
      <c r="U220" s="74"/>
      <c r="V220" s="74">
        <v>39</v>
      </c>
    </row>
    <row r="221" spans="1:22">
      <c r="A221" s="78">
        <v>40769</v>
      </c>
      <c r="B221" s="74">
        <v>139</v>
      </c>
      <c r="D221" s="74">
        <v>6</v>
      </c>
      <c r="E221" s="74"/>
      <c r="F221" s="74">
        <v>103</v>
      </c>
      <c r="G221" s="74"/>
      <c r="H221" s="74">
        <v>5</v>
      </c>
      <c r="I221" s="74"/>
      <c r="J221" s="74"/>
      <c r="K221" s="74"/>
      <c r="L221" s="74"/>
      <c r="M221" s="74"/>
      <c r="N221" s="74"/>
      <c r="O221" s="74"/>
      <c r="P221" s="74"/>
      <c r="Q221" s="74"/>
      <c r="R221" s="74"/>
      <c r="S221" s="74"/>
      <c r="T221" s="74">
        <v>629</v>
      </c>
      <c r="U221" s="74"/>
      <c r="V221" s="74">
        <v>42</v>
      </c>
    </row>
    <row r="222" spans="1:22">
      <c r="A222" s="78">
        <v>40770</v>
      </c>
      <c r="B222" s="74">
        <v>134</v>
      </c>
      <c r="D222" s="74">
        <v>7</v>
      </c>
      <c r="E222" s="74"/>
      <c r="F222" s="74">
        <v>102</v>
      </c>
      <c r="G222" s="74"/>
      <c r="H222" s="74">
        <v>5</v>
      </c>
      <c r="I222" s="74"/>
      <c r="J222" s="74"/>
      <c r="K222" s="74"/>
      <c r="L222" s="74"/>
      <c r="M222" s="74"/>
      <c r="N222" s="74"/>
      <c r="O222" s="74"/>
      <c r="P222" s="74"/>
      <c r="Q222" s="74"/>
      <c r="R222" s="74"/>
      <c r="S222" s="74"/>
      <c r="T222" s="74">
        <v>640</v>
      </c>
      <c r="U222" s="74"/>
      <c r="V222" s="74">
        <v>40</v>
      </c>
    </row>
    <row r="223" spans="1:22">
      <c r="A223" s="78">
        <v>40771</v>
      </c>
      <c r="B223" s="74">
        <v>136</v>
      </c>
      <c r="D223" s="74">
        <v>5</v>
      </c>
      <c r="E223" s="74"/>
      <c r="F223" s="74">
        <v>119</v>
      </c>
      <c r="G223" s="74"/>
      <c r="H223" s="74">
        <v>4</v>
      </c>
      <c r="I223" s="74"/>
      <c r="J223" s="74"/>
      <c r="K223" s="74"/>
      <c r="L223" s="74"/>
      <c r="M223" s="74"/>
      <c r="N223" s="74"/>
      <c r="O223" s="74"/>
      <c r="P223" s="74"/>
      <c r="Q223" s="74"/>
      <c r="R223" s="74"/>
      <c r="S223" s="74"/>
      <c r="T223" s="74">
        <v>660</v>
      </c>
      <c r="U223" s="74"/>
      <c r="V223" s="74">
        <v>40</v>
      </c>
    </row>
    <row r="224" spans="1:22">
      <c r="A224" s="78">
        <v>40772</v>
      </c>
      <c r="B224" s="74">
        <v>135</v>
      </c>
      <c r="D224" s="74">
        <v>6</v>
      </c>
      <c r="E224" s="74"/>
      <c r="F224" s="74">
        <v>114</v>
      </c>
      <c r="G224" s="74"/>
      <c r="H224" s="74">
        <v>4</v>
      </c>
      <c r="I224" s="74"/>
      <c r="J224" s="74"/>
      <c r="K224" s="74"/>
      <c r="L224" s="74"/>
      <c r="M224" s="74"/>
      <c r="N224" s="74"/>
      <c r="O224" s="74"/>
      <c r="P224" s="74"/>
      <c r="Q224" s="74"/>
      <c r="R224" s="74"/>
      <c r="S224" s="74"/>
      <c r="T224" s="74">
        <v>672</v>
      </c>
      <c r="U224" s="74"/>
      <c r="V224" s="74">
        <v>43</v>
      </c>
    </row>
    <row r="225" spans="1:22">
      <c r="A225" s="78">
        <v>40773</v>
      </c>
      <c r="B225" s="74">
        <v>150</v>
      </c>
      <c r="D225" s="74">
        <v>6</v>
      </c>
      <c r="E225" s="74"/>
      <c r="F225" s="74">
        <v>115</v>
      </c>
      <c r="G225" s="74"/>
      <c r="H225" s="74">
        <v>4</v>
      </c>
      <c r="I225" s="74"/>
      <c r="J225" s="74"/>
      <c r="K225" s="74"/>
      <c r="L225" s="74"/>
      <c r="M225" s="74"/>
      <c r="N225" s="74"/>
      <c r="O225" s="74"/>
      <c r="P225" s="74"/>
      <c r="Q225" s="74"/>
      <c r="R225" s="74"/>
      <c r="S225" s="74"/>
      <c r="T225" s="74">
        <v>680</v>
      </c>
      <c r="U225" s="74"/>
      <c r="V225" s="74">
        <v>44</v>
      </c>
    </row>
    <row r="226" spans="1:22">
      <c r="A226" s="78">
        <v>40774</v>
      </c>
      <c r="B226" s="74">
        <v>160</v>
      </c>
      <c r="D226" s="74">
        <v>8</v>
      </c>
      <c r="E226" s="74"/>
      <c r="F226" s="74">
        <v>123</v>
      </c>
      <c r="G226" s="74"/>
      <c r="H226" s="74">
        <v>4</v>
      </c>
      <c r="I226" s="74"/>
      <c r="J226" s="74"/>
      <c r="K226" s="74"/>
      <c r="L226" s="74"/>
      <c r="M226" s="74"/>
      <c r="N226" s="74"/>
      <c r="O226" s="74"/>
      <c r="P226" s="74"/>
      <c r="Q226" s="74"/>
      <c r="R226" s="74"/>
      <c r="S226" s="74"/>
      <c r="T226" s="74">
        <v>723</v>
      </c>
      <c r="U226" s="74"/>
      <c r="V226" s="74">
        <v>50</v>
      </c>
    </row>
    <row r="227" spans="1:22">
      <c r="A227" s="78">
        <v>40775</v>
      </c>
      <c r="B227" s="74">
        <v>156</v>
      </c>
      <c r="D227" s="74">
        <v>9</v>
      </c>
      <c r="E227" s="74"/>
      <c r="F227" s="74">
        <v>107</v>
      </c>
      <c r="G227" s="74"/>
      <c r="H227" s="74">
        <v>4</v>
      </c>
      <c r="I227" s="74"/>
      <c r="J227" s="74"/>
      <c r="K227" s="74"/>
      <c r="L227" s="74"/>
      <c r="M227" s="74"/>
      <c r="N227" s="74"/>
      <c r="O227" s="74"/>
      <c r="P227" s="74"/>
      <c r="Q227" s="74"/>
      <c r="R227" s="74"/>
      <c r="S227" s="74"/>
      <c r="T227" s="74">
        <v>654</v>
      </c>
      <c r="U227" s="74"/>
      <c r="V227" s="74">
        <v>47</v>
      </c>
    </row>
    <row r="228" spans="1:22">
      <c r="A228" s="78">
        <v>40776</v>
      </c>
      <c r="B228" s="74">
        <v>160</v>
      </c>
      <c r="D228" s="74">
        <v>8</v>
      </c>
      <c r="E228" s="74"/>
      <c r="F228" s="74">
        <v>95</v>
      </c>
      <c r="G228" s="74"/>
      <c r="H228" s="74">
        <v>3</v>
      </c>
      <c r="I228" s="74"/>
      <c r="J228" s="74"/>
      <c r="K228" s="74"/>
      <c r="L228" s="74"/>
      <c r="M228" s="74"/>
      <c r="N228" s="74"/>
      <c r="O228" s="74"/>
      <c r="P228" s="74"/>
      <c r="Q228" s="74"/>
      <c r="R228" s="74"/>
      <c r="S228" s="74"/>
      <c r="T228" s="74">
        <v>635</v>
      </c>
      <c r="U228" s="74"/>
      <c r="V228" s="74">
        <v>45</v>
      </c>
    </row>
    <row r="229" spans="1:22">
      <c r="A229" s="78">
        <v>40777</v>
      </c>
      <c r="B229" s="74">
        <v>162</v>
      </c>
      <c r="D229" s="74">
        <v>7</v>
      </c>
      <c r="E229" s="74"/>
      <c r="F229" s="74">
        <v>91</v>
      </c>
      <c r="G229" s="74"/>
      <c r="H229" s="74">
        <v>3</v>
      </c>
      <c r="I229" s="74"/>
      <c r="J229" s="74"/>
      <c r="K229" s="74"/>
      <c r="L229" s="74"/>
      <c r="M229" s="74"/>
      <c r="N229" s="74"/>
      <c r="O229" s="74"/>
      <c r="P229" s="74"/>
      <c r="Q229" s="74"/>
      <c r="R229" s="74"/>
      <c r="S229" s="74"/>
      <c r="T229" s="74">
        <v>627</v>
      </c>
      <c r="U229" s="74"/>
      <c r="V229" s="74">
        <v>46</v>
      </c>
    </row>
    <row r="230" spans="1:22">
      <c r="A230" s="78">
        <v>40778</v>
      </c>
      <c r="B230" s="74">
        <v>167</v>
      </c>
      <c r="D230" s="74">
        <v>7</v>
      </c>
      <c r="E230" s="74"/>
      <c r="F230" s="74">
        <v>98</v>
      </c>
      <c r="G230" s="74"/>
      <c r="H230" s="74">
        <v>3</v>
      </c>
      <c r="I230" s="74"/>
      <c r="J230" s="74"/>
      <c r="K230" s="74"/>
      <c r="L230" s="74"/>
      <c r="M230" s="74"/>
      <c r="N230" s="74"/>
      <c r="O230" s="74"/>
      <c r="P230" s="74"/>
      <c r="Q230" s="74"/>
      <c r="R230" s="74"/>
      <c r="S230" s="74"/>
      <c r="T230" s="74">
        <v>666</v>
      </c>
      <c r="U230" s="74"/>
      <c r="V230" s="74">
        <v>50</v>
      </c>
    </row>
    <row r="231" spans="1:22">
      <c r="A231" s="78">
        <v>40779</v>
      </c>
      <c r="B231" s="74">
        <v>167</v>
      </c>
      <c r="D231" s="74">
        <v>7</v>
      </c>
      <c r="E231" s="74"/>
      <c r="F231" s="74">
        <v>109</v>
      </c>
      <c r="G231" s="74"/>
      <c r="H231" s="74">
        <v>3</v>
      </c>
      <c r="I231" s="74"/>
      <c r="J231" s="74"/>
      <c r="K231" s="74"/>
      <c r="L231" s="74"/>
      <c r="M231" s="74"/>
      <c r="N231" s="74"/>
      <c r="O231" s="74"/>
      <c r="P231" s="74"/>
      <c r="Q231" s="74"/>
      <c r="R231" s="74"/>
      <c r="S231" s="74"/>
      <c r="T231" s="74">
        <v>701</v>
      </c>
      <c r="U231" s="74"/>
      <c r="V231" s="74">
        <v>52</v>
      </c>
    </row>
    <row r="232" spans="1:22">
      <c r="A232" s="78">
        <v>40780</v>
      </c>
      <c r="B232" s="74">
        <v>205</v>
      </c>
      <c r="D232" s="74">
        <v>11</v>
      </c>
      <c r="E232" s="74"/>
      <c r="F232" s="74">
        <v>115</v>
      </c>
      <c r="G232" s="74"/>
      <c r="H232" s="74">
        <v>2</v>
      </c>
      <c r="I232" s="74"/>
      <c r="J232" s="74"/>
      <c r="K232" s="74"/>
      <c r="L232" s="74"/>
      <c r="M232" s="74"/>
      <c r="N232" s="74"/>
      <c r="O232" s="74"/>
      <c r="P232" s="74"/>
      <c r="Q232" s="74"/>
      <c r="R232" s="74"/>
      <c r="S232" s="74"/>
      <c r="T232" s="74">
        <v>638</v>
      </c>
      <c r="U232" s="74"/>
      <c r="V232" s="74">
        <v>47</v>
      </c>
    </row>
    <row r="233" spans="1:22">
      <c r="A233" s="78">
        <v>40781</v>
      </c>
      <c r="B233" s="74">
        <v>228</v>
      </c>
      <c r="D233" s="74">
        <v>11</v>
      </c>
      <c r="E233" s="74"/>
      <c r="F233" s="74">
        <v>102</v>
      </c>
      <c r="G233" s="74"/>
      <c r="H233" s="74">
        <v>2</v>
      </c>
      <c r="I233" s="74"/>
      <c r="J233" s="74"/>
      <c r="K233" s="74"/>
      <c r="L233" s="74"/>
      <c r="M233" s="74"/>
      <c r="N233" s="74"/>
      <c r="O233" s="74"/>
      <c r="P233" s="74"/>
      <c r="Q233" s="74"/>
      <c r="R233" s="74"/>
      <c r="S233" s="74"/>
      <c r="T233" s="74">
        <v>675</v>
      </c>
      <c r="U233" s="74"/>
      <c r="V233" s="74">
        <v>45</v>
      </c>
    </row>
    <row r="234" spans="1:22">
      <c r="A234" s="78">
        <v>40782</v>
      </c>
      <c r="B234" s="74">
        <v>223</v>
      </c>
      <c r="D234" s="74">
        <v>11</v>
      </c>
      <c r="E234" s="74"/>
      <c r="F234" s="74">
        <v>86</v>
      </c>
      <c r="G234" s="74"/>
      <c r="H234" s="74">
        <v>2</v>
      </c>
      <c r="I234" s="74"/>
      <c r="J234" s="74"/>
      <c r="K234" s="74"/>
      <c r="L234" s="74"/>
      <c r="M234" s="74"/>
      <c r="N234" s="74"/>
      <c r="O234" s="74"/>
      <c r="P234" s="74"/>
      <c r="Q234" s="74"/>
      <c r="R234" s="74"/>
      <c r="S234" s="74"/>
      <c r="T234" s="74">
        <v>639</v>
      </c>
      <c r="U234" s="74"/>
      <c r="V234" s="74">
        <v>45</v>
      </c>
    </row>
    <row r="235" spans="1:22">
      <c r="A235" s="78">
        <v>40783</v>
      </c>
      <c r="B235" s="74">
        <v>224</v>
      </c>
      <c r="D235" s="74">
        <v>11</v>
      </c>
      <c r="E235" s="74"/>
      <c r="F235" s="74">
        <v>86</v>
      </c>
      <c r="G235" s="74"/>
      <c r="H235" s="74">
        <v>3</v>
      </c>
      <c r="I235" s="74"/>
      <c r="J235" s="74"/>
      <c r="K235" s="74"/>
      <c r="L235" s="74"/>
      <c r="M235" s="74"/>
      <c r="N235" s="74"/>
      <c r="O235" s="74"/>
      <c r="P235" s="74"/>
      <c r="Q235" s="74"/>
      <c r="R235" s="74"/>
      <c r="S235" s="74"/>
      <c r="T235" s="74">
        <v>624</v>
      </c>
      <c r="U235" s="74"/>
      <c r="V235" s="74">
        <v>40</v>
      </c>
    </row>
    <row r="236" spans="1:22">
      <c r="A236" s="78">
        <v>40784</v>
      </c>
      <c r="B236" s="74">
        <v>213</v>
      </c>
      <c r="D236" s="74">
        <v>11</v>
      </c>
      <c r="E236" s="74"/>
      <c r="F236" s="74">
        <v>80</v>
      </c>
      <c r="G236" s="74"/>
      <c r="H236" s="74">
        <v>3</v>
      </c>
      <c r="I236" s="74"/>
      <c r="J236" s="74"/>
      <c r="K236" s="74"/>
      <c r="L236" s="74"/>
      <c r="M236" s="74"/>
      <c r="N236" s="74"/>
      <c r="O236" s="74"/>
      <c r="P236" s="74"/>
      <c r="Q236" s="74"/>
      <c r="R236" s="74"/>
      <c r="S236" s="74"/>
      <c r="T236" s="74">
        <v>581</v>
      </c>
      <c r="U236" s="74"/>
      <c r="V236" s="74">
        <v>35</v>
      </c>
    </row>
    <row r="237" spans="1:22">
      <c r="A237" s="78">
        <v>40785</v>
      </c>
      <c r="B237" s="74">
        <v>219</v>
      </c>
      <c r="D237" s="74">
        <v>10</v>
      </c>
      <c r="E237" s="74"/>
      <c r="F237" s="74">
        <v>89</v>
      </c>
      <c r="G237" s="74"/>
      <c r="H237" s="74">
        <v>2</v>
      </c>
      <c r="I237" s="74"/>
      <c r="J237" s="74"/>
      <c r="K237" s="74"/>
      <c r="L237" s="74"/>
      <c r="M237" s="74"/>
      <c r="N237" s="74"/>
      <c r="O237" s="74"/>
      <c r="P237" s="74"/>
      <c r="Q237" s="74"/>
      <c r="R237" s="74"/>
      <c r="S237" s="74"/>
      <c r="T237" s="74">
        <v>602</v>
      </c>
      <c r="U237" s="74"/>
      <c r="V237" s="74">
        <v>37</v>
      </c>
    </row>
    <row r="238" spans="1:22">
      <c r="A238" s="78">
        <v>40786</v>
      </c>
      <c r="B238" s="74">
        <v>207</v>
      </c>
      <c r="D238" s="74">
        <v>11</v>
      </c>
      <c r="E238" s="74"/>
      <c r="F238" s="74">
        <v>88</v>
      </c>
      <c r="G238" s="74"/>
      <c r="H238" s="74">
        <v>2</v>
      </c>
      <c r="I238" s="74"/>
      <c r="J238" s="74"/>
      <c r="K238" s="74"/>
      <c r="L238" s="74"/>
      <c r="M238" s="74"/>
      <c r="N238" s="74"/>
      <c r="O238" s="74"/>
      <c r="P238" s="74"/>
      <c r="Q238" s="74"/>
      <c r="R238" s="74"/>
      <c r="S238" s="74"/>
      <c r="T238" s="74">
        <v>608</v>
      </c>
      <c r="U238" s="74"/>
      <c r="V238" s="74">
        <v>37</v>
      </c>
    </row>
    <row r="239" spans="1:22">
      <c r="A239" s="78">
        <v>40787</v>
      </c>
      <c r="B239" s="74">
        <v>205</v>
      </c>
      <c r="D239" s="74">
        <v>11</v>
      </c>
      <c r="E239" s="74"/>
      <c r="F239" s="74">
        <v>97</v>
      </c>
      <c r="G239" s="74"/>
      <c r="H239" s="74">
        <v>2</v>
      </c>
      <c r="I239" s="74"/>
      <c r="J239" s="74"/>
      <c r="K239" s="74"/>
      <c r="L239" s="74"/>
      <c r="M239" s="74"/>
      <c r="N239" s="74"/>
      <c r="O239" s="74"/>
      <c r="P239" s="74"/>
      <c r="Q239" s="74"/>
      <c r="R239" s="74"/>
      <c r="S239" s="74"/>
      <c r="T239" s="74">
        <v>627</v>
      </c>
      <c r="U239" s="74"/>
      <c r="V239" s="74">
        <v>38</v>
      </c>
    </row>
    <row r="240" spans="1:22">
      <c r="A240" s="78">
        <v>40788</v>
      </c>
      <c r="B240" s="74">
        <v>220</v>
      </c>
      <c r="D240" s="74">
        <v>13</v>
      </c>
      <c r="E240" s="74"/>
      <c r="F240" s="74">
        <v>101</v>
      </c>
      <c r="G240" s="74"/>
      <c r="H240" s="74">
        <v>4</v>
      </c>
      <c r="I240" s="74"/>
      <c r="J240" s="74"/>
      <c r="K240" s="74"/>
      <c r="L240" s="74"/>
      <c r="M240" s="74"/>
      <c r="N240" s="74"/>
      <c r="O240" s="74"/>
      <c r="P240" s="74"/>
      <c r="Q240" s="74"/>
      <c r="R240" s="74"/>
      <c r="S240" s="74"/>
      <c r="T240" s="74">
        <v>672</v>
      </c>
      <c r="U240" s="74"/>
      <c r="V240" s="74">
        <v>45</v>
      </c>
    </row>
    <row r="241" spans="1:22">
      <c r="A241" s="78">
        <v>40789</v>
      </c>
      <c r="B241" s="74">
        <v>225</v>
      </c>
      <c r="D241" s="74">
        <v>19</v>
      </c>
      <c r="E241" s="74"/>
      <c r="F241" s="74">
        <v>104</v>
      </c>
      <c r="G241" s="74"/>
      <c r="H241" s="74">
        <v>4</v>
      </c>
      <c r="I241" s="74"/>
      <c r="J241" s="74"/>
      <c r="K241" s="74"/>
      <c r="L241" s="74"/>
      <c r="M241" s="74"/>
      <c r="N241" s="74"/>
      <c r="O241" s="74"/>
      <c r="P241" s="74"/>
      <c r="Q241" s="74"/>
      <c r="R241" s="74"/>
      <c r="S241" s="74"/>
      <c r="T241" s="74">
        <v>642</v>
      </c>
      <c r="U241" s="74"/>
      <c r="V241" s="74">
        <v>43</v>
      </c>
    </row>
    <row r="242" spans="1:22">
      <c r="A242" s="78">
        <v>40790</v>
      </c>
      <c r="B242" s="74">
        <v>204</v>
      </c>
      <c r="D242" s="74">
        <v>18</v>
      </c>
      <c r="E242" s="74"/>
      <c r="F242" s="74">
        <v>101</v>
      </c>
      <c r="G242" s="74"/>
      <c r="H242" s="74">
        <v>7</v>
      </c>
      <c r="I242" s="74"/>
      <c r="J242" s="74"/>
      <c r="K242" s="74"/>
      <c r="L242" s="74"/>
      <c r="M242" s="74"/>
      <c r="N242" s="74"/>
      <c r="O242" s="74"/>
      <c r="P242" s="74"/>
      <c r="Q242" s="74"/>
      <c r="R242" s="74"/>
      <c r="S242" s="74"/>
      <c r="T242" s="74">
        <v>614</v>
      </c>
      <c r="U242" s="74"/>
      <c r="V242" s="74">
        <v>43</v>
      </c>
    </row>
    <row r="243" spans="1:22">
      <c r="A243" s="78">
        <v>40791</v>
      </c>
      <c r="B243" s="74">
        <v>220</v>
      </c>
      <c r="D243" s="74">
        <v>20</v>
      </c>
      <c r="E243" s="74"/>
      <c r="F243" s="74">
        <v>81</v>
      </c>
      <c r="G243" s="74"/>
      <c r="H243" s="74">
        <v>6</v>
      </c>
      <c r="I243" s="74"/>
      <c r="J243" s="74"/>
      <c r="K243" s="74"/>
      <c r="L243" s="74"/>
      <c r="M243" s="74"/>
      <c r="N243" s="74"/>
      <c r="O243" s="74"/>
      <c r="P243" s="74"/>
      <c r="Q243" s="74"/>
      <c r="R243" s="74"/>
      <c r="S243" s="74"/>
      <c r="T243" s="74">
        <v>570</v>
      </c>
      <c r="U243" s="74"/>
      <c r="V243" s="74">
        <v>44</v>
      </c>
    </row>
    <row r="244" spans="1:22">
      <c r="A244" s="78">
        <v>40792</v>
      </c>
      <c r="B244" s="74">
        <v>217</v>
      </c>
      <c r="D244" s="74">
        <v>20</v>
      </c>
      <c r="E244" s="74"/>
      <c r="F244" s="74">
        <v>76</v>
      </c>
      <c r="G244" s="74"/>
      <c r="H244" s="74">
        <v>5</v>
      </c>
      <c r="I244" s="74"/>
      <c r="J244" s="74"/>
      <c r="K244" s="74"/>
      <c r="L244" s="74"/>
      <c r="M244" s="74"/>
      <c r="N244" s="74"/>
      <c r="O244" s="74"/>
      <c r="P244" s="74"/>
      <c r="Q244" s="74"/>
      <c r="R244" s="74"/>
      <c r="S244" s="74"/>
      <c r="T244" s="74">
        <v>584</v>
      </c>
      <c r="U244" s="74"/>
      <c r="V244" s="74">
        <v>44</v>
      </c>
    </row>
    <row r="245" spans="1:22">
      <c r="A245" s="78">
        <v>40793</v>
      </c>
      <c r="B245" s="74">
        <v>215</v>
      </c>
      <c r="D245" s="74">
        <v>21</v>
      </c>
      <c r="E245" s="74"/>
      <c r="F245" s="74">
        <v>63</v>
      </c>
      <c r="G245" s="74"/>
      <c r="H245" s="74">
        <v>5</v>
      </c>
      <c r="I245" s="74"/>
      <c r="J245" s="74"/>
      <c r="K245" s="74"/>
      <c r="L245" s="74"/>
      <c r="M245" s="74"/>
      <c r="N245" s="74"/>
      <c r="O245" s="74"/>
      <c r="P245" s="74"/>
      <c r="Q245" s="74"/>
      <c r="R245" s="74"/>
      <c r="S245" s="74"/>
      <c r="T245" s="74">
        <v>589</v>
      </c>
      <c r="U245" s="74"/>
      <c r="V245" s="74">
        <v>44</v>
      </c>
    </row>
    <row r="246" spans="1:22">
      <c r="A246" s="78">
        <v>40794</v>
      </c>
      <c r="B246" s="74">
        <v>220</v>
      </c>
      <c r="D246" s="74">
        <v>20</v>
      </c>
      <c r="E246" s="74"/>
      <c r="F246" s="74">
        <v>69</v>
      </c>
      <c r="G246" s="74"/>
      <c r="H246" s="74">
        <v>5</v>
      </c>
      <c r="I246" s="74"/>
      <c r="J246" s="74"/>
      <c r="K246" s="74"/>
      <c r="L246" s="74"/>
      <c r="M246" s="74"/>
      <c r="N246" s="74"/>
      <c r="O246" s="74"/>
      <c r="P246" s="74"/>
      <c r="Q246" s="74"/>
      <c r="R246" s="74"/>
      <c r="S246" s="74"/>
      <c r="T246" s="74">
        <v>671</v>
      </c>
      <c r="U246" s="74"/>
      <c r="V246" s="74">
        <v>50</v>
      </c>
    </row>
    <row r="247" spans="1:22">
      <c r="A247" s="78">
        <v>40795</v>
      </c>
      <c r="B247" s="74">
        <v>243</v>
      </c>
      <c r="D247" s="74">
        <v>19</v>
      </c>
      <c r="E247" s="74"/>
      <c r="F247" s="74">
        <v>75</v>
      </c>
      <c r="G247" s="74"/>
      <c r="H247" s="74">
        <v>6</v>
      </c>
      <c r="I247" s="74"/>
      <c r="J247" s="74"/>
      <c r="K247" s="74"/>
      <c r="L247" s="74"/>
      <c r="M247" s="74"/>
      <c r="N247" s="74"/>
      <c r="O247" s="74"/>
      <c r="P247" s="74"/>
      <c r="Q247" s="74"/>
      <c r="R247" s="74"/>
      <c r="S247" s="74"/>
      <c r="T247" s="74">
        <v>789</v>
      </c>
      <c r="U247" s="74"/>
      <c r="V247" s="74">
        <v>58</v>
      </c>
    </row>
    <row r="248" spans="1:22">
      <c r="A248" s="78">
        <v>40796</v>
      </c>
      <c r="B248" s="74">
        <v>226</v>
      </c>
      <c r="D248" s="74">
        <v>17</v>
      </c>
      <c r="E248" s="74"/>
      <c r="F248" s="74">
        <v>80</v>
      </c>
      <c r="G248" s="74"/>
      <c r="H248" s="74">
        <v>6</v>
      </c>
      <c r="I248" s="74"/>
      <c r="J248" s="74"/>
      <c r="K248" s="74"/>
      <c r="L248" s="74"/>
      <c r="M248" s="74"/>
      <c r="N248" s="74"/>
      <c r="O248" s="74"/>
      <c r="P248" s="74"/>
      <c r="Q248" s="74"/>
      <c r="R248" s="74"/>
      <c r="S248" s="74"/>
      <c r="T248" s="74">
        <v>750</v>
      </c>
      <c r="U248" s="74"/>
      <c r="V248" s="74">
        <v>56</v>
      </c>
    </row>
    <row r="249" spans="1:22">
      <c r="A249" s="78">
        <v>40797</v>
      </c>
      <c r="B249" s="74">
        <v>227</v>
      </c>
      <c r="D249" s="74">
        <v>17</v>
      </c>
      <c r="E249" s="74"/>
      <c r="F249" s="74">
        <v>80</v>
      </c>
      <c r="G249" s="74"/>
      <c r="H249" s="74">
        <v>6</v>
      </c>
      <c r="I249" s="74"/>
      <c r="J249" s="74"/>
      <c r="K249" s="74"/>
      <c r="L249" s="74"/>
      <c r="M249" s="74"/>
      <c r="N249" s="74"/>
      <c r="O249" s="74"/>
      <c r="P249" s="74"/>
      <c r="Q249" s="74"/>
      <c r="R249" s="74"/>
      <c r="S249" s="74"/>
      <c r="T249" s="74">
        <v>770</v>
      </c>
      <c r="U249" s="74"/>
      <c r="V249" s="74">
        <v>56</v>
      </c>
    </row>
    <row r="250" spans="1:22">
      <c r="A250" s="78">
        <v>40798</v>
      </c>
      <c r="B250" s="74">
        <v>228</v>
      </c>
      <c r="D250" s="74">
        <v>18</v>
      </c>
      <c r="E250" s="74"/>
      <c r="F250" s="74">
        <v>80</v>
      </c>
      <c r="G250" s="74"/>
      <c r="H250" s="74">
        <v>4</v>
      </c>
      <c r="I250" s="74"/>
      <c r="J250" s="74"/>
      <c r="K250" s="74"/>
      <c r="L250" s="74"/>
      <c r="M250" s="74"/>
      <c r="N250" s="74"/>
      <c r="O250" s="74"/>
      <c r="P250" s="74"/>
      <c r="Q250" s="74"/>
      <c r="R250" s="74"/>
      <c r="S250" s="74"/>
      <c r="T250" s="74">
        <v>743</v>
      </c>
      <c r="U250" s="74"/>
      <c r="V250" s="74">
        <v>53</v>
      </c>
    </row>
    <row r="251" spans="1:22">
      <c r="A251" s="78">
        <v>40799</v>
      </c>
      <c r="B251" s="74">
        <v>226</v>
      </c>
      <c r="D251" s="74">
        <v>19</v>
      </c>
      <c r="E251" s="74"/>
      <c r="F251" s="74">
        <v>71</v>
      </c>
      <c r="G251" s="74"/>
      <c r="H251" s="74">
        <v>4</v>
      </c>
      <c r="I251" s="74"/>
      <c r="J251" s="74"/>
      <c r="K251" s="74"/>
      <c r="L251" s="74"/>
      <c r="M251" s="74"/>
      <c r="N251" s="74"/>
      <c r="O251" s="74"/>
      <c r="P251" s="74"/>
      <c r="Q251" s="74"/>
      <c r="R251" s="74"/>
      <c r="S251" s="74"/>
      <c r="T251" s="74">
        <v>766</v>
      </c>
      <c r="U251" s="74"/>
      <c r="V251" s="74">
        <v>54</v>
      </c>
    </row>
    <row r="252" spans="1:22">
      <c r="A252" s="78">
        <v>40800</v>
      </c>
      <c r="B252" s="74">
        <v>230</v>
      </c>
      <c r="D252" s="74">
        <v>20</v>
      </c>
      <c r="E252" s="74"/>
      <c r="F252" s="74">
        <v>81</v>
      </c>
      <c r="G252" s="74"/>
      <c r="H252" s="74">
        <v>4</v>
      </c>
      <c r="I252" s="74"/>
      <c r="J252" s="74"/>
      <c r="K252" s="74"/>
      <c r="L252" s="74"/>
      <c r="M252" s="74"/>
      <c r="N252" s="74"/>
      <c r="O252" s="74"/>
      <c r="P252" s="74"/>
      <c r="Q252" s="74"/>
      <c r="R252" s="74"/>
      <c r="S252" s="74"/>
      <c r="T252" s="74">
        <v>669</v>
      </c>
      <c r="U252" s="74"/>
      <c r="V252" s="74">
        <v>51</v>
      </c>
    </row>
    <row r="253" spans="1:22">
      <c r="A253" s="78">
        <v>40801</v>
      </c>
      <c r="B253" s="74">
        <v>245</v>
      </c>
      <c r="D253" s="74">
        <v>18</v>
      </c>
      <c r="E253" s="74"/>
      <c r="F253" s="74">
        <v>97</v>
      </c>
      <c r="G253" s="74"/>
      <c r="H253" s="74">
        <v>5</v>
      </c>
      <c r="I253" s="74"/>
      <c r="J253" s="74"/>
      <c r="K253" s="74"/>
      <c r="L253" s="74"/>
      <c r="M253" s="74"/>
      <c r="N253" s="74"/>
      <c r="O253" s="74"/>
      <c r="P253" s="74"/>
      <c r="Q253" s="74"/>
      <c r="R253" s="74"/>
      <c r="S253" s="74"/>
      <c r="T253" s="74">
        <v>652</v>
      </c>
      <c r="U253" s="74"/>
      <c r="V253" s="74">
        <v>48</v>
      </c>
    </row>
    <row r="254" spans="1:22">
      <c r="A254" s="78">
        <v>40802</v>
      </c>
      <c r="B254" s="74">
        <v>241</v>
      </c>
      <c r="D254" s="74">
        <v>17</v>
      </c>
      <c r="E254" s="74"/>
      <c r="F254" s="74">
        <v>108</v>
      </c>
      <c r="G254" s="74"/>
      <c r="H254" s="74">
        <v>7</v>
      </c>
      <c r="I254" s="74"/>
      <c r="J254" s="74"/>
      <c r="K254" s="74"/>
      <c r="L254" s="74"/>
      <c r="M254" s="74"/>
      <c r="N254" s="74"/>
      <c r="O254" s="74"/>
      <c r="P254" s="74"/>
      <c r="Q254" s="74"/>
      <c r="R254" s="74"/>
      <c r="S254" s="74"/>
      <c r="T254" s="74">
        <v>657</v>
      </c>
      <c r="U254" s="74"/>
      <c r="V254" s="74">
        <v>47</v>
      </c>
    </row>
    <row r="255" spans="1:22">
      <c r="A255" s="78">
        <v>40803</v>
      </c>
      <c r="B255" s="74">
        <v>240</v>
      </c>
      <c r="D255" s="74">
        <v>16</v>
      </c>
      <c r="E255" s="74"/>
      <c r="F255" s="74">
        <v>108</v>
      </c>
      <c r="G255" s="74"/>
      <c r="H255" s="74">
        <v>6</v>
      </c>
      <c r="I255" s="74"/>
      <c r="J255" s="74"/>
      <c r="K255" s="74"/>
      <c r="L255" s="74"/>
      <c r="M255" s="74"/>
      <c r="N255" s="74"/>
      <c r="O255" s="74"/>
      <c r="P255" s="74"/>
      <c r="Q255" s="74"/>
      <c r="R255" s="74"/>
      <c r="S255" s="74"/>
      <c r="T255" s="74">
        <v>674</v>
      </c>
      <c r="U255" s="74"/>
      <c r="V255" s="74">
        <v>47</v>
      </c>
    </row>
    <row r="256" spans="1:22">
      <c r="A256" s="78">
        <v>40804</v>
      </c>
      <c r="B256" s="74">
        <v>217</v>
      </c>
      <c r="D256" s="74">
        <v>14</v>
      </c>
      <c r="E256" s="74"/>
      <c r="F256" s="74">
        <v>101</v>
      </c>
      <c r="G256" s="74"/>
      <c r="H256" s="74">
        <v>5</v>
      </c>
      <c r="I256" s="74"/>
      <c r="J256" s="74"/>
      <c r="K256" s="74"/>
      <c r="L256" s="74"/>
      <c r="M256" s="74"/>
      <c r="N256" s="74"/>
      <c r="O256" s="74"/>
      <c r="P256" s="74"/>
      <c r="Q256" s="74"/>
      <c r="R256" s="74"/>
      <c r="S256" s="74"/>
      <c r="T256" s="74">
        <v>645</v>
      </c>
      <c r="U256" s="74"/>
      <c r="V256" s="74">
        <v>43</v>
      </c>
    </row>
    <row r="257" spans="1:22">
      <c r="A257" s="78">
        <v>40805</v>
      </c>
      <c r="B257" s="74">
        <v>230</v>
      </c>
      <c r="D257" s="74">
        <v>17</v>
      </c>
      <c r="E257" s="74"/>
      <c r="F257" s="74">
        <v>102</v>
      </c>
      <c r="G257" s="74"/>
      <c r="H257" s="74">
        <v>5</v>
      </c>
      <c r="I257" s="74"/>
      <c r="J257" s="74"/>
      <c r="K257" s="74"/>
      <c r="L257" s="74"/>
      <c r="M257" s="74"/>
      <c r="N257" s="74"/>
      <c r="O257" s="74"/>
      <c r="P257" s="74"/>
      <c r="Q257" s="74"/>
      <c r="R257" s="74"/>
      <c r="S257" s="74"/>
      <c r="T257" s="74">
        <v>608</v>
      </c>
      <c r="U257" s="74"/>
      <c r="V257" s="74">
        <v>42</v>
      </c>
    </row>
    <row r="258" spans="1:22">
      <c r="A258" s="78">
        <v>40806</v>
      </c>
      <c r="B258" s="74">
        <v>254</v>
      </c>
      <c r="D258" s="74">
        <v>19</v>
      </c>
      <c r="E258" s="74"/>
      <c r="F258" s="74">
        <v>106</v>
      </c>
      <c r="G258" s="74"/>
      <c r="H258" s="74">
        <v>8</v>
      </c>
      <c r="I258" s="74"/>
      <c r="J258" s="74"/>
      <c r="K258" s="74"/>
      <c r="L258" s="74"/>
      <c r="M258" s="74"/>
      <c r="N258" s="74"/>
      <c r="O258" s="74"/>
      <c r="P258" s="74"/>
      <c r="Q258" s="74"/>
      <c r="R258" s="74"/>
      <c r="S258" s="74"/>
      <c r="T258" s="74">
        <v>595</v>
      </c>
      <c r="U258" s="74"/>
      <c r="V258" s="74">
        <v>43</v>
      </c>
    </row>
    <row r="259" spans="1:22">
      <c r="A259" s="78">
        <v>40807</v>
      </c>
      <c r="B259" s="74">
        <v>245</v>
      </c>
      <c r="D259" s="74">
        <v>17</v>
      </c>
      <c r="E259" s="74"/>
      <c r="F259" s="74">
        <v>105</v>
      </c>
      <c r="G259" s="74"/>
      <c r="H259" s="74">
        <v>6</v>
      </c>
      <c r="I259" s="74"/>
      <c r="J259" s="74"/>
      <c r="K259" s="74"/>
      <c r="L259" s="74"/>
      <c r="M259" s="74"/>
      <c r="N259" s="74"/>
      <c r="O259" s="74"/>
      <c r="P259" s="74"/>
      <c r="Q259" s="74"/>
      <c r="R259" s="74"/>
      <c r="S259" s="74"/>
      <c r="T259" s="74">
        <v>588</v>
      </c>
      <c r="U259" s="74"/>
      <c r="V259" s="74">
        <v>41</v>
      </c>
    </row>
    <row r="260" spans="1:22">
      <c r="A260" s="78">
        <v>40808</v>
      </c>
      <c r="B260" s="74">
        <v>245</v>
      </c>
      <c r="D260" s="74">
        <v>21</v>
      </c>
      <c r="E260" s="74"/>
      <c r="F260" s="74">
        <v>106</v>
      </c>
      <c r="G260" s="74"/>
      <c r="H260" s="74">
        <v>5</v>
      </c>
      <c r="I260" s="74"/>
      <c r="J260" s="74"/>
      <c r="K260" s="74"/>
      <c r="L260" s="74"/>
      <c r="M260" s="74"/>
      <c r="N260" s="74"/>
      <c r="O260" s="74"/>
      <c r="P260" s="74"/>
      <c r="Q260" s="74"/>
      <c r="R260" s="74"/>
      <c r="S260" s="74"/>
      <c r="T260" s="74">
        <v>579</v>
      </c>
      <c r="U260" s="74"/>
      <c r="V260" s="74">
        <v>45</v>
      </c>
    </row>
    <row r="261" spans="1:22">
      <c r="A261" s="78">
        <v>40809</v>
      </c>
      <c r="B261" s="74">
        <v>243</v>
      </c>
      <c r="D261" s="74">
        <v>19</v>
      </c>
      <c r="E261" s="74"/>
      <c r="F261" s="74">
        <v>112</v>
      </c>
      <c r="G261" s="74"/>
      <c r="H261" s="74">
        <v>4</v>
      </c>
      <c r="I261" s="74"/>
      <c r="J261" s="74"/>
      <c r="K261" s="74"/>
      <c r="L261" s="74"/>
      <c r="M261" s="74"/>
      <c r="N261" s="74"/>
      <c r="O261" s="74"/>
      <c r="P261" s="74"/>
      <c r="Q261" s="74"/>
      <c r="R261" s="74"/>
      <c r="S261" s="74"/>
      <c r="T261" s="74">
        <v>627</v>
      </c>
      <c r="U261" s="74"/>
      <c r="V261" s="74">
        <v>44</v>
      </c>
    </row>
    <row r="262" spans="1:22">
      <c r="A262" s="78">
        <v>40810</v>
      </c>
      <c r="B262" s="74">
        <v>251</v>
      </c>
      <c r="D262" s="74">
        <v>16</v>
      </c>
      <c r="E262" s="74"/>
      <c r="F262" s="74">
        <v>105</v>
      </c>
      <c r="G262" s="74"/>
      <c r="H262" s="74">
        <v>5</v>
      </c>
      <c r="I262" s="74"/>
      <c r="J262" s="74"/>
      <c r="K262" s="74"/>
      <c r="L262" s="74"/>
      <c r="M262" s="74"/>
      <c r="N262" s="74"/>
      <c r="O262" s="74"/>
      <c r="P262" s="74"/>
      <c r="Q262" s="74"/>
      <c r="R262" s="74"/>
      <c r="S262" s="74"/>
      <c r="T262" s="74">
        <v>581</v>
      </c>
      <c r="U262" s="74"/>
      <c r="V262" s="74">
        <v>35</v>
      </c>
    </row>
    <row r="263" spans="1:22">
      <c r="A263" s="78">
        <v>40811</v>
      </c>
      <c r="B263" s="74">
        <v>239</v>
      </c>
      <c r="D263" s="74">
        <v>15</v>
      </c>
      <c r="E263" s="74"/>
      <c r="F263" s="74">
        <v>108</v>
      </c>
      <c r="G263" s="74"/>
      <c r="H263" s="74">
        <v>4</v>
      </c>
      <c r="I263" s="74"/>
      <c r="J263" s="74"/>
      <c r="K263" s="74"/>
      <c r="L263" s="74"/>
      <c r="M263" s="74"/>
      <c r="N263" s="74"/>
      <c r="O263" s="74"/>
      <c r="P263" s="74"/>
      <c r="Q263" s="74"/>
      <c r="R263" s="74"/>
      <c r="S263" s="74"/>
      <c r="T263" s="74">
        <v>571</v>
      </c>
      <c r="U263" s="74"/>
      <c r="V263" s="74">
        <v>37</v>
      </c>
    </row>
    <row r="264" spans="1:22">
      <c r="A264" s="78">
        <v>40812</v>
      </c>
      <c r="B264" s="74">
        <v>252</v>
      </c>
      <c r="D264" s="74">
        <v>17</v>
      </c>
      <c r="E264" s="74"/>
      <c r="F264" s="74">
        <v>112</v>
      </c>
      <c r="G264" s="74"/>
      <c r="H264" s="74">
        <v>4</v>
      </c>
      <c r="I264" s="74"/>
      <c r="J264" s="74"/>
      <c r="K264" s="74"/>
      <c r="L264" s="74"/>
      <c r="M264" s="74"/>
      <c r="N264" s="74"/>
      <c r="O264" s="74"/>
      <c r="P264" s="74"/>
      <c r="Q264" s="74"/>
      <c r="R264" s="74"/>
      <c r="S264" s="74"/>
      <c r="T264" s="74">
        <v>620</v>
      </c>
      <c r="U264" s="74"/>
      <c r="V264" s="74">
        <v>43</v>
      </c>
    </row>
    <row r="265" spans="1:22">
      <c r="A265" s="78">
        <v>40813</v>
      </c>
      <c r="B265" s="74">
        <v>283</v>
      </c>
      <c r="D265" s="74">
        <v>16</v>
      </c>
      <c r="E265" s="74"/>
      <c r="F265" s="74">
        <v>114</v>
      </c>
      <c r="G265" s="74"/>
      <c r="H265" s="74">
        <v>4</v>
      </c>
      <c r="I265" s="74"/>
      <c r="J265" s="74"/>
      <c r="K265" s="74"/>
      <c r="L265" s="74"/>
      <c r="M265" s="74"/>
      <c r="N265" s="74"/>
      <c r="O265" s="74"/>
      <c r="P265" s="74"/>
      <c r="Q265" s="74"/>
      <c r="R265" s="74"/>
      <c r="S265" s="74"/>
      <c r="T265" s="74">
        <v>662</v>
      </c>
      <c r="U265" s="74"/>
      <c r="V265" s="74">
        <v>44</v>
      </c>
    </row>
    <row r="266" spans="1:22">
      <c r="A266" s="78">
        <v>40814</v>
      </c>
      <c r="B266" s="74">
        <v>235</v>
      </c>
      <c r="D266" s="74">
        <v>14</v>
      </c>
      <c r="E266" s="74"/>
      <c r="F266" s="74">
        <v>120</v>
      </c>
      <c r="G266" s="74"/>
      <c r="H266" s="74">
        <v>4</v>
      </c>
      <c r="I266" s="74"/>
      <c r="J266" s="74"/>
      <c r="K266" s="74"/>
      <c r="L266" s="74"/>
      <c r="M266" s="74"/>
      <c r="N266" s="74"/>
      <c r="O266" s="74"/>
      <c r="P266" s="74"/>
      <c r="Q266" s="74"/>
      <c r="R266" s="74"/>
      <c r="S266" s="74"/>
      <c r="T266" s="74">
        <v>748</v>
      </c>
      <c r="U266" s="74"/>
      <c r="V266" s="74">
        <v>53</v>
      </c>
    </row>
    <row r="267" spans="1:22">
      <c r="A267" s="78">
        <v>40815</v>
      </c>
      <c r="B267" s="74">
        <v>235</v>
      </c>
      <c r="D267" s="74">
        <v>14</v>
      </c>
      <c r="E267" s="74"/>
      <c r="F267" s="74">
        <v>123</v>
      </c>
      <c r="G267" s="74"/>
      <c r="H267" s="74">
        <v>6</v>
      </c>
      <c r="I267" s="74"/>
      <c r="J267" s="74"/>
      <c r="K267" s="74"/>
      <c r="L267" s="74"/>
      <c r="M267" s="74"/>
      <c r="N267" s="74"/>
      <c r="O267" s="74"/>
      <c r="P267" s="74"/>
      <c r="Q267" s="74"/>
      <c r="R267" s="74"/>
      <c r="S267" s="74"/>
      <c r="T267" s="74">
        <v>869</v>
      </c>
      <c r="U267" s="74"/>
      <c r="V267" s="74">
        <v>61</v>
      </c>
    </row>
    <row r="268" spans="1:22">
      <c r="A268" s="78">
        <v>40816</v>
      </c>
      <c r="B268" s="74">
        <v>259</v>
      </c>
      <c r="D268" s="74">
        <v>13</v>
      </c>
      <c r="E268" s="74"/>
      <c r="F268" s="74">
        <v>133</v>
      </c>
      <c r="G268" s="74"/>
      <c r="H268" s="74">
        <v>5</v>
      </c>
      <c r="I268" s="74"/>
      <c r="J268" s="74"/>
      <c r="K268" s="74"/>
      <c r="L268" s="74"/>
      <c r="M268" s="74"/>
      <c r="N268" s="74"/>
      <c r="O268" s="74"/>
      <c r="P268" s="74"/>
      <c r="Q268" s="74"/>
      <c r="R268" s="74"/>
      <c r="S268" s="74"/>
      <c r="T268" s="74">
        <v>960</v>
      </c>
      <c r="U268" s="74"/>
      <c r="V268" s="74">
        <v>59</v>
      </c>
    </row>
    <row r="269" spans="1:22">
      <c r="A269" s="78">
        <v>40817</v>
      </c>
      <c r="B269" s="74">
        <v>245</v>
      </c>
      <c r="D269" s="74">
        <v>13</v>
      </c>
      <c r="E269" s="74"/>
      <c r="F269" s="74">
        <v>125</v>
      </c>
      <c r="G269" s="74"/>
      <c r="H269" s="74">
        <v>4</v>
      </c>
      <c r="I269" s="74"/>
      <c r="J269" s="74"/>
      <c r="K269" s="74"/>
      <c r="L269" s="74"/>
      <c r="M269" s="74"/>
      <c r="N269" s="74"/>
      <c r="O269" s="74"/>
      <c r="P269" s="74"/>
      <c r="Q269" s="74"/>
      <c r="R269" s="74"/>
      <c r="S269" s="74"/>
      <c r="T269" s="74">
        <v>915</v>
      </c>
      <c r="U269" s="74"/>
      <c r="V269" s="74">
        <v>55</v>
      </c>
    </row>
    <row r="270" spans="1:22">
      <c r="A270" s="78">
        <v>40818</v>
      </c>
      <c r="B270" s="74">
        <v>238</v>
      </c>
      <c r="D270" s="74">
        <v>12</v>
      </c>
      <c r="E270" s="74"/>
      <c r="F270" s="74">
        <v>120</v>
      </c>
      <c r="G270" s="74"/>
      <c r="H270" s="74">
        <v>4</v>
      </c>
      <c r="I270" s="74"/>
      <c r="J270" s="74"/>
      <c r="K270" s="74"/>
      <c r="L270" s="74"/>
      <c r="M270" s="74"/>
      <c r="N270" s="74"/>
      <c r="O270" s="74"/>
      <c r="P270" s="74"/>
      <c r="Q270" s="74"/>
      <c r="R270" s="74"/>
      <c r="S270" s="74"/>
      <c r="T270" s="74">
        <v>919</v>
      </c>
      <c r="U270" s="74"/>
      <c r="V270" s="74">
        <v>58</v>
      </c>
    </row>
    <row r="271" spans="1:22">
      <c r="A271" s="78">
        <v>40819</v>
      </c>
      <c r="B271" s="74">
        <v>241</v>
      </c>
      <c r="D271" s="74">
        <v>12</v>
      </c>
      <c r="E271" s="74"/>
      <c r="F271" s="74">
        <v>113</v>
      </c>
      <c r="G271" s="74"/>
      <c r="H271" s="74">
        <v>4</v>
      </c>
      <c r="I271" s="74"/>
      <c r="J271" s="74"/>
      <c r="K271" s="74"/>
      <c r="L271" s="74"/>
      <c r="M271" s="74"/>
      <c r="N271" s="74"/>
      <c r="O271" s="74"/>
      <c r="P271" s="74"/>
      <c r="Q271" s="74"/>
      <c r="R271" s="74"/>
      <c r="S271" s="74"/>
      <c r="T271" s="74">
        <v>806</v>
      </c>
      <c r="U271" s="74"/>
      <c r="V271" s="74">
        <v>54</v>
      </c>
    </row>
    <row r="272" spans="1:22">
      <c r="A272" s="78">
        <v>40820</v>
      </c>
      <c r="B272" s="74">
        <v>247</v>
      </c>
      <c r="D272" s="74">
        <v>14</v>
      </c>
      <c r="E272" s="74"/>
      <c r="F272" s="74">
        <v>96</v>
      </c>
      <c r="G272" s="74"/>
      <c r="H272" s="74">
        <v>4</v>
      </c>
      <c r="I272" s="74"/>
      <c r="J272" s="74"/>
      <c r="K272" s="74"/>
      <c r="L272" s="74"/>
      <c r="M272" s="74"/>
      <c r="N272" s="74"/>
      <c r="O272" s="74"/>
      <c r="P272" s="74"/>
      <c r="Q272" s="74"/>
      <c r="R272" s="74"/>
      <c r="S272" s="74"/>
      <c r="T272" s="74">
        <v>739</v>
      </c>
      <c r="U272" s="74"/>
      <c r="V272" s="74">
        <v>51</v>
      </c>
    </row>
    <row r="273" spans="1:22">
      <c r="A273" s="78">
        <v>40821</v>
      </c>
      <c r="B273" s="74">
        <v>252</v>
      </c>
      <c r="D273" s="74">
        <v>15</v>
      </c>
      <c r="E273" s="74"/>
      <c r="F273" s="74">
        <v>98</v>
      </c>
      <c r="G273" s="74"/>
      <c r="H273" s="74">
        <v>4</v>
      </c>
      <c r="I273" s="74"/>
      <c r="J273" s="74"/>
      <c r="K273" s="74"/>
      <c r="L273" s="74"/>
      <c r="M273" s="74"/>
      <c r="N273" s="74"/>
      <c r="O273" s="74"/>
      <c r="P273" s="74"/>
      <c r="Q273" s="74"/>
      <c r="R273" s="74"/>
      <c r="S273" s="74"/>
      <c r="T273" s="74">
        <v>751</v>
      </c>
      <c r="U273" s="74"/>
      <c r="V273" s="74">
        <v>50</v>
      </c>
    </row>
    <row r="274" spans="1:22">
      <c r="A274" s="78">
        <v>40822</v>
      </c>
      <c r="B274" s="74">
        <v>258</v>
      </c>
      <c r="D274" s="74">
        <v>15</v>
      </c>
      <c r="E274" s="74"/>
      <c r="F274" s="74">
        <v>96</v>
      </c>
      <c r="G274" s="74"/>
      <c r="H274" s="74">
        <v>5</v>
      </c>
      <c r="I274" s="74"/>
      <c r="J274" s="74"/>
      <c r="K274" s="74"/>
      <c r="L274" s="74"/>
      <c r="M274" s="74"/>
      <c r="N274" s="74"/>
      <c r="O274" s="74"/>
      <c r="P274" s="74"/>
      <c r="Q274" s="74"/>
      <c r="R274" s="74"/>
      <c r="S274" s="74"/>
      <c r="T274" s="74">
        <v>694</v>
      </c>
      <c r="U274" s="74"/>
      <c r="V274" s="74">
        <v>43</v>
      </c>
    </row>
    <row r="275" spans="1:22">
      <c r="A275" s="78">
        <v>40823</v>
      </c>
      <c r="B275" s="74">
        <v>239</v>
      </c>
      <c r="D275" s="74">
        <v>12</v>
      </c>
      <c r="E275" s="74"/>
      <c r="F275" s="74">
        <v>85</v>
      </c>
      <c r="G275" s="74"/>
      <c r="H275" s="74">
        <v>5</v>
      </c>
      <c r="I275" s="74"/>
      <c r="J275" s="74"/>
      <c r="K275" s="74"/>
      <c r="L275" s="74"/>
      <c r="M275" s="74"/>
      <c r="N275" s="74"/>
      <c r="O275" s="74"/>
      <c r="P275" s="74"/>
      <c r="Q275" s="74"/>
      <c r="R275" s="74"/>
      <c r="S275" s="74"/>
      <c r="T275" s="74">
        <v>549</v>
      </c>
      <c r="U275" s="74"/>
      <c r="V275" s="74">
        <v>31</v>
      </c>
    </row>
    <row r="276" spans="1:22">
      <c r="A276" s="78">
        <v>40824</v>
      </c>
      <c r="B276" s="74">
        <v>245</v>
      </c>
      <c r="D276" s="74">
        <v>16</v>
      </c>
      <c r="E276" s="74"/>
      <c r="F276" s="74">
        <v>80</v>
      </c>
      <c r="G276" s="74"/>
      <c r="H276" s="74">
        <v>7</v>
      </c>
      <c r="I276" s="74"/>
      <c r="J276" s="74"/>
      <c r="K276" s="74"/>
      <c r="L276" s="74"/>
      <c r="M276" s="74"/>
      <c r="N276" s="74"/>
      <c r="O276" s="74"/>
      <c r="P276" s="74"/>
      <c r="Q276" s="74"/>
      <c r="R276" s="74"/>
      <c r="S276" s="74"/>
      <c r="T276" s="74">
        <v>607</v>
      </c>
      <c r="U276" s="74"/>
      <c r="V276" s="74">
        <v>39</v>
      </c>
    </row>
    <row r="277" spans="1:22">
      <c r="A277" s="78">
        <v>40825</v>
      </c>
      <c r="B277" s="74">
        <v>250</v>
      </c>
      <c r="D277" s="74">
        <v>15</v>
      </c>
      <c r="E277" s="74"/>
      <c r="F277" s="74">
        <v>79</v>
      </c>
      <c r="G277" s="74"/>
      <c r="H277" s="74">
        <v>6</v>
      </c>
      <c r="I277" s="74"/>
      <c r="J277" s="74"/>
      <c r="K277" s="74"/>
      <c r="L277" s="74"/>
      <c r="M277" s="74"/>
      <c r="N277" s="74"/>
      <c r="O277" s="74"/>
      <c r="P277" s="74"/>
      <c r="Q277" s="74"/>
      <c r="R277" s="74"/>
      <c r="S277" s="74"/>
      <c r="T277" s="74">
        <v>688</v>
      </c>
      <c r="U277" s="74"/>
      <c r="V277" s="74">
        <v>42</v>
      </c>
    </row>
    <row r="278" spans="1:22">
      <c r="A278" s="78">
        <v>40826</v>
      </c>
      <c r="B278" s="74">
        <v>252</v>
      </c>
      <c r="D278" s="74">
        <v>13</v>
      </c>
      <c r="E278" s="74"/>
      <c r="F278" s="74">
        <v>74</v>
      </c>
      <c r="G278" s="74"/>
      <c r="H278" s="74">
        <v>5</v>
      </c>
      <c r="I278" s="74"/>
      <c r="J278" s="74"/>
      <c r="K278" s="74"/>
      <c r="L278" s="74"/>
      <c r="M278" s="74"/>
      <c r="N278" s="74"/>
      <c r="O278" s="74"/>
      <c r="P278" s="74"/>
      <c r="Q278" s="74"/>
      <c r="R278" s="74"/>
      <c r="S278" s="74"/>
      <c r="T278" s="74">
        <v>689</v>
      </c>
      <c r="U278" s="74"/>
      <c r="V278" s="74">
        <v>41</v>
      </c>
    </row>
    <row r="279" spans="1:22">
      <c r="A279" s="78">
        <v>40827</v>
      </c>
      <c r="B279" s="74">
        <v>255</v>
      </c>
      <c r="D279" s="74">
        <v>13</v>
      </c>
      <c r="E279" s="74"/>
      <c r="F279" s="74">
        <v>77</v>
      </c>
      <c r="G279" s="74"/>
      <c r="H279" s="74">
        <v>6</v>
      </c>
      <c r="I279" s="74"/>
      <c r="J279" s="74"/>
      <c r="K279" s="74"/>
      <c r="L279" s="74"/>
      <c r="M279" s="74"/>
      <c r="N279" s="74"/>
      <c r="O279" s="74"/>
      <c r="P279" s="74"/>
      <c r="Q279" s="74"/>
      <c r="R279" s="74"/>
      <c r="S279" s="74"/>
      <c r="T279" s="74">
        <v>731</v>
      </c>
      <c r="U279" s="74"/>
      <c r="V279" s="74">
        <v>45</v>
      </c>
    </row>
    <row r="280" spans="1:22">
      <c r="A280" s="78">
        <v>40828</v>
      </c>
      <c r="B280" s="74">
        <v>245</v>
      </c>
      <c r="D280" s="74">
        <v>14</v>
      </c>
      <c r="E280" s="74"/>
      <c r="F280" s="74">
        <v>73</v>
      </c>
      <c r="G280" s="74"/>
      <c r="H280" s="74">
        <v>5</v>
      </c>
      <c r="I280" s="74"/>
      <c r="J280" s="74"/>
      <c r="K280" s="74"/>
      <c r="L280" s="74"/>
      <c r="M280" s="74"/>
      <c r="N280" s="74"/>
      <c r="O280" s="74"/>
      <c r="P280" s="74"/>
      <c r="Q280" s="74"/>
      <c r="R280" s="74"/>
      <c r="S280" s="74"/>
      <c r="T280" s="74">
        <v>668</v>
      </c>
      <c r="U280" s="74"/>
      <c r="V280" s="74">
        <v>43</v>
      </c>
    </row>
    <row r="281" spans="1:22">
      <c r="A281" s="78">
        <v>40829</v>
      </c>
      <c r="B281" s="74">
        <v>275</v>
      </c>
      <c r="D281" s="74">
        <v>18</v>
      </c>
      <c r="E281" s="74"/>
      <c r="F281" s="74">
        <v>78</v>
      </c>
      <c r="G281" s="74"/>
      <c r="H281" s="74">
        <v>6</v>
      </c>
      <c r="I281" s="74"/>
      <c r="J281" s="74"/>
      <c r="K281" s="74"/>
      <c r="L281" s="74"/>
      <c r="M281" s="74"/>
      <c r="N281" s="74"/>
      <c r="O281" s="74"/>
      <c r="P281" s="74"/>
      <c r="Q281" s="74"/>
      <c r="R281" s="74"/>
      <c r="S281" s="74"/>
      <c r="T281" s="74">
        <v>710</v>
      </c>
      <c r="U281" s="74"/>
      <c r="V281" s="74">
        <v>55</v>
      </c>
    </row>
    <row r="282" spans="1:22">
      <c r="A282" s="78">
        <v>40830</v>
      </c>
      <c r="B282" s="74">
        <v>267</v>
      </c>
      <c r="D282" s="74">
        <v>19</v>
      </c>
      <c r="E282" s="74"/>
      <c r="F282" s="74">
        <v>80</v>
      </c>
      <c r="G282" s="74"/>
      <c r="H282" s="74">
        <v>6</v>
      </c>
      <c r="I282" s="74"/>
      <c r="J282" s="74"/>
      <c r="K282" s="74"/>
      <c r="L282" s="74"/>
      <c r="M282" s="74"/>
      <c r="N282" s="74"/>
      <c r="O282" s="74"/>
      <c r="P282" s="74"/>
      <c r="Q282" s="74"/>
      <c r="R282" s="74"/>
      <c r="S282" s="74"/>
      <c r="T282" s="74">
        <v>764</v>
      </c>
      <c r="U282" s="74"/>
      <c r="V282" s="74">
        <v>58</v>
      </c>
    </row>
    <row r="283" spans="1:22">
      <c r="A283" s="78">
        <v>40831</v>
      </c>
      <c r="B283" s="74">
        <v>271</v>
      </c>
      <c r="D283" s="74">
        <v>19</v>
      </c>
      <c r="E283" s="74"/>
      <c r="F283" s="74">
        <v>79</v>
      </c>
      <c r="G283" s="74"/>
      <c r="H283" s="74">
        <v>7</v>
      </c>
      <c r="I283" s="74"/>
      <c r="J283" s="74"/>
      <c r="K283" s="74"/>
      <c r="L283" s="74"/>
      <c r="M283" s="74"/>
      <c r="N283" s="74"/>
      <c r="O283" s="74"/>
      <c r="P283" s="74"/>
      <c r="Q283" s="74"/>
      <c r="R283" s="74"/>
      <c r="S283" s="74"/>
      <c r="T283" s="74">
        <v>783</v>
      </c>
      <c r="U283" s="74"/>
      <c r="V283" s="74">
        <v>57</v>
      </c>
    </row>
    <row r="284" spans="1:22">
      <c r="A284" s="78">
        <v>40832</v>
      </c>
      <c r="B284" s="74">
        <v>264</v>
      </c>
      <c r="D284" s="74">
        <v>21</v>
      </c>
      <c r="E284" s="74"/>
      <c r="F284" s="74">
        <v>79</v>
      </c>
      <c r="G284" s="74"/>
      <c r="H284" s="74">
        <v>7</v>
      </c>
      <c r="I284" s="74"/>
      <c r="J284" s="74"/>
      <c r="K284" s="74"/>
      <c r="L284" s="74"/>
      <c r="M284" s="74"/>
      <c r="N284" s="74"/>
      <c r="O284" s="74"/>
      <c r="P284" s="74"/>
      <c r="Q284" s="74"/>
      <c r="R284" s="74"/>
      <c r="S284" s="74"/>
      <c r="T284" s="74">
        <v>737</v>
      </c>
      <c r="U284" s="74"/>
      <c r="V284" s="74">
        <v>57</v>
      </c>
    </row>
    <row r="285" spans="1:22">
      <c r="A285" s="78">
        <v>40833</v>
      </c>
      <c r="B285" s="74">
        <v>259</v>
      </c>
      <c r="D285" s="74">
        <v>18</v>
      </c>
      <c r="E285" s="74"/>
      <c r="F285" s="74">
        <v>83</v>
      </c>
      <c r="G285" s="74"/>
      <c r="H285" s="74">
        <v>7</v>
      </c>
      <c r="I285" s="74"/>
      <c r="J285" s="74"/>
      <c r="K285" s="74"/>
      <c r="L285" s="74"/>
      <c r="M285" s="74"/>
      <c r="N285" s="74"/>
      <c r="O285" s="74"/>
      <c r="P285" s="74"/>
      <c r="Q285" s="74"/>
      <c r="R285" s="74"/>
      <c r="S285" s="74"/>
      <c r="T285" s="74">
        <v>685</v>
      </c>
      <c r="U285" s="74"/>
      <c r="V285" s="74">
        <v>52</v>
      </c>
    </row>
    <row r="286" spans="1:22">
      <c r="A286" s="78">
        <v>40834</v>
      </c>
      <c r="B286" s="74">
        <v>230</v>
      </c>
      <c r="D286" s="74">
        <v>16</v>
      </c>
      <c r="E286" s="74"/>
      <c r="F286" s="74">
        <v>94</v>
      </c>
      <c r="G286" s="74"/>
      <c r="H286" s="74">
        <v>9</v>
      </c>
      <c r="I286" s="74"/>
      <c r="J286" s="74"/>
      <c r="K286" s="74"/>
      <c r="L286" s="74"/>
      <c r="M286" s="74"/>
      <c r="N286" s="74"/>
      <c r="O286" s="74"/>
      <c r="P286" s="74"/>
      <c r="Q286" s="74"/>
      <c r="R286" s="74"/>
      <c r="S286" s="74"/>
      <c r="T286" s="74">
        <v>666</v>
      </c>
      <c r="U286" s="74"/>
      <c r="V286" s="74">
        <v>51</v>
      </c>
    </row>
    <row r="287" spans="1:22">
      <c r="A287" s="78">
        <v>40835</v>
      </c>
      <c r="B287" s="74">
        <v>236</v>
      </c>
      <c r="D287" s="74">
        <v>15</v>
      </c>
      <c r="E287" s="74"/>
      <c r="F287" s="74">
        <v>106</v>
      </c>
      <c r="G287" s="74"/>
      <c r="H287" s="74">
        <v>9</v>
      </c>
      <c r="I287" s="74"/>
      <c r="J287" s="74"/>
      <c r="K287" s="74"/>
      <c r="L287" s="74"/>
      <c r="M287" s="74"/>
      <c r="N287" s="74"/>
      <c r="O287" s="74"/>
      <c r="P287" s="74"/>
      <c r="Q287" s="74"/>
      <c r="R287" s="74"/>
      <c r="S287" s="74"/>
      <c r="T287" s="74">
        <v>701</v>
      </c>
      <c r="U287" s="74"/>
      <c r="V287" s="74">
        <v>54</v>
      </c>
    </row>
    <row r="288" spans="1:22">
      <c r="A288" s="78">
        <v>40836</v>
      </c>
      <c r="B288" s="74">
        <v>234</v>
      </c>
      <c r="D288" s="74">
        <v>16</v>
      </c>
      <c r="E288" s="74"/>
      <c r="F288" s="74">
        <v>118</v>
      </c>
      <c r="G288" s="74"/>
      <c r="H288" s="74">
        <v>11</v>
      </c>
      <c r="I288" s="74"/>
      <c r="J288" s="74"/>
      <c r="K288" s="74"/>
      <c r="L288" s="74"/>
      <c r="M288" s="74"/>
      <c r="N288" s="74"/>
      <c r="O288" s="74"/>
      <c r="P288" s="74"/>
      <c r="Q288" s="74"/>
      <c r="R288" s="74"/>
      <c r="S288" s="74"/>
      <c r="T288" s="74">
        <v>672</v>
      </c>
      <c r="U288" s="74"/>
      <c r="V288" s="74">
        <v>55</v>
      </c>
    </row>
    <row r="289" spans="1:22">
      <c r="A289" s="78">
        <v>40837</v>
      </c>
      <c r="B289" s="74">
        <v>253</v>
      </c>
      <c r="D289" s="74">
        <v>17</v>
      </c>
      <c r="E289" s="74"/>
      <c r="F289" s="74">
        <v>118</v>
      </c>
      <c r="G289" s="74"/>
      <c r="H289" s="74">
        <v>9</v>
      </c>
      <c r="I289" s="74"/>
      <c r="J289" s="74"/>
      <c r="K289" s="74"/>
      <c r="L289" s="74"/>
      <c r="M289" s="74"/>
      <c r="N289" s="74"/>
      <c r="O289" s="74"/>
      <c r="P289" s="74"/>
      <c r="Q289" s="74"/>
      <c r="R289" s="74"/>
      <c r="S289" s="74"/>
      <c r="T289" s="74">
        <v>701</v>
      </c>
      <c r="U289" s="74"/>
      <c r="V289" s="74">
        <v>54</v>
      </c>
    </row>
    <row r="290" spans="1:22">
      <c r="A290" s="78">
        <v>40838</v>
      </c>
      <c r="B290" s="74">
        <v>244</v>
      </c>
      <c r="D290" s="74">
        <v>16</v>
      </c>
      <c r="E290" s="74"/>
      <c r="F290" s="74">
        <v>110</v>
      </c>
      <c r="G290" s="74"/>
      <c r="H290" s="74">
        <v>8</v>
      </c>
      <c r="I290" s="74"/>
      <c r="J290" s="74"/>
      <c r="K290" s="74"/>
      <c r="L290" s="74"/>
      <c r="M290" s="74"/>
      <c r="N290" s="74"/>
      <c r="O290" s="74"/>
      <c r="P290" s="74"/>
      <c r="Q290" s="74"/>
      <c r="R290" s="74"/>
      <c r="S290" s="74"/>
      <c r="T290" s="74">
        <v>677</v>
      </c>
      <c r="U290" s="74"/>
      <c r="V290" s="74">
        <v>55</v>
      </c>
    </row>
    <row r="291" spans="1:22">
      <c r="A291" s="78">
        <v>40839</v>
      </c>
      <c r="B291" s="74">
        <v>226</v>
      </c>
      <c r="D291" s="74">
        <v>15</v>
      </c>
      <c r="E291" s="74"/>
      <c r="F291" s="74">
        <v>101</v>
      </c>
      <c r="G291" s="74"/>
      <c r="H291" s="74">
        <v>7</v>
      </c>
      <c r="I291" s="74"/>
      <c r="J291" s="74"/>
      <c r="K291" s="74"/>
      <c r="L291" s="74"/>
      <c r="M291" s="74"/>
      <c r="N291" s="74"/>
      <c r="O291" s="74"/>
      <c r="P291" s="74"/>
      <c r="Q291" s="74"/>
      <c r="R291" s="74"/>
      <c r="S291" s="74"/>
      <c r="T291" s="74">
        <v>685</v>
      </c>
      <c r="U291" s="74"/>
      <c r="V291" s="74">
        <v>53</v>
      </c>
    </row>
    <row r="292" spans="1:22">
      <c r="A292" s="78">
        <v>40840</v>
      </c>
      <c r="B292" s="74">
        <v>225</v>
      </c>
      <c r="D292" s="74">
        <v>16</v>
      </c>
      <c r="E292" s="74"/>
      <c r="F292" s="74">
        <v>99</v>
      </c>
      <c r="G292" s="74"/>
      <c r="H292" s="74">
        <v>7</v>
      </c>
      <c r="I292" s="74"/>
      <c r="J292" s="74"/>
      <c r="K292" s="74"/>
      <c r="L292" s="74"/>
      <c r="M292" s="74"/>
      <c r="N292" s="74"/>
      <c r="O292" s="74"/>
      <c r="P292" s="74"/>
      <c r="Q292" s="74"/>
      <c r="R292" s="74"/>
      <c r="S292" s="74"/>
      <c r="T292" s="74">
        <v>673</v>
      </c>
      <c r="U292" s="74"/>
      <c r="V292" s="74">
        <v>49</v>
      </c>
    </row>
    <row r="293" spans="1:22">
      <c r="A293" s="78">
        <v>40841</v>
      </c>
      <c r="B293" s="74">
        <v>233</v>
      </c>
      <c r="D293" s="74">
        <v>16</v>
      </c>
      <c r="E293" s="74"/>
      <c r="F293" s="74">
        <v>102</v>
      </c>
      <c r="G293" s="74"/>
      <c r="H293" s="74">
        <v>5</v>
      </c>
      <c r="I293" s="74"/>
      <c r="J293" s="74"/>
      <c r="K293" s="74"/>
      <c r="L293" s="74"/>
      <c r="M293" s="74"/>
      <c r="N293" s="74"/>
      <c r="O293" s="74"/>
      <c r="P293" s="74"/>
      <c r="Q293" s="74"/>
      <c r="R293" s="74"/>
      <c r="S293" s="74"/>
      <c r="T293" s="74">
        <v>674</v>
      </c>
      <c r="U293" s="74"/>
      <c r="V293" s="74">
        <v>47</v>
      </c>
    </row>
    <row r="294" spans="1:22">
      <c r="A294" s="78">
        <v>40842</v>
      </c>
      <c r="B294" s="74">
        <v>220</v>
      </c>
      <c r="D294" s="74">
        <v>12</v>
      </c>
      <c r="E294" s="74"/>
      <c r="F294" s="74">
        <v>93</v>
      </c>
      <c r="G294" s="74"/>
      <c r="H294" s="74">
        <v>4</v>
      </c>
      <c r="I294" s="74"/>
      <c r="J294" s="74"/>
      <c r="K294" s="74"/>
      <c r="L294" s="74"/>
      <c r="M294" s="74"/>
      <c r="N294" s="74"/>
      <c r="O294" s="74"/>
      <c r="P294" s="74"/>
      <c r="Q294" s="74"/>
      <c r="R294" s="74"/>
      <c r="S294" s="74"/>
      <c r="T294" s="74">
        <v>698</v>
      </c>
      <c r="U294" s="74"/>
      <c r="V294" s="74">
        <v>50</v>
      </c>
    </row>
    <row r="295" spans="1:22">
      <c r="A295" s="78">
        <v>40843</v>
      </c>
      <c r="B295" s="74">
        <v>215</v>
      </c>
      <c r="D295" s="74">
        <v>14</v>
      </c>
      <c r="E295" s="74"/>
      <c r="F295" s="74">
        <v>85</v>
      </c>
      <c r="G295" s="74"/>
      <c r="H295" s="74">
        <v>5</v>
      </c>
      <c r="I295" s="74"/>
      <c r="J295" s="74"/>
      <c r="K295" s="74"/>
      <c r="L295" s="74"/>
      <c r="M295" s="74"/>
      <c r="N295" s="74"/>
      <c r="O295" s="74"/>
      <c r="P295" s="74"/>
      <c r="Q295" s="74"/>
      <c r="R295" s="74"/>
      <c r="S295" s="74"/>
      <c r="T295" s="74">
        <v>723</v>
      </c>
      <c r="U295" s="74"/>
      <c r="V295" s="74">
        <v>55</v>
      </c>
    </row>
    <row r="296" spans="1:22">
      <c r="A296" s="78">
        <v>40844</v>
      </c>
      <c r="B296" s="74">
        <v>217</v>
      </c>
      <c r="D296" s="74">
        <v>15</v>
      </c>
      <c r="E296" s="74"/>
      <c r="F296" s="74">
        <v>91</v>
      </c>
      <c r="G296" s="74"/>
      <c r="H296" s="74">
        <v>5</v>
      </c>
      <c r="I296" s="74"/>
      <c r="J296" s="74"/>
      <c r="K296" s="74"/>
      <c r="L296" s="74"/>
      <c r="M296" s="74"/>
      <c r="N296" s="74"/>
      <c r="O296" s="74"/>
      <c r="P296" s="74"/>
      <c r="Q296" s="74"/>
      <c r="R296" s="74"/>
      <c r="S296" s="74"/>
      <c r="T296" s="74">
        <v>704</v>
      </c>
      <c r="U296" s="74"/>
      <c r="V296" s="74">
        <v>52</v>
      </c>
    </row>
    <row r="297" spans="1:22">
      <c r="A297" s="78">
        <v>40845</v>
      </c>
      <c r="B297" s="74">
        <v>211</v>
      </c>
      <c r="D297" s="74">
        <v>14</v>
      </c>
      <c r="E297" s="74"/>
      <c r="F297" s="74">
        <v>87</v>
      </c>
      <c r="G297" s="74"/>
      <c r="H297" s="74">
        <v>4</v>
      </c>
      <c r="I297" s="74"/>
      <c r="J297" s="74"/>
      <c r="K297" s="74"/>
      <c r="L297" s="74"/>
      <c r="M297" s="74"/>
      <c r="N297" s="74"/>
      <c r="O297" s="74"/>
      <c r="P297" s="74"/>
      <c r="Q297" s="74"/>
      <c r="R297" s="74"/>
      <c r="S297" s="74"/>
      <c r="T297" s="74">
        <v>646</v>
      </c>
      <c r="U297" s="74"/>
      <c r="V297" s="74">
        <v>51</v>
      </c>
    </row>
    <row r="298" spans="1:22">
      <c r="A298" s="78">
        <v>40846</v>
      </c>
      <c r="B298" s="74">
        <v>202</v>
      </c>
      <c r="D298" s="74">
        <v>15</v>
      </c>
      <c r="E298" s="74"/>
      <c r="F298" s="74">
        <v>80</v>
      </c>
      <c r="G298" s="74"/>
      <c r="H298" s="74">
        <v>5</v>
      </c>
      <c r="I298" s="74"/>
      <c r="J298" s="74"/>
      <c r="K298" s="74"/>
      <c r="L298" s="74"/>
      <c r="M298" s="74"/>
      <c r="N298" s="74"/>
      <c r="O298" s="74"/>
      <c r="P298" s="74"/>
      <c r="Q298" s="74"/>
      <c r="R298" s="74"/>
      <c r="S298" s="74"/>
      <c r="T298" s="74">
        <v>631</v>
      </c>
      <c r="U298" s="74"/>
      <c r="V298" s="74">
        <v>45</v>
      </c>
    </row>
    <row r="299" spans="1:22">
      <c r="A299" s="78">
        <v>40847</v>
      </c>
      <c r="B299" s="74">
        <v>136</v>
      </c>
      <c r="D299" s="74">
        <v>13</v>
      </c>
      <c r="E299" s="74"/>
      <c r="F299" s="74">
        <v>77</v>
      </c>
      <c r="G299" s="74"/>
      <c r="H299" s="74">
        <v>5</v>
      </c>
      <c r="I299" s="74"/>
      <c r="J299" s="74"/>
      <c r="K299" s="74"/>
      <c r="L299" s="74"/>
      <c r="M299" s="74"/>
      <c r="N299" s="74"/>
      <c r="O299" s="74"/>
      <c r="P299" s="74"/>
      <c r="Q299" s="74"/>
      <c r="R299" s="74"/>
      <c r="S299" s="74"/>
      <c r="T299" s="74">
        <v>644</v>
      </c>
      <c r="U299" s="74"/>
      <c r="V299" s="74">
        <v>52</v>
      </c>
    </row>
    <row r="300" spans="1:22">
      <c r="A300" s="78">
        <v>40848</v>
      </c>
      <c r="B300" s="74">
        <v>119</v>
      </c>
      <c r="D300" s="74">
        <v>10</v>
      </c>
      <c r="E300" s="74"/>
      <c r="F300" s="74">
        <v>70</v>
      </c>
      <c r="G300" s="74"/>
      <c r="H300" s="74">
        <v>5</v>
      </c>
      <c r="I300" s="74"/>
      <c r="J300" s="74"/>
      <c r="K300" s="74"/>
      <c r="L300" s="74"/>
      <c r="M300" s="74"/>
      <c r="N300" s="74"/>
      <c r="O300" s="74"/>
      <c r="P300" s="74"/>
      <c r="Q300" s="74"/>
      <c r="R300" s="74"/>
      <c r="S300" s="74"/>
      <c r="T300" s="74">
        <v>714</v>
      </c>
      <c r="U300" s="74"/>
      <c r="V300" s="74">
        <v>57</v>
      </c>
    </row>
    <row r="301" spans="1:22">
      <c r="A301" s="78">
        <v>40849</v>
      </c>
      <c r="B301" s="74">
        <v>113</v>
      </c>
      <c r="D301" s="74">
        <v>11</v>
      </c>
      <c r="E301" s="74"/>
      <c r="F301" s="74">
        <v>72</v>
      </c>
      <c r="G301" s="74"/>
      <c r="H301" s="74">
        <v>6</v>
      </c>
      <c r="I301" s="74"/>
      <c r="J301" s="74"/>
      <c r="K301" s="74"/>
      <c r="L301" s="74"/>
      <c r="M301" s="74"/>
      <c r="N301" s="74"/>
      <c r="O301" s="74"/>
      <c r="P301" s="74"/>
      <c r="Q301" s="74"/>
      <c r="R301" s="74"/>
      <c r="S301" s="74"/>
      <c r="T301" s="74">
        <v>401</v>
      </c>
      <c r="U301" s="74"/>
      <c r="V301" s="74">
        <v>32</v>
      </c>
    </row>
    <row r="302" spans="1:22">
      <c r="A302" s="78">
        <v>40850</v>
      </c>
      <c r="B302" s="74">
        <v>119</v>
      </c>
      <c r="D302" s="74">
        <v>10</v>
      </c>
      <c r="E302" s="74"/>
      <c r="F302" s="74">
        <v>75</v>
      </c>
      <c r="G302" s="74"/>
      <c r="H302" s="74">
        <v>4</v>
      </c>
      <c r="I302" s="74"/>
      <c r="J302" s="74"/>
      <c r="K302" s="74"/>
      <c r="L302" s="74"/>
      <c r="M302" s="74"/>
      <c r="N302" s="74"/>
      <c r="O302" s="74"/>
      <c r="P302" s="74"/>
      <c r="Q302" s="74"/>
      <c r="R302" s="74"/>
      <c r="S302" s="74"/>
      <c r="T302" s="74">
        <v>352</v>
      </c>
      <c r="U302" s="74"/>
      <c r="V302" s="74">
        <v>27</v>
      </c>
    </row>
    <row r="303" spans="1:22">
      <c r="A303" s="78">
        <v>40851</v>
      </c>
      <c r="B303" s="74">
        <v>130</v>
      </c>
      <c r="D303" s="74">
        <v>11</v>
      </c>
      <c r="E303" s="74"/>
      <c r="F303" s="74">
        <v>86</v>
      </c>
      <c r="G303" s="74"/>
      <c r="H303" s="74">
        <v>4</v>
      </c>
      <c r="I303" s="74"/>
      <c r="J303" s="74"/>
      <c r="K303" s="74"/>
      <c r="L303" s="74"/>
      <c r="M303" s="74"/>
      <c r="N303" s="74"/>
      <c r="O303" s="74"/>
      <c r="P303" s="74"/>
      <c r="Q303" s="74"/>
      <c r="R303" s="74"/>
      <c r="S303" s="74"/>
      <c r="T303" s="74">
        <v>526</v>
      </c>
      <c r="U303" s="74"/>
      <c r="V303" s="74">
        <v>39</v>
      </c>
    </row>
    <row r="304" spans="1:22">
      <c r="A304" s="78">
        <v>40852</v>
      </c>
      <c r="B304" s="74">
        <v>126</v>
      </c>
      <c r="D304" s="74">
        <v>10</v>
      </c>
      <c r="E304" s="74"/>
      <c r="F304" s="74">
        <v>85</v>
      </c>
      <c r="G304" s="74"/>
      <c r="H304" s="74">
        <v>5</v>
      </c>
      <c r="I304" s="74"/>
      <c r="J304" s="74"/>
      <c r="K304" s="74"/>
      <c r="L304" s="74"/>
      <c r="M304" s="74"/>
      <c r="N304" s="74"/>
      <c r="O304" s="74"/>
      <c r="P304" s="74"/>
      <c r="Q304" s="74"/>
      <c r="R304" s="74"/>
      <c r="S304" s="74"/>
      <c r="T304" s="74">
        <v>604</v>
      </c>
      <c r="U304" s="74"/>
      <c r="V304" s="74">
        <v>42</v>
      </c>
    </row>
    <row r="305" spans="1:22">
      <c r="A305" s="78">
        <v>40853</v>
      </c>
      <c r="B305" s="74">
        <v>116</v>
      </c>
      <c r="D305" s="74">
        <v>10</v>
      </c>
      <c r="E305" s="74"/>
      <c r="F305" s="74">
        <v>78</v>
      </c>
      <c r="G305" s="74"/>
      <c r="H305" s="74">
        <v>5</v>
      </c>
      <c r="I305" s="74"/>
      <c r="J305" s="74"/>
      <c r="K305" s="74"/>
      <c r="L305" s="74"/>
      <c r="M305" s="74"/>
      <c r="N305" s="74"/>
      <c r="O305" s="74"/>
      <c r="P305" s="74"/>
      <c r="Q305" s="74"/>
      <c r="R305" s="74"/>
      <c r="S305" s="74"/>
      <c r="T305" s="74">
        <v>613</v>
      </c>
      <c r="U305" s="74"/>
      <c r="V305" s="74">
        <v>44</v>
      </c>
    </row>
    <row r="306" spans="1:22">
      <c r="A306" s="78">
        <v>40854</v>
      </c>
      <c r="B306" s="74">
        <v>122</v>
      </c>
      <c r="D306" s="74">
        <v>10</v>
      </c>
      <c r="E306" s="74"/>
      <c r="F306" s="74">
        <v>87</v>
      </c>
      <c r="G306" s="74"/>
      <c r="H306" s="74">
        <v>6</v>
      </c>
      <c r="I306" s="74"/>
      <c r="J306" s="74"/>
      <c r="K306" s="74"/>
      <c r="L306" s="74"/>
      <c r="M306" s="74"/>
      <c r="N306" s="74"/>
      <c r="O306" s="74"/>
      <c r="P306" s="74"/>
      <c r="Q306" s="74"/>
      <c r="R306" s="74"/>
      <c r="S306" s="74"/>
      <c r="T306" s="74">
        <v>652</v>
      </c>
      <c r="U306" s="74"/>
      <c r="V306" s="74">
        <v>47</v>
      </c>
    </row>
    <row r="307" spans="1:22">
      <c r="A307" s="78">
        <v>40855</v>
      </c>
      <c r="B307" s="74">
        <v>133</v>
      </c>
      <c r="D307" s="74">
        <v>10</v>
      </c>
      <c r="E307" s="74"/>
      <c r="F307" s="74">
        <v>101</v>
      </c>
      <c r="G307" s="74"/>
      <c r="H307" s="74">
        <v>6</v>
      </c>
      <c r="I307" s="74"/>
      <c r="J307" s="74"/>
      <c r="K307" s="74"/>
      <c r="L307" s="74"/>
      <c r="M307" s="74"/>
      <c r="N307" s="74"/>
      <c r="O307" s="74"/>
      <c r="P307" s="74"/>
      <c r="Q307" s="74"/>
      <c r="R307" s="74"/>
      <c r="S307" s="74"/>
      <c r="T307" s="74">
        <v>720</v>
      </c>
      <c r="U307" s="74"/>
      <c r="V307" s="74">
        <v>55</v>
      </c>
    </row>
    <row r="308" spans="1:22">
      <c r="A308" s="78">
        <v>40856</v>
      </c>
      <c r="B308" s="74">
        <v>133</v>
      </c>
      <c r="D308" s="74">
        <v>9</v>
      </c>
      <c r="E308" s="74"/>
      <c r="F308" s="74">
        <v>100</v>
      </c>
      <c r="G308" s="74"/>
      <c r="H308" s="74">
        <v>6</v>
      </c>
      <c r="I308" s="74"/>
      <c r="J308" s="74"/>
      <c r="K308" s="74"/>
      <c r="L308" s="74"/>
      <c r="M308" s="74"/>
      <c r="N308" s="74"/>
      <c r="O308" s="74"/>
      <c r="P308" s="74"/>
      <c r="Q308" s="74"/>
      <c r="R308" s="74"/>
      <c r="S308" s="74"/>
      <c r="T308" s="74">
        <v>804</v>
      </c>
      <c r="U308" s="74"/>
      <c r="V308" s="74">
        <v>63</v>
      </c>
    </row>
    <row r="309" spans="1:22">
      <c r="A309" s="78">
        <v>40857</v>
      </c>
      <c r="B309" s="74">
        <v>124</v>
      </c>
      <c r="D309" s="74">
        <v>8</v>
      </c>
      <c r="E309" s="74"/>
      <c r="F309" s="74">
        <v>83</v>
      </c>
      <c r="G309" s="74"/>
      <c r="H309" s="74">
        <v>5</v>
      </c>
      <c r="I309" s="74"/>
      <c r="J309" s="74"/>
      <c r="K309" s="74"/>
      <c r="L309" s="74"/>
      <c r="M309" s="74"/>
      <c r="N309" s="74"/>
      <c r="O309" s="74"/>
      <c r="P309" s="74"/>
      <c r="Q309" s="74"/>
      <c r="R309" s="74"/>
      <c r="S309" s="74"/>
      <c r="T309" s="74">
        <v>842</v>
      </c>
      <c r="U309" s="74"/>
      <c r="V309" s="74">
        <v>65</v>
      </c>
    </row>
    <row r="310" spans="1:22">
      <c r="A310" s="78">
        <v>40858</v>
      </c>
      <c r="B310" s="74">
        <v>128</v>
      </c>
      <c r="D310" s="74">
        <v>10</v>
      </c>
      <c r="E310" s="74"/>
      <c r="F310" s="74">
        <v>78</v>
      </c>
      <c r="G310" s="74"/>
      <c r="H310" s="74">
        <v>3</v>
      </c>
      <c r="I310" s="74"/>
      <c r="J310" s="74"/>
      <c r="K310" s="74"/>
      <c r="L310" s="74"/>
      <c r="M310" s="74"/>
      <c r="N310" s="74"/>
      <c r="O310" s="74"/>
      <c r="P310" s="74"/>
      <c r="Q310" s="74"/>
      <c r="R310" s="74"/>
      <c r="S310" s="74"/>
      <c r="T310" s="74">
        <v>843</v>
      </c>
      <c r="U310" s="74"/>
      <c r="V310" s="74">
        <v>65</v>
      </c>
    </row>
    <row r="311" spans="1:22">
      <c r="A311" s="78">
        <v>40859</v>
      </c>
      <c r="B311" s="74">
        <v>142</v>
      </c>
      <c r="D311" s="74">
        <v>10</v>
      </c>
      <c r="E311" s="74"/>
      <c r="F311" s="74">
        <v>67</v>
      </c>
      <c r="G311" s="74"/>
      <c r="H311" s="74">
        <v>4</v>
      </c>
      <c r="I311" s="74"/>
      <c r="J311" s="74"/>
      <c r="K311" s="74"/>
      <c r="L311" s="74"/>
      <c r="M311" s="74"/>
      <c r="N311" s="74"/>
      <c r="O311" s="74"/>
      <c r="P311" s="74"/>
      <c r="Q311" s="74"/>
      <c r="R311" s="74"/>
      <c r="S311" s="74"/>
      <c r="T311" s="74">
        <v>833</v>
      </c>
      <c r="U311" s="74"/>
      <c r="V311" s="74">
        <v>61</v>
      </c>
    </row>
    <row r="312" spans="1:22">
      <c r="A312" s="78">
        <v>40860</v>
      </c>
      <c r="B312" s="74">
        <v>137</v>
      </c>
      <c r="D312" s="74">
        <v>10</v>
      </c>
      <c r="E312" s="74"/>
      <c r="F312" s="74">
        <v>61</v>
      </c>
      <c r="G312" s="74"/>
      <c r="H312" s="74">
        <v>4</v>
      </c>
      <c r="I312" s="74"/>
      <c r="J312" s="74"/>
      <c r="K312" s="74"/>
      <c r="L312" s="74"/>
      <c r="M312" s="74"/>
      <c r="N312" s="74"/>
      <c r="O312" s="74"/>
      <c r="P312" s="74"/>
      <c r="Q312" s="74"/>
      <c r="R312" s="74"/>
      <c r="S312" s="74"/>
      <c r="T312" s="74">
        <v>808</v>
      </c>
      <c r="U312" s="74"/>
      <c r="V312" s="74">
        <v>64</v>
      </c>
    </row>
    <row r="313" spans="1:22">
      <c r="A313" s="78">
        <v>40861</v>
      </c>
      <c r="B313" s="74">
        <v>139</v>
      </c>
      <c r="D313" s="74">
        <v>10</v>
      </c>
      <c r="E313" s="74"/>
      <c r="F313" s="74">
        <v>64</v>
      </c>
      <c r="G313" s="74"/>
      <c r="H313" s="74">
        <v>3</v>
      </c>
      <c r="I313" s="74"/>
      <c r="J313" s="74"/>
      <c r="K313" s="74"/>
      <c r="L313" s="74"/>
      <c r="M313" s="74"/>
      <c r="N313" s="74"/>
      <c r="O313" s="74"/>
      <c r="P313" s="74"/>
      <c r="Q313" s="74"/>
      <c r="R313" s="74"/>
      <c r="S313" s="74"/>
      <c r="T313" s="74">
        <v>840</v>
      </c>
      <c r="U313" s="74"/>
      <c r="V313" s="74">
        <v>74</v>
      </c>
    </row>
    <row r="314" spans="1:22">
      <c r="A314" s="78">
        <v>40862</v>
      </c>
      <c r="B314" s="74">
        <v>140</v>
      </c>
      <c r="D314" s="74">
        <v>10</v>
      </c>
      <c r="E314" s="74"/>
      <c r="F314" s="74">
        <v>64</v>
      </c>
      <c r="G314" s="74"/>
      <c r="H314" s="74">
        <v>2</v>
      </c>
      <c r="I314" s="74"/>
      <c r="J314" s="74"/>
      <c r="K314" s="74"/>
      <c r="L314" s="74"/>
      <c r="M314" s="74"/>
      <c r="N314" s="74"/>
      <c r="O314" s="74"/>
      <c r="P314" s="74"/>
      <c r="Q314" s="74"/>
      <c r="R314" s="74"/>
      <c r="S314" s="74"/>
      <c r="T314" s="74">
        <v>899</v>
      </c>
      <c r="U314" s="74"/>
      <c r="V314" s="74">
        <v>74</v>
      </c>
    </row>
    <row r="315" spans="1:22">
      <c r="A315" s="78">
        <v>40863</v>
      </c>
      <c r="B315" s="74">
        <v>148</v>
      </c>
      <c r="D315" s="74">
        <v>14</v>
      </c>
      <c r="E315" s="74"/>
      <c r="F315" s="74">
        <v>64</v>
      </c>
      <c r="G315" s="74"/>
      <c r="H315" s="74">
        <v>2</v>
      </c>
      <c r="I315" s="74"/>
      <c r="J315" s="74"/>
      <c r="K315" s="74"/>
      <c r="L315" s="74"/>
      <c r="M315" s="74"/>
      <c r="N315" s="74"/>
      <c r="O315" s="74"/>
      <c r="P315" s="74"/>
      <c r="Q315" s="74"/>
      <c r="R315" s="74"/>
      <c r="S315" s="74"/>
      <c r="T315" s="74">
        <v>976</v>
      </c>
      <c r="U315" s="74"/>
      <c r="V315" s="74">
        <v>83</v>
      </c>
    </row>
    <row r="316" spans="1:22">
      <c r="A316" s="78">
        <v>40864</v>
      </c>
      <c r="B316" s="74">
        <v>160</v>
      </c>
      <c r="D316" s="74">
        <v>17</v>
      </c>
      <c r="E316" s="74"/>
      <c r="F316" s="74">
        <v>68</v>
      </c>
      <c r="G316" s="74"/>
      <c r="H316" s="74">
        <v>3</v>
      </c>
      <c r="I316" s="74"/>
      <c r="J316" s="74"/>
      <c r="K316" s="74"/>
      <c r="L316" s="74"/>
      <c r="M316" s="74"/>
      <c r="N316" s="74"/>
      <c r="O316" s="74"/>
      <c r="P316" s="74"/>
      <c r="Q316" s="74"/>
      <c r="R316" s="74"/>
      <c r="S316" s="74"/>
      <c r="T316" s="74">
        <v>937</v>
      </c>
      <c r="U316" s="74"/>
      <c r="V316" s="74">
        <v>79</v>
      </c>
    </row>
    <row r="317" spans="1:22">
      <c r="A317" s="78">
        <v>40865</v>
      </c>
      <c r="B317" s="74">
        <v>168</v>
      </c>
      <c r="D317" s="74">
        <v>15</v>
      </c>
      <c r="E317" s="74"/>
      <c r="F317" s="74">
        <v>76</v>
      </c>
      <c r="G317" s="74"/>
      <c r="H317" s="74">
        <v>3</v>
      </c>
      <c r="I317" s="74"/>
      <c r="J317" s="74"/>
      <c r="K317" s="74"/>
      <c r="L317" s="74"/>
      <c r="M317" s="74"/>
      <c r="N317" s="74"/>
      <c r="O317" s="74"/>
      <c r="P317" s="74"/>
      <c r="Q317" s="74"/>
      <c r="R317" s="74"/>
      <c r="S317" s="74"/>
      <c r="T317" s="74"/>
      <c r="U317" s="74"/>
      <c r="V317" s="74">
        <v>80</v>
      </c>
    </row>
    <row r="318" spans="1:22">
      <c r="A318" s="78">
        <v>40866</v>
      </c>
      <c r="B318" s="74">
        <v>169</v>
      </c>
      <c r="D318" s="74">
        <v>13</v>
      </c>
      <c r="E318" s="74"/>
      <c r="F318" s="74">
        <v>79</v>
      </c>
      <c r="G318" s="74"/>
      <c r="H318" s="74">
        <v>3</v>
      </c>
      <c r="I318" s="74"/>
      <c r="J318" s="74"/>
      <c r="K318" s="74"/>
      <c r="L318" s="74"/>
      <c r="M318" s="74"/>
      <c r="N318" s="74"/>
      <c r="O318" s="74"/>
      <c r="P318" s="74"/>
      <c r="Q318" s="74"/>
      <c r="R318" s="74"/>
      <c r="S318" s="74"/>
      <c r="T318" s="74"/>
      <c r="U318" s="74"/>
      <c r="V318" s="74">
        <v>84</v>
      </c>
    </row>
    <row r="319" spans="1:22">
      <c r="A319" s="78">
        <v>40867</v>
      </c>
      <c r="B319" s="74">
        <v>162</v>
      </c>
      <c r="D319" s="74">
        <v>12</v>
      </c>
      <c r="E319" s="74"/>
      <c r="F319" s="74">
        <v>73</v>
      </c>
      <c r="G319" s="74"/>
      <c r="H319" s="74">
        <v>3</v>
      </c>
      <c r="I319" s="74"/>
      <c r="J319" s="74"/>
      <c r="K319" s="74"/>
      <c r="L319" s="74"/>
      <c r="M319" s="74"/>
      <c r="N319" s="74"/>
      <c r="O319" s="74"/>
      <c r="P319" s="74"/>
      <c r="Q319" s="74"/>
      <c r="R319" s="74"/>
      <c r="S319" s="74"/>
      <c r="T319" s="74">
        <v>915</v>
      </c>
      <c r="U319" s="74"/>
      <c r="V319" s="74">
        <v>78</v>
      </c>
    </row>
    <row r="320" spans="1:22">
      <c r="A320" s="78">
        <v>40868</v>
      </c>
      <c r="B320" s="74">
        <v>167</v>
      </c>
      <c r="D320" s="74">
        <v>14</v>
      </c>
      <c r="E320" s="74"/>
      <c r="F320" s="74">
        <v>74</v>
      </c>
      <c r="G320" s="74"/>
      <c r="H320" s="74">
        <v>3</v>
      </c>
      <c r="I320" s="74"/>
      <c r="J320" s="74"/>
      <c r="K320" s="74"/>
      <c r="L320" s="74"/>
      <c r="M320" s="74"/>
      <c r="N320" s="74"/>
      <c r="O320" s="74"/>
      <c r="P320" s="74"/>
      <c r="Q320" s="74"/>
      <c r="R320" s="74"/>
      <c r="S320" s="74"/>
      <c r="T320" s="74">
        <v>983</v>
      </c>
      <c r="U320" s="74"/>
      <c r="V320" s="74">
        <v>80</v>
      </c>
    </row>
    <row r="321" spans="1:22">
      <c r="A321" s="78">
        <v>40869</v>
      </c>
      <c r="B321" s="74">
        <v>175</v>
      </c>
      <c r="D321" s="74">
        <v>15</v>
      </c>
      <c r="E321" s="74"/>
      <c r="F321" s="74">
        <v>85</v>
      </c>
      <c r="G321" s="74"/>
      <c r="H321" s="74">
        <v>5</v>
      </c>
      <c r="I321" s="74"/>
      <c r="J321" s="74"/>
      <c r="K321" s="74"/>
      <c r="L321" s="74"/>
      <c r="M321" s="74"/>
      <c r="N321" s="74"/>
      <c r="O321" s="74"/>
      <c r="P321" s="74"/>
      <c r="Q321" s="74"/>
      <c r="R321" s="74"/>
      <c r="S321" s="74"/>
      <c r="T321" s="74">
        <v>967</v>
      </c>
      <c r="U321" s="74"/>
      <c r="V321" s="74">
        <v>74</v>
      </c>
    </row>
    <row r="322" spans="1:22">
      <c r="A322" s="78">
        <v>40870</v>
      </c>
      <c r="B322" s="74">
        <v>173</v>
      </c>
      <c r="D322" s="74">
        <v>12</v>
      </c>
      <c r="E322" s="74"/>
      <c r="F322" s="74">
        <v>91</v>
      </c>
      <c r="G322" s="74"/>
      <c r="H322" s="74">
        <v>4</v>
      </c>
      <c r="I322" s="74"/>
      <c r="J322" s="74"/>
      <c r="K322" s="74"/>
      <c r="L322" s="74"/>
      <c r="M322" s="74"/>
      <c r="N322" s="74"/>
      <c r="O322" s="74"/>
      <c r="P322" s="74"/>
      <c r="Q322" s="74"/>
      <c r="R322" s="74"/>
      <c r="S322" s="74"/>
      <c r="T322" s="74">
        <v>804</v>
      </c>
      <c r="U322" s="74"/>
      <c r="V322" s="74">
        <v>54</v>
      </c>
    </row>
    <row r="323" spans="1:22">
      <c r="A323" s="78">
        <v>40871</v>
      </c>
      <c r="B323" s="74">
        <v>179</v>
      </c>
      <c r="D323" s="74">
        <v>12</v>
      </c>
      <c r="E323" s="74"/>
      <c r="F323" s="74">
        <v>89</v>
      </c>
      <c r="G323" s="74"/>
      <c r="H323" s="74">
        <v>5</v>
      </c>
      <c r="I323" s="74"/>
      <c r="J323" s="74"/>
      <c r="K323" s="74"/>
      <c r="L323" s="74"/>
      <c r="M323" s="74"/>
      <c r="N323" s="74"/>
      <c r="O323" s="74"/>
      <c r="P323" s="74"/>
      <c r="Q323" s="74"/>
      <c r="R323" s="74"/>
      <c r="S323" s="74"/>
      <c r="T323" s="74">
        <v>852</v>
      </c>
      <c r="U323" s="74"/>
      <c r="V323" s="74">
        <v>65</v>
      </c>
    </row>
    <row r="324" spans="1:22">
      <c r="A324" s="78">
        <v>40872</v>
      </c>
      <c r="B324" s="74">
        <v>183</v>
      </c>
      <c r="D324" s="74">
        <v>10</v>
      </c>
      <c r="E324" s="74"/>
      <c r="F324" s="74">
        <v>104</v>
      </c>
      <c r="G324" s="74"/>
      <c r="H324" s="74">
        <v>5</v>
      </c>
      <c r="I324" s="74"/>
      <c r="J324" s="74"/>
      <c r="K324" s="74"/>
      <c r="L324" s="74"/>
      <c r="M324" s="74"/>
      <c r="N324" s="74"/>
      <c r="O324" s="74"/>
      <c r="P324" s="74"/>
      <c r="Q324" s="74"/>
      <c r="R324" s="74"/>
      <c r="S324" s="74"/>
      <c r="T324" s="74">
        <v>841</v>
      </c>
      <c r="U324" s="74"/>
      <c r="V324" s="74">
        <v>66</v>
      </c>
    </row>
    <row r="325" spans="1:22">
      <c r="A325" s="78">
        <v>40873</v>
      </c>
      <c r="B325" s="74">
        <v>175</v>
      </c>
      <c r="D325" s="74">
        <v>12</v>
      </c>
      <c r="E325" s="74"/>
      <c r="F325" s="74">
        <v>106</v>
      </c>
      <c r="G325" s="74"/>
      <c r="H325" s="74">
        <v>5</v>
      </c>
      <c r="I325" s="74"/>
      <c r="J325" s="74"/>
      <c r="K325" s="74"/>
      <c r="L325" s="74"/>
      <c r="M325" s="74"/>
      <c r="N325" s="74"/>
      <c r="O325" s="74"/>
      <c r="P325" s="74"/>
      <c r="Q325" s="74"/>
      <c r="R325" s="74"/>
      <c r="S325" s="74"/>
      <c r="T325" s="74">
        <v>888</v>
      </c>
      <c r="U325" s="74"/>
      <c r="V325" s="74">
        <v>68</v>
      </c>
    </row>
    <row r="326" spans="1:22">
      <c r="A326" s="78">
        <v>40874</v>
      </c>
      <c r="B326" s="74">
        <v>173</v>
      </c>
      <c r="D326" s="74">
        <v>12</v>
      </c>
      <c r="E326" s="74"/>
      <c r="F326" s="74">
        <v>95</v>
      </c>
      <c r="G326" s="74"/>
      <c r="H326" s="74">
        <v>5</v>
      </c>
      <c r="I326" s="74"/>
      <c r="J326" s="74"/>
      <c r="K326" s="74"/>
      <c r="L326" s="74"/>
      <c r="M326" s="74"/>
      <c r="N326" s="74"/>
      <c r="O326" s="74"/>
      <c r="P326" s="74"/>
      <c r="Q326" s="74"/>
      <c r="R326" s="74"/>
      <c r="S326" s="74"/>
      <c r="T326" s="74">
        <v>822</v>
      </c>
      <c r="U326" s="74"/>
      <c r="V326" s="74">
        <v>63</v>
      </c>
    </row>
    <row r="327" spans="1:22">
      <c r="A327" s="78">
        <v>40875</v>
      </c>
      <c r="B327" s="74">
        <v>176</v>
      </c>
      <c r="D327" s="74">
        <v>14</v>
      </c>
      <c r="E327" s="74"/>
      <c r="F327" s="74">
        <v>88</v>
      </c>
      <c r="G327" s="74"/>
      <c r="H327" s="74">
        <v>5</v>
      </c>
      <c r="I327" s="74"/>
      <c r="J327" s="74"/>
      <c r="K327" s="74"/>
      <c r="L327" s="74"/>
      <c r="M327" s="74"/>
      <c r="N327" s="74"/>
      <c r="O327" s="74"/>
      <c r="P327" s="74"/>
      <c r="Q327" s="74"/>
      <c r="R327" s="74"/>
      <c r="S327" s="74"/>
      <c r="T327" s="74">
        <v>932</v>
      </c>
      <c r="U327" s="74"/>
      <c r="V327" s="74">
        <v>73</v>
      </c>
    </row>
    <row r="328" spans="1:22">
      <c r="A328" s="78">
        <v>40876</v>
      </c>
      <c r="B328" s="74">
        <v>179</v>
      </c>
      <c r="D328" s="74">
        <v>14</v>
      </c>
      <c r="E328" s="74"/>
      <c r="F328" s="74">
        <v>84</v>
      </c>
      <c r="G328" s="74"/>
      <c r="H328" s="74">
        <v>6</v>
      </c>
      <c r="I328" s="74"/>
      <c r="J328" s="74"/>
      <c r="K328" s="74"/>
      <c r="L328" s="74"/>
      <c r="M328" s="74"/>
      <c r="N328" s="74"/>
      <c r="O328" s="74"/>
      <c r="P328" s="74"/>
      <c r="Q328" s="74"/>
      <c r="R328" s="74"/>
      <c r="S328" s="74"/>
      <c r="T328" s="74">
        <v>925</v>
      </c>
      <c r="U328" s="74"/>
      <c r="V328" s="74">
        <v>78</v>
      </c>
    </row>
    <row r="329" spans="1:22">
      <c r="A329" s="78">
        <v>40877</v>
      </c>
      <c r="B329" s="74">
        <v>191</v>
      </c>
      <c r="D329" s="74">
        <v>13</v>
      </c>
      <c r="E329" s="74"/>
      <c r="F329" s="74">
        <v>82</v>
      </c>
      <c r="G329" s="74"/>
      <c r="H329" s="74">
        <v>5</v>
      </c>
      <c r="I329" s="74"/>
      <c r="J329" s="74"/>
      <c r="K329" s="74"/>
      <c r="L329" s="74"/>
      <c r="M329" s="74"/>
      <c r="N329" s="74"/>
      <c r="O329" s="74"/>
      <c r="P329" s="74"/>
      <c r="Q329" s="74"/>
      <c r="R329" s="74"/>
      <c r="S329" s="74"/>
      <c r="T329" s="74">
        <v>917</v>
      </c>
      <c r="U329" s="74"/>
      <c r="V329" s="74">
        <v>77</v>
      </c>
    </row>
    <row r="330" spans="1:22">
      <c r="A330" s="78">
        <v>40878</v>
      </c>
      <c r="B330" s="74">
        <v>193</v>
      </c>
      <c r="D330" s="74">
        <v>15</v>
      </c>
      <c r="E330" s="74"/>
      <c r="F330" s="74">
        <v>83</v>
      </c>
      <c r="G330" s="74"/>
      <c r="H330" s="74">
        <v>5</v>
      </c>
      <c r="I330" s="74"/>
      <c r="J330" s="74"/>
      <c r="K330" s="74"/>
      <c r="L330" s="74"/>
      <c r="M330" s="74"/>
      <c r="N330" s="74"/>
      <c r="O330" s="74"/>
      <c r="P330" s="74"/>
      <c r="Q330" s="74"/>
      <c r="R330" s="74"/>
      <c r="S330" s="74"/>
      <c r="T330" s="74">
        <v>898</v>
      </c>
      <c r="U330" s="74"/>
      <c r="V330" s="74">
        <v>77</v>
      </c>
    </row>
    <row r="331" spans="1:22">
      <c r="A331" s="78">
        <v>40879</v>
      </c>
      <c r="B331" s="74">
        <v>195</v>
      </c>
      <c r="D331" s="74">
        <v>18</v>
      </c>
      <c r="E331" s="74"/>
      <c r="F331" s="74">
        <v>96</v>
      </c>
      <c r="G331" s="74"/>
      <c r="H331" s="74">
        <v>8</v>
      </c>
      <c r="I331" s="74"/>
      <c r="J331" s="74"/>
      <c r="K331" s="74"/>
      <c r="L331" s="74"/>
      <c r="M331" s="74"/>
      <c r="N331" s="74"/>
      <c r="O331" s="74"/>
      <c r="P331" s="74"/>
      <c r="Q331" s="74"/>
      <c r="R331" s="74"/>
      <c r="S331" s="74"/>
      <c r="T331" s="74">
        <v>887</v>
      </c>
      <c r="U331" s="74"/>
      <c r="V331" s="74">
        <v>78</v>
      </c>
    </row>
    <row r="332" spans="1:22">
      <c r="A332" s="78">
        <v>40880</v>
      </c>
      <c r="B332" s="74">
        <v>209</v>
      </c>
      <c r="D332" s="74">
        <v>18</v>
      </c>
      <c r="E332" s="74"/>
      <c r="F332" s="74">
        <v>100</v>
      </c>
      <c r="G332" s="74"/>
      <c r="H332" s="74">
        <v>9</v>
      </c>
      <c r="I332" s="74"/>
      <c r="J332" s="74"/>
      <c r="K332" s="74"/>
      <c r="L332" s="74"/>
      <c r="M332" s="74"/>
      <c r="N332" s="74"/>
      <c r="O332" s="74"/>
      <c r="P332" s="74"/>
      <c r="Q332" s="74"/>
      <c r="R332" s="74"/>
      <c r="S332" s="74"/>
      <c r="T332" s="74">
        <v>886</v>
      </c>
      <c r="U332" s="74"/>
      <c r="V332" s="74">
        <v>77</v>
      </c>
    </row>
    <row r="333" spans="1:22">
      <c r="A333" s="78">
        <v>40881</v>
      </c>
      <c r="B333" s="74">
        <v>211</v>
      </c>
      <c r="D333" s="74">
        <v>18</v>
      </c>
      <c r="E333" s="74"/>
      <c r="F333" s="74">
        <v>100</v>
      </c>
      <c r="G333" s="74"/>
      <c r="H333" s="74">
        <v>11</v>
      </c>
      <c r="I333" s="74"/>
      <c r="J333" s="74"/>
      <c r="K333" s="74"/>
      <c r="L333" s="74"/>
      <c r="M333" s="74"/>
      <c r="N333" s="74"/>
      <c r="O333" s="74"/>
      <c r="P333" s="74"/>
      <c r="Q333" s="74"/>
      <c r="R333" s="74"/>
      <c r="S333" s="74"/>
      <c r="T333" s="74">
        <v>833</v>
      </c>
      <c r="U333" s="74"/>
      <c r="V333" s="74">
        <v>75</v>
      </c>
    </row>
    <row r="334" spans="1:22">
      <c r="A334" s="78">
        <v>40882</v>
      </c>
      <c r="B334" s="74">
        <v>204</v>
      </c>
      <c r="D334" s="74">
        <v>16</v>
      </c>
      <c r="E334" s="74"/>
      <c r="F334" s="74">
        <v>95</v>
      </c>
      <c r="G334" s="74"/>
      <c r="H334" s="74">
        <v>9</v>
      </c>
      <c r="I334" s="74"/>
      <c r="J334" s="74"/>
      <c r="K334" s="74"/>
      <c r="L334" s="74"/>
      <c r="M334" s="74"/>
      <c r="N334" s="74"/>
      <c r="O334" s="74"/>
      <c r="P334" s="74"/>
      <c r="Q334" s="74"/>
      <c r="R334" s="74"/>
      <c r="S334" s="74"/>
      <c r="T334" s="74">
        <v>922</v>
      </c>
      <c r="U334" s="74"/>
      <c r="V334" s="74">
        <v>79</v>
      </c>
    </row>
    <row r="335" spans="1:22">
      <c r="A335" s="78">
        <v>40883</v>
      </c>
      <c r="B335" s="74">
        <v>215</v>
      </c>
      <c r="D335" s="74">
        <v>21</v>
      </c>
      <c r="E335" s="74"/>
      <c r="F335" s="74">
        <v>91</v>
      </c>
      <c r="G335" s="74"/>
      <c r="H335" s="74">
        <v>8</v>
      </c>
      <c r="I335" s="74"/>
      <c r="J335" s="74"/>
      <c r="K335" s="74"/>
      <c r="L335" s="74"/>
      <c r="M335" s="74"/>
      <c r="N335" s="74"/>
      <c r="O335" s="74"/>
      <c r="P335" s="74"/>
      <c r="Q335" s="74"/>
      <c r="R335" s="74"/>
      <c r="S335" s="74"/>
      <c r="T335" s="74">
        <v>952</v>
      </c>
      <c r="U335" s="74"/>
      <c r="V335" s="74">
        <v>84</v>
      </c>
    </row>
    <row r="336" spans="1:22">
      <c r="A336" s="78">
        <v>40884</v>
      </c>
      <c r="B336" s="74">
        <v>230</v>
      </c>
      <c r="D336" s="74">
        <v>23</v>
      </c>
      <c r="E336" s="74"/>
      <c r="F336" s="74">
        <v>90</v>
      </c>
      <c r="G336" s="74"/>
      <c r="H336" s="74">
        <v>9</v>
      </c>
      <c r="I336" s="74"/>
      <c r="J336" s="74"/>
      <c r="K336" s="74"/>
      <c r="L336" s="74"/>
      <c r="M336" s="74"/>
      <c r="N336" s="74"/>
      <c r="O336" s="74"/>
      <c r="P336" s="74"/>
      <c r="Q336" s="74"/>
      <c r="R336" s="74"/>
      <c r="S336" s="74"/>
      <c r="T336" s="74">
        <v>1000</v>
      </c>
      <c r="U336" s="74"/>
      <c r="V336" s="74">
        <v>80</v>
      </c>
    </row>
    <row r="337" spans="1:22">
      <c r="A337" s="78">
        <v>40885</v>
      </c>
      <c r="B337" s="74">
        <v>222</v>
      </c>
      <c r="D337" s="74">
        <v>26</v>
      </c>
      <c r="E337" s="74"/>
      <c r="F337" s="74">
        <v>103</v>
      </c>
      <c r="G337" s="74"/>
      <c r="H337" s="74">
        <v>12</v>
      </c>
      <c r="I337" s="74"/>
      <c r="J337" s="74"/>
      <c r="K337" s="74"/>
      <c r="L337" s="74"/>
      <c r="M337" s="74"/>
      <c r="N337" s="74"/>
      <c r="O337" s="74"/>
      <c r="P337" s="74"/>
      <c r="Q337" s="74"/>
      <c r="R337" s="74"/>
      <c r="S337" s="74"/>
      <c r="T337" s="74"/>
      <c r="U337" s="74"/>
      <c r="V337" s="74">
        <v>96</v>
      </c>
    </row>
    <row r="338" spans="1:22">
      <c r="A338" s="78">
        <v>40886</v>
      </c>
      <c r="B338" s="74">
        <v>214</v>
      </c>
      <c r="D338" s="74">
        <v>22</v>
      </c>
      <c r="E338" s="74"/>
      <c r="F338" s="74">
        <v>110</v>
      </c>
      <c r="G338" s="74"/>
      <c r="H338" s="74">
        <v>13</v>
      </c>
      <c r="I338" s="74"/>
      <c r="J338" s="74"/>
      <c r="K338" s="74"/>
      <c r="L338" s="74"/>
      <c r="M338" s="74"/>
      <c r="N338" s="74"/>
      <c r="O338" s="74"/>
      <c r="P338" s="74"/>
      <c r="Q338" s="74"/>
      <c r="R338" s="74"/>
      <c r="S338" s="74"/>
      <c r="T338" s="74"/>
      <c r="U338" s="74"/>
      <c r="V338" s="74">
        <v>91</v>
      </c>
    </row>
    <row r="339" spans="1:22">
      <c r="A339" s="78">
        <v>40887</v>
      </c>
      <c r="B339" s="74">
        <v>209</v>
      </c>
      <c r="D339" s="74">
        <v>19</v>
      </c>
      <c r="E339" s="74"/>
      <c r="F339" s="74">
        <v>106</v>
      </c>
      <c r="G339" s="74"/>
      <c r="H339" s="74">
        <v>13</v>
      </c>
      <c r="I339" s="74"/>
      <c r="J339" s="74"/>
      <c r="K339" s="74"/>
      <c r="L339" s="74"/>
      <c r="M339" s="74"/>
      <c r="N339" s="74"/>
      <c r="O339" s="74"/>
      <c r="P339" s="74"/>
      <c r="Q339" s="74"/>
      <c r="R339" s="74"/>
      <c r="S339" s="74"/>
      <c r="T339" s="74">
        <v>972</v>
      </c>
      <c r="U339" s="74"/>
      <c r="V339" s="74">
        <v>85</v>
      </c>
    </row>
    <row r="340" spans="1:22">
      <c r="A340" s="78">
        <v>40888</v>
      </c>
      <c r="B340" s="74">
        <v>208</v>
      </c>
      <c r="D340" s="74">
        <v>20</v>
      </c>
      <c r="E340" s="74"/>
      <c r="F340" s="74">
        <v>102</v>
      </c>
      <c r="G340" s="74"/>
      <c r="H340" s="74">
        <v>10</v>
      </c>
      <c r="I340" s="74"/>
      <c r="J340" s="74"/>
      <c r="K340" s="74"/>
      <c r="L340" s="74"/>
      <c r="M340" s="74"/>
      <c r="N340" s="74"/>
      <c r="O340" s="74"/>
      <c r="P340" s="74"/>
      <c r="Q340" s="74"/>
      <c r="R340" s="74"/>
      <c r="S340" s="74"/>
      <c r="T340" s="74">
        <v>959</v>
      </c>
      <c r="U340" s="74"/>
      <c r="V340" s="74">
        <v>82</v>
      </c>
    </row>
    <row r="341" spans="1:22">
      <c r="A341" s="78">
        <v>40889</v>
      </c>
      <c r="B341" s="74">
        <v>213</v>
      </c>
      <c r="D341" s="74">
        <v>21</v>
      </c>
      <c r="E341" s="74"/>
      <c r="F341" s="74">
        <v>101</v>
      </c>
      <c r="G341" s="74"/>
      <c r="H341" s="74">
        <v>10</v>
      </c>
      <c r="I341" s="74"/>
      <c r="J341" s="74"/>
      <c r="K341" s="74"/>
      <c r="L341" s="74"/>
      <c r="M341" s="74"/>
      <c r="N341" s="74"/>
      <c r="O341" s="74"/>
      <c r="P341" s="74"/>
      <c r="Q341" s="74"/>
      <c r="R341" s="74"/>
      <c r="S341" s="74"/>
      <c r="T341" s="74">
        <v>939</v>
      </c>
      <c r="U341" s="74"/>
      <c r="V341" s="74">
        <v>84</v>
      </c>
    </row>
    <row r="342" spans="1:22">
      <c r="A342" s="78">
        <v>40890</v>
      </c>
      <c r="B342" s="74">
        <v>211</v>
      </c>
      <c r="D342" s="74">
        <v>23</v>
      </c>
      <c r="E342" s="74"/>
      <c r="F342" s="74">
        <v>112</v>
      </c>
      <c r="G342" s="74"/>
      <c r="H342" s="74">
        <v>11</v>
      </c>
      <c r="I342" s="74"/>
      <c r="J342" s="74"/>
      <c r="K342" s="74"/>
      <c r="L342" s="74"/>
      <c r="M342" s="74"/>
      <c r="N342" s="74"/>
      <c r="O342" s="74"/>
      <c r="P342" s="74"/>
      <c r="Q342" s="74"/>
      <c r="R342" s="74"/>
      <c r="S342" s="74"/>
      <c r="T342" s="74">
        <v>969</v>
      </c>
      <c r="U342" s="74"/>
      <c r="V342" s="74">
        <v>85</v>
      </c>
    </row>
    <row r="343" spans="1:22">
      <c r="A343" s="78">
        <v>40891</v>
      </c>
      <c r="B343" s="74">
        <v>216</v>
      </c>
      <c r="D343" s="74">
        <v>25</v>
      </c>
      <c r="E343" s="74"/>
      <c r="F343" s="74">
        <v>111</v>
      </c>
      <c r="G343" s="74"/>
      <c r="H343" s="74">
        <v>12</v>
      </c>
      <c r="I343" s="74"/>
      <c r="J343" s="74"/>
      <c r="K343" s="74"/>
      <c r="L343" s="74"/>
      <c r="M343" s="74"/>
      <c r="N343" s="74"/>
      <c r="O343" s="74"/>
      <c r="P343" s="74"/>
      <c r="Q343" s="74"/>
      <c r="R343" s="74"/>
      <c r="S343" s="74"/>
      <c r="T343" s="74"/>
      <c r="U343" s="74"/>
      <c r="V343" s="74">
        <v>96</v>
      </c>
    </row>
    <row r="344" spans="1:22">
      <c r="A344" s="78">
        <v>40892</v>
      </c>
      <c r="B344" s="74">
        <v>226</v>
      </c>
      <c r="D344" s="74">
        <v>25</v>
      </c>
      <c r="E344" s="74"/>
      <c r="F344" s="74">
        <v>106</v>
      </c>
      <c r="G344" s="74"/>
      <c r="H344" s="74">
        <v>11</v>
      </c>
      <c r="I344" s="74"/>
      <c r="J344" s="74"/>
      <c r="K344" s="74"/>
      <c r="L344" s="74"/>
      <c r="M344" s="74"/>
      <c r="N344" s="74"/>
      <c r="O344" s="74"/>
      <c r="P344" s="74"/>
      <c r="Q344" s="74"/>
      <c r="R344" s="74"/>
      <c r="S344" s="74"/>
      <c r="T344" s="74">
        <v>950</v>
      </c>
      <c r="U344" s="74"/>
      <c r="V344" s="74">
        <v>81</v>
      </c>
    </row>
    <row r="345" spans="1:22">
      <c r="A345" s="78">
        <v>40893</v>
      </c>
      <c r="B345" s="74">
        <v>234</v>
      </c>
      <c r="D345" s="74">
        <v>25</v>
      </c>
      <c r="E345" s="74"/>
      <c r="F345" s="74">
        <v>95</v>
      </c>
      <c r="G345" s="74"/>
      <c r="H345" s="74">
        <v>9</v>
      </c>
      <c r="I345" s="74"/>
      <c r="J345" s="74"/>
      <c r="K345" s="74"/>
      <c r="L345" s="74"/>
      <c r="M345" s="74"/>
      <c r="N345" s="74"/>
      <c r="O345" s="74"/>
      <c r="P345" s="74"/>
      <c r="Q345" s="74"/>
      <c r="R345" s="74"/>
      <c r="S345" s="74"/>
      <c r="T345" s="74">
        <v>930</v>
      </c>
      <c r="U345" s="74"/>
      <c r="V345" s="74">
        <v>74</v>
      </c>
    </row>
    <row r="346" spans="1:22">
      <c r="A346" s="78">
        <v>40894</v>
      </c>
      <c r="B346" s="74">
        <v>229</v>
      </c>
      <c r="D346" s="74">
        <v>22</v>
      </c>
      <c r="E346" s="74"/>
      <c r="F346" s="74">
        <v>80</v>
      </c>
      <c r="G346" s="74"/>
      <c r="H346" s="74">
        <v>7</v>
      </c>
      <c r="I346" s="74"/>
      <c r="J346" s="74"/>
      <c r="K346" s="74"/>
      <c r="L346" s="74"/>
      <c r="M346" s="74"/>
      <c r="N346" s="74"/>
      <c r="O346" s="74"/>
      <c r="P346" s="74"/>
      <c r="Q346" s="74"/>
      <c r="R346" s="74"/>
      <c r="S346" s="74"/>
      <c r="T346" s="74">
        <v>923</v>
      </c>
      <c r="U346" s="74"/>
      <c r="V346" s="74">
        <v>79</v>
      </c>
    </row>
    <row r="347" spans="1:22">
      <c r="A347" s="78">
        <v>40895</v>
      </c>
      <c r="B347" s="74">
        <v>225</v>
      </c>
      <c r="D347" s="74">
        <v>21</v>
      </c>
      <c r="E347" s="74"/>
      <c r="F347" s="74">
        <v>69</v>
      </c>
      <c r="G347" s="74"/>
      <c r="H347" s="74">
        <v>7</v>
      </c>
      <c r="I347" s="74"/>
      <c r="J347" s="74"/>
      <c r="K347" s="74"/>
      <c r="L347" s="74"/>
      <c r="M347" s="74"/>
      <c r="N347" s="74"/>
      <c r="O347" s="74"/>
      <c r="P347" s="74"/>
      <c r="Q347" s="74"/>
      <c r="R347" s="74"/>
      <c r="S347" s="74"/>
      <c r="T347" s="74">
        <v>909</v>
      </c>
      <c r="U347" s="74"/>
      <c r="V347" s="74">
        <v>77</v>
      </c>
    </row>
    <row r="348" spans="1:22">
      <c r="A348" s="78">
        <v>40896</v>
      </c>
      <c r="B348" s="74">
        <v>213</v>
      </c>
      <c r="D348" s="74">
        <v>20</v>
      </c>
      <c r="E348" s="74"/>
      <c r="F348" s="74">
        <v>72</v>
      </c>
      <c r="G348" s="74"/>
      <c r="H348" s="74">
        <v>6</v>
      </c>
      <c r="I348" s="74"/>
      <c r="J348" s="74"/>
      <c r="K348" s="74"/>
      <c r="L348" s="74"/>
      <c r="M348" s="74"/>
      <c r="N348" s="74"/>
      <c r="O348" s="74"/>
      <c r="P348" s="74"/>
      <c r="Q348" s="74"/>
      <c r="R348" s="74"/>
      <c r="S348" s="74"/>
      <c r="T348" s="74">
        <v>905</v>
      </c>
      <c r="U348" s="74"/>
      <c r="V348" s="74">
        <v>74</v>
      </c>
    </row>
    <row r="349" spans="1:22">
      <c r="A349" s="78">
        <v>40897</v>
      </c>
      <c r="B349" s="74">
        <v>216</v>
      </c>
      <c r="D349" s="74">
        <v>20</v>
      </c>
      <c r="E349" s="74"/>
      <c r="F349" s="74">
        <v>81</v>
      </c>
      <c r="G349" s="74"/>
      <c r="H349" s="74">
        <v>7</v>
      </c>
      <c r="I349" s="74"/>
      <c r="J349" s="74"/>
      <c r="K349" s="74"/>
      <c r="L349" s="74"/>
      <c r="M349" s="74"/>
      <c r="N349" s="74"/>
      <c r="O349" s="74"/>
      <c r="P349" s="74"/>
      <c r="Q349" s="74"/>
      <c r="R349" s="74"/>
      <c r="S349" s="74"/>
      <c r="T349" s="74">
        <v>830</v>
      </c>
      <c r="U349" s="74"/>
      <c r="V349" s="74">
        <v>70</v>
      </c>
    </row>
    <row r="350" spans="1:22">
      <c r="A350" s="78">
        <v>40898</v>
      </c>
      <c r="B350" s="74">
        <v>216</v>
      </c>
      <c r="D350" s="74">
        <v>22</v>
      </c>
      <c r="E350" s="74"/>
      <c r="F350" s="74">
        <v>83</v>
      </c>
      <c r="G350" s="74"/>
      <c r="H350" s="74">
        <v>7</v>
      </c>
      <c r="I350" s="74"/>
      <c r="J350" s="74"/>
      <c r="K350" s="74"/>
      <c r="L350" s="74"/>
      <c r="M350" s="74"/>
      <c r="N350" s="74"/>
      <c r="O350" s="74"/>
      <c r="P350" s="74"/>
      <c r="Q350" s="74"/>
      <c r="R350" s="74"/>
      <c r="S350" s="74"/>
      <c r="T350" s="74">
        <v>763</v>
      </c>
      <c r="U350" s="74"/>
      <c r="V350" s="74">
        <v>65</v>
      </c>
    </row>
    <row r="351" spans="1:22">
      <c r="A351" s="78">
        <v>40899</v>
      </c>
      <c r="B351" s="74">
        <v>231</v>
      </c>
      <c r="D351" s="74">
        <v>20</v>
      </c>
      <c r="E351" s="74"/>
      <c r="F351" s="74">
        <v>85</v>
      </c>
      <c r="G351" s="74"/>
      <c r="H351" s="74">
        <v>7</v>
      </c>
      <c r="I351" s="74"/>
      <c r="J351" s="74"/>
      <c r="K351" s="74"/>
      <c r="L351" s="74"/>
      <c r="M351" s="74"/>
      <c r="N351" s="74"/>
      <c r="O351" s="74"/>
      <c r="P351" s="74"/>
      <c r="Q351" s="74"/>
      <c r="R351" s="74"/>
      <c r="S351" s="74"/>
      <c r="T351" s="74">
        <v>915</v>
      </c>
      <c r="U351" s="74"/>
      <c r="V351" s="74">
        <v>72</v>
      </c>
    </row>
    <row r="352" spans="1:22">
      <c r="A352" s="78">
        <v>40900</v>
      </c>
      <c r="B352" s="74">
        <v>236</v>
      </c>
      <c r="D352" s="74">
        <v>21</v>
      </c>
      <c r="E352" s="74"/>
      <c r="F352" s="74">
        <v>102</v>
      </c>
      <c r="G352" s="74"/>
      <c r="H352" s="74">
        <v>9</v>
      </c>
      <c r="I352" s="74"/>
      <c r="J352" s="74"/>
      <c r="K352" s="74"/>
      <c r="L352" s="74"/>
      <c r="M352" s="74"/>
      <c r="N352" s="74"/>
      <c r="O352" s="74"/>
      <c r="P352" s="74"/>
      <c r="Q352" s="74"/>
      <c r="R352" s="74"/>
      <c r="S352" s="74"/>
      <c r="T352" s="74">
        <v>980</v>
      </c>
      <c r="U352" s="74"/>
      <c r="V352" s="74">
        <v>78</v>
      </c>
    </row>
    <row r="353" spans="1:22">
      <c r="A353" s="78">
        <v>40901</v>
      </c>
      <c r="B353" s="74">
        <v>242</v>
      </c>
      <c r="D353" s="74">
        <v>19</v>
      </c>
      <c r="E353" s="74"/>
      <c r="F353" s="74">
        <v>105</v>
      </c>
      <c r="G353" s="74"/>
      <c r="H353" s="74">
        <v>9</v>
      </c>
      <c r="I353" s="74"/>
      <c r="J353" s="74"/>
      <c r="K353" s="74"/>
      <c r="L353" s="74"/>
      <c r="M353" s="74"/>
      <c r="N353" s="74"/>
      <c r="O353" s="74"/>
      <c r="P353" s="74"/>
      <c r="Q353" s="74"/>
      <c r="R353" s="74"/>
      <c r="S353" s="74"/>
      <c r="T353" s="74">
        <v>824</v>
      </c>
      <c r="U353" s="74"/>
      <c r="V353" s="74">
        <v>58</v>
      </c>
    </row>
    <row r="354" spans="1:22">
      <c r="A354" s="78">
        <v>40902</v>
      </c>
      <c r="B354" s="74">
        <v>235</v>
      </c>
      <c r="D354" s="74">
        <v>19</v>
      </c>
      <c r="E354" s="74"/>
      <c r="F354" s="74">
        <v>105</v>
      </c>
      <c r="G354" s="74"/>
      <c r="H354" s="74">
        <v>7</v>
      </c>
      <c r="I354" s="74"/>
      <c r="J354" s="74"/>
      <c r="K354" s="74"/>
      <c r="L354" s="74"/>
      <c r="M354" s="74"/>
      <c r="N354" s="74"/>
      <c r="O354" s="74"/>
      <c r="P354" s="74"/>
      <c r="Q354" s="74"/>
      <c r="R354" s="74"/>
      <c r="S354" s="74"/>
      <c r="T354" s="74">
        <v>815</v>
      </c>
      <c r="U354" s="74"/>
      <c r="V354" s="74">
        <v>58</v>
      </c>
    </row>
    <row r="355" spans="1:22">
      <c r="A355" s="78">
        <v>40903</v>
      </c>
      <c r="B355" s="74">
        <v>235</v>
      </c>
      <c r="D355" s="74">
        <v>19</v>
      </c>
      <c r="E355" s="74"/>
      <c r="F355" s="74">
        <v>106</v>
      </c>
      <c r="G355" s="74"/>
      <c r="H355" s="74">
        <v>8</v>
      </c>
      <c r="I355" s="74"/>
      <c r="J355" s="74"/>
      <c r="K355" s="74"/>
      <c r="L355" s="74"/>
      <c r="M355" s="74"/>
      <c r="N355" s="74"/>
      <c r="O355" s="74"/>
      <c r="P355" s="74"/>
      <c r="Q355" s="74"/>
      <c r="R355" s="74"/>
      <c r="S355" s="74"/>
      <c r="T355" s="74">
        <v>815</v>
      </c>
      <c r="U355" s="74"/>
      <c r="V355" s="74">
        <v>58</v>
      </c>
    </row>
    <row r="356" spans="1:22">
      <c r="A356" s="78">
        <v>40904</v>
      </c>
      <c r="B356" s="74">
        <v>236</v>
      </c>
      <c r="D356" s="74">
        <v>19</v>
      </c>
      <c r="E356" s="74"/>
      <c r="F356" s="74">
        <v>103</v>
      </c>
      <c r="G356" s="74"/>
      <c r="H356" s="74">
        <v>9</v>
      </c>
      <c r="I356" s="74"/>
      <c r="J356" s="74"/>
      <c r="K356" s="74"/>
      <c r="L356" s="74"/>
      <c r="M356" s="74"/>
      <c r="N356" s="74"/>
      <c r="O356" s="74"/>
      <c r="P356" s="74"/>
      <c r="Q356" s="74"/>
      <c r="R356" s="74"/>
      <c r="S356" s="74"/>
      <c r="T356" s="74">
        <v>814</v>
      </c>
      <c r="U356" s="74"/>
      <c r="V356" s="74">
        <v>58</v>
      </c>
    </row>
    <row r="357" spans="1:22">
      <c r="A357" s="78">
        <v>40905</v>
      </c>
      <c r="B357" s="74">
        <v>166</v>
      </c>
      <c r="D357" s="74">
        <v>15</v>
      </c>
      <c r="E357" s="74"/>
      <c r="F357" s="74">
        <v>103</v>
      </c>
      <c r="G357" s="74"/>
      <c r="H357" s="74">
        <v>9</v>
      </c>
      <c r="I357" s="74"/>
      <c r="J357" s="74"/>
      <c r="K357" s="74"/>
      <c r="L357" s="74"/>
      <c r="M357" s="74"/>
      <c r="N357" s="74"/>
      <c r="O357" s="74"/>
      <c r="P357" s="74"/>
      <c r="Q357" s="74"/>
      <c r="R357" s="74"/>
      <c r="S357" s="74"/>
      <c r="T357" s="74">
        <v>816</v>
      </c>
      <c r="U357" s="74"/>
      <c r="V357" s="74">
        <v>67</v>
      </c>
    </row>
    <row r="358" spans="1:22">
      <c r="A358" s="78">
        <v>40906</v>
      </c>
      <c r="B358" s="74">
        <v>155</v>
      </c>
      <c r="D358" s="74">
        <v>14</v>
      </c>
      <c r="E358" s="74"/>
      <c r="F358" s="74">
        <v>107</v>
      </c>
      <c r="G358" s="74"/>
      <c r="H358" s="74">
        <v>10</v>
      </c>
      <c r="I358" s="74"/>
      <c r="J358" s="74"/>
      <c r="K358" s="74"/>
      <c r="L358" s="74"/>
      <c r="M358" s="74"/>
      <c r="N358" s="74"/>
      <c r="O358" s="74"/>
      <c r="P358" s="74"/>
      <c r="Q358" s="74"/>
      <c r="R358" s="74"/>
      <c r="S358" s="74"/>
      <c r="T358" s="74">
        <v>913</v>
      </c>
      <c r="U358" s="74"/>
      <c r="V358" s="74">
        <v>79</v>
      </c>
    </row>
    <row r="359" spans="1:22">
      <c r="A359" s="78">
        <v>40907</v>
      </c>
      <c r="B359" s="74">
        <v>160</v>
      </c>
      <c r="D359" s="74">
        <v>18</v>
      </c>
      <c r="E359" s="74"/>
      <c r="F359" s="74">
        <v>102</v>
      </c>
      <c r="G359" s="74"/>
      <c r="H359" s="74">
        <v>8</v>
      </c>
      <c r="I359" s="74"/>
      <c r="J359" s="74"/>
      <c r="K359" s="74"/>
      <c r="L359" s="74"/>
      <c r="M359" s="74"/>
      <c r="N359" s="74"/>
      <c r="O359" s="74"/>
      <c r="P359" s="74"/>
      <c r="Q359" s="74"/>
      <c r="R359" s="74"/>
      <c r="S359" s="74"/>
      <c r="T359" s="74">
        <v>909</v>
      </c>
      <c r="U359" s="74"/>
      <c r="V359" s="74">
        <v>80</v>
      </c>
    </row>
    <row r="360" spans="1:22">
      <c r="A360" s="78">
        <v>40908</v>
      </c>
      <c r="B360" s="74">
        <v>184</v>
      </c>
      <c r="D360" s="74">
        <v>19</v>
      </c>
      <c r="E360" s="74"/>
      <c r="F360" s="74">
        <v>113</v>
      </c>
      <c r="G360" s="74"/>
      <c r="H360" s="74">
        <v>9</v>
      </c>
      <c r="I360" s="74"/>
      <c r="J360" s="74"/>
      <c r="K360" s="74"/>
      <c r="L360" s="74"/>
      <c r="M360" s="74"/>
      <c r="N360" s="74"/>
      <c r="O360" s="74"/>
      <c r="P360" s="74"/>
      <c r="Q360" s="74"/>
      <c r="R360" s="74"/>
      <c r="S360" s="74"/>
      <c r="T360" s="74"/>
      <c r="U360" s="74"/>
      <c r="V360" s="74">
        <v>92</v>
      </c>
    </row>
    <row r="361" spans="1:22">
      <c r="A361" s="78">
        <v>40909</v>
      </c>
      <c r="B361" s="74">
        <v>170</v>
      </c>
      <c r="D361" s="74">
        <v>14</v>
      </c>
      <c r="E361" s="74"/>
      <c r="F361" s="74">
        <v>106</v>
      </c>
      <c r="G361" s="74"/>
      <c r="H361" s="74">
        <v>10</v>
      </c>
      <c r="I361" s="74"/>
      <c r="J361" s="74"/>
      <c r="K361" s="74"/>
      <c r="L361" s="74"/>
      <c r="M361" s="74"/>
      <c r="N361" s="74"/>
      <c r="O361" s="74"/>
      <c r="P361" s="74"/>
      <c r="Q361" s="74"/>
      <c r="R361" s="74"/>
      <c r="S361" s="74"/>
      <c r="T361" s="74">
        <v>950</v>
      </c>
      <c r="U361" s="74"/>
      <c r="V361" s="74">
        <v>83</v>
      </c>
    </row>
    <row r="362" spans="1:22">
      <c r="A362" s="78">
        <v>40910</v>
      </c>
      <c r="B362" s="74">
        <v>157</v>
      </c>
      <c r="D362" s="74">
        <v>15</v>
      </c>
      <c r="E362" s="74"/>
      <c r="F362" s="74">
        <v>103</v>
      </c>
      <c r="G362" s="74"/>
      <c r="H362" s="74">
        <v>9</v>
      </c>
      <c r="I362" s="74"/>
      <c r="J362" s="74"/>
      <c r="K362" s="74"/>
      <c r="L362" s="74"/>
      <c r="M362" s="74"/>
      <c r="N362" s="74"/>
      <c r="O362" s="74"/>
      <c r="P362" s="74"/>
      <c r="Q362" s="74"/>
      <c r="R362" s="74"/>
      <c r="S362" s="74"/>
      <c r="T362" s="74">
        <v>892</v>
      </c>
      <c r="U362" s="74"/>
      <c r="V362" s="74">
        <v>81</v>
      </c>
    </row>
    <row r="363" spans="1:22">
      <c r="A363" s="78">
        <v>40911</v>
      </c>
      <c r="B363" s="74">
        <v>154</v>
      </c>
      <c r="D363" s="74">
        <v>14</v>
      </c>
      <c r="E363" s="74"/>
      <c r="F363" s="74">
        <v>103</v>
      </c>
      <c r="G363" s="74"/>
      <c r="H363" s="74">
        <v>8</v>
      </c>
      <c r="I363" s="74"/>
      <c r="J363" s="74"/>
      <c r="K363" s="74"/>
      <c r="L363" s="74"/>
      <c r="M363" s="74"/>
      <c r="N363" s="74"/>
      <c r="O363" s="74"/>
      <c r="P363" s="74"/>
      <c r="Q363" s="74"/>
      <c r="R363" s="74"/>
      <c r="S363" s="74"/>
      <c r="T363" s="74">
        <v>838</v>
      </c>
      <c r="U363" s="74"/>
      <c r="V363" s="74">
        <v>77</v>
      </c>
    </row>
    <row r="364" spans="1:22">
      <c r="A364" s="78">
        <v>40912</v>
      </c>
      <c r="B364" s="74">
        <v>158</v>
      </c>
      <c r="D364" s="74">
        <v>14</v>
      </c>
      <c r="E364" s="74"/>
      <c r="F364" s="74">
        <v>106</v>
      </c>
      <c r="G364" s="74"/>
      <c r="H364" s="74">
        <v>9</v>
      </c>
      <c r="I364" s="74"/>
      <c r="J364" s="74"/>
      <c r="K364" s="74"/>
      <c r="L364" s="74"/>
      <c r="M364" s="74"/>
      <c r="N364" s="74"/>
      <c r="O364" s="74"/>
      <c r="P364" s="74"/>
      <c r="Q364" s="74"/>
      <c r="R364" s="74"/>
      <c r="S364" s="74"/>
      <c r="T364" s="74">
        <v>903</v>
      </c>
      <c r="U364" s="74"/>
      <c r="V364" s="74">
        <v>80</v>
      </c>
    </row>
    <row r="365" spans="1:22">
      <c r="A365" s="78">
        <v>40913</v>
      </c>
      <c r="B365" s="74">
        <v>170</v>
      </c>
      <c r="D365" s="74">
        <v>13</v>
      </c>
      <c r="E365" s="74"/>
      <c r="F365" s="74">
        <v>105</v>
      </c>
      <c r="G365" s="74"/>
      <c r="H365" s="74">
        <v>8</v>
      </c>
      <c r="I365" s="74"/>
      <c r="J365" s="74"/>
      <c r="K365" s="74"/>
      <c r="L365" s="74"/>
      <c r="M365" s="74"/>
      <c r="N365" s="74"/>
      <c r="O365" s="74"/>
      <c r="P365" s="74"/>
      <c r="Q365" s="74"/>
      <c r="R365" s="74"/>
      <c r="S365" s="74"/>
      <c r="T365" s="74">
        <v>894</v>
      </c>
      <c r="U365" s="74"/>
      <c r="V365" s="74">
        <v>80</v>
      </c>
    </row>
    <row r="366" spans="1:22">
      <c r="A366" s="78">
        <v>40914</v>
      </c>
      <c r="B366" s="74">
        <v>180</v>
      </c>
      <c r="D366" s="74">
        <v>17</v>
      </c>
      <c r="E366" s="74"/>
      <c r="F366" s="74">
        <v>109</v>
      </c>
      <c r="G366" s="74"/>
      <c r="H366" s="74">
        <v>6</v>
      </c>
      <c r="I366" s="74"/>
      <c r="J366" s="74"/>
      <c r="K366" s="74"/>
      <c r="L366" s="74"/>
      <c r="M366" s="74"/>
      <c r="N366" s="74"/>
      <c r="O366" s="74"/>
      <c r="P366" s="74"/>
      <c r="Q366" s="74"/>
      <c r="R366" s="74"/>
      <c r="S366" s="74"/>
      <c r="T366" s="74">
        <v>977</v>
      </c>
      <c r="U366" s="74"/>
      <c r="V366" s="74">
        <v>84</v>
      </c>
    </row>
    <row r="367" spans="1:22">
      <c r="A367" s="78">
        <v>40915</v>
      </c>
      <c r="B367" s="74">
        <v>166</v>
      </c>
      <c r="D367" s="74">
        <v>13</v>
      </c>
      <c r="E367" s="74"/>
      <c r="F367" s="74">
        <v>105</v>
      </c>
      <c r="G367" s="74"/>
      <c r="H367" s="74">
        <v>7</v>
      </c>
      <c r="I367" s="74"/>
      <c r="J367" s="74"/>
      <c r="K367" s="74"/>
      <c r="L367" s="74"/>
      <c r="M367" s="74"/>
      <c r="N367" s="74"/>
      <c r="O367" s="74"/>
      <c r="P367" s="74"/>
      <c r="Q367" s="74"/>
      <c r="R367" s="74"/>
      <c r="S367" s="74"/>
      <c r="T367" s="74">
        <v>895</v>
      </c>
      <c r="U367" s="74"/>
      <c r="V367" s="74">
        <v>73</v>
      </c>
    </row>
    <row r="368" spans="1:22">
      <c r="A368" s="78">
        <v>40916</v>
      </c>
      <c r="B368" s="74">
        <v>158</v>
      </c>
      <c r="D368" s="74">
        <v>12</v>
      </c>
      <c r="E368" s="74"/>
      <c r="F368" s="74">
        <v>104</v>
      </c>
      <c r="G368" s="74"/>
      <c r="H368" s="74">
        <v>7</v>
      </c>
      <c r="I368" s="74"/>
      <c r="J368" s="74"/>
      <c r="K368" s="74"/>
      <c r="L368" s="74"/>
      <c r="M368" s="74"/>
      <c r="N368" s="74"/>
      <c r="O368" s="74"/>
      <c r="P368" s="74"/>
      <c r="Q368" s="74"/>
      <c r="R368" s="74"/>
      <c r="S368" s="74"/>
      <c r="T368" s="74">
        <v>853</v>
      </c>
      <c r="U368" s="74"/>
      <c r="V368" s="74">
        <v>72</v>
      </c>
    </row>
    <row r="369" spans="1:22">
      <c r="A369" s="78">
        <v>40917</v>
      </c>
      <c r="B369" s="74">
        <v>171</v>
      </c>
      <c r="D369" s="74">
        <v>14</v>
      </c>
      <c r="E369" s="74"/>
      <c r="F369" s="74">
        <v>106</v>
      </c>
      <c r="G369" s="74"/>
      <c r="H369" s="74">
        <v>5</v>
      </c>
      <c r="I369" s="74"/>
      <c r="J369" s="74"/>
      <c r="K369" s="74"/>
      <c r="L369" s="74"/>
      <c r="M369" s="74"/>
      <c r="N369" s="74"/>
      <c r="O369" s="74"/>
      <c r="P369" s="74"/>
      <c r="Q369" s="74"/>
      <c r="R369" s="74"/>
      <c r="S369" s="74"/>
      <c r="T369" s="74">
        <v>846</v>
      </c>
      <c r="U369" s="74"/>
      <c r="V369" s="74">
        <v>70</v>
      </c>
    </row>
    <row r="370" spans="1:22">
      <c r="A370" s="78">
        <v>40918</v>
      </c>
      <c r="B370" s="74">
        <v>180</v>
      </c>
      <c r="D370" s="74">
        <v>15</v>
      </c>
      <c r="E370" s="74"/>
      <c r="F370" s="74">
        <v>115</v>
      </c>
      <c r="G370" s="74"/>
      <c r="H370" s="74">
        <v>6</v>
      </c>
      <c r="I370" s="74"/>
      <c r="J370" s="74"/>
      <c r="K370" s="74"/>
      <c r="L370" s="74"/>
      <c r="M370" s="74"/>
      <c r="N370" s="74"/>
      <c r="O370" s="74"/>
      <c r="P370" s="74"/>
      <c r="Q370" s="74"/>
      <c r="R370" s="74"/>
      <c r="S370" s="74"/>
      <c r="T370" s="74">
        <v>863</v>
      </c>
      <c r="U370" s="74"/>
      <c r="V370" s="74">
        <v>70</v>
      </c>
    </row>
    <row r="371" spans="1:22">
      <c r="A371" s="78">
        <v>40919</v>
      </c>
      <c r="B371" s="74">
        <v>185</v>
      </c>
      <c r="D371" s="74">
        <v>14</v>
      </c>
      <c r="E371" s="74"/>
      <c r="F371" s="74">
        <v>117</v>
      </c>
      <c r="G371" s="74"/>
      <c r="H371" s="74">
        <v>6</v>
      </c>
      <c r="I371" s="74"/>
      <c r="J371" s="74"/>
      <c r="K371" s="74"/>
      <c r="L371" s="74"/>
      <c r="M371" s="74"/>
      <c r="N371" s="74"/>
      <c r="O371" s="74"/>
      <c r="P371" s="74"/>
      <c r="Q371" s="74"/>
      <c r="R371" s="74"/>
      <c r="S371" s="74"/>
      <c r="T371" s="74">
        <v>844</v>
      </c>
      <c r="U371" s="74"/>
      <c r="V371" s="74">
        <v>61</v>
      </c>
    </row>
    <row r="372" spans="1:22">
      <c r="A372" s="78">
        <v>40920</v>
      </c>
      <c r="B372" s="74">
        <v>191</v>
      </c>
      <c r="D372" s="74">
        <v>18</v>
      </c>
      <c r="E372" s="74"/>
      <c r="F372" s="74">
        <v>110</v>
      </c>
      <c r="G372" s="74"/>
      <c r="H372" s="74">
        <v>7</v>
      </c>
      <c r="I372" s="74"/>
      <c r="J372" s="74"/>
      <c r="K372" s="74"/>
      <c r="L372" s="74"/>
      <c r="M372" s="74"/>
      <c r="N372" s="74"/>
      <c r="O372" s="74"/>
      <c r="P372" s="74"/>
      <c r="Q372" s="74"/>
      <c r="R372" s="74"/>
      <c r="S372" s="74"/>
      <c r="T372" s="74">
        <v>871</v>
      </c>
      <c r="U372" s="74"/>
      <c r="V372" s="74">
        <v>63</v>
      </c>
    </row>
    <row r="373" spans="1:22">
      <c r="A373" s="78">
        <v>40921</v>
      </c>
      <c r="B373" s="74">
        <v>178</v>
      </c>
      <c r="D373" s="74">
        <v>17</v>
      </c>
      <c r="E373" s="74"/>
      <c r="F373" s="74">
        <v>117</v>
      </c>
      <c r="G373" s="74"/>
      <c r="H373" s="74">
        <v>7</v>
      </c>
      <c r="I373" s="74"/>
      <c r="J373" s="74"/>
      <c r="K373" s="74"/>
      <c r="L373" s="74"/>
      <c r="M373" s="74"/>
      <c r="N373" s="74"/>
      <c r="O373" s="74"/>
      <c r="P373" s="74"/>
      <c r="Q373" s="74"/>
      <c r="R373" s="74"/>
      <c r="S373" s="74"/>
      <c r="T373" s="74">
        <v>884</v>
      </c>
      <c r="U373" s="74"/>
      <c r="V373" s="74">
        <v>70</v>
      </c>
    </row>
    <row r="374" spans="1:22">
      <c r="A374" s="78">
        <v>40922</v>
      </c>
      <c r="B374" s="74">
        <v>176</v>
      </c>
      <c r="D374" s="74">
        <v>16</v>
      </c>
      <c r="E374" s="74"/>
      <c r="F374" s="74">
        <v>94</v>
      </c>
      <c r="G374" s="74"/>
      <c r="H374" s="74">
        <v>6</v>
      </c>
      <c r="I374" s="74"/>
      <c r="J374" s="74"/>
      <c r="K374" s="74"/>
      <c r="L374" s="74"/>
      <c r="M374" s="74"/>
      <c r="N374" s="74"/>
      <c r="O374" s="74"/>
      <c r="P374" s="74"/>
      <c r="Q374" s="74"/>
      <c r="R374" s="74"/>
      <c r="S374" s="74"/>
      <c r="T374" s="74">
        <v>813</v>
      </c>
      <c r="U374" s="74"/>
      <c r="V374" s="74">
        <v>60</v>
      </c>
    </row>
    <row r="375" spans="1:22">
      <c r="A375" s="78">
        <v>40923</v>
      </c>
      <c r="B375" s="74">
        <v>173</v>
      </c>
      <c r="D375" s="74">
        <v>17</v>
      </c>
      <c r="E375" s="74"/>
      <c r="F375" s="74">
        <v>97</v>
      </c>
      <c r="G375" s="74"/>
      <c r="H375" s="74">
        <v>7</v>
      </c>
      <c r="I375" s="74"/>
      <c r="J375" s="74"/>
      <c r="K375" s="74"/>
      <c r="L375" s="74"/>
      <c r="M375" s="74"/>
      <c r="N375" s="74"/>
      <c r="O375" s="74"/>
      <c r="P375" s="74"/>
      <c r="Q375" s="74"/>
      <c r="R375" s="74"/>
      <c r="S375" s="74"/>
      <c r="T375" s="74">
        <v>766</v>
      </c>
      <c r="U375" s="74"/>
      <c r="V375" s="74">
        <v>63</v>
      </c>
    </row>
    <row r="376" spans="1:22">
      <c r="A376" s="78">
        <v>40924</v>
      </c>
      <c r="B376" s="74">
        <v>193</v>
      </c>
      <c r="D376" s="74">
        <v>18</v>
      </c>
      <c r="E376" s="74"/>
      <c r="F376" s="74">
        <v>100</v>
      </c>
      <c r="G376" s="74"/>
      <c r="H376" s="74">
        <v>7</v>
      </c>
      <c r="I376" s="74"/>
      <c r="J376" s="74"/>
      <c r="K376" s="74"/>
      <c r="L376" s="74"/>
      <c r="M376" s="74"/>
      <c r="N376" s="74"/>
      <c r="O376" s="74"/>
      <c r="P376" s="74"/>
      <c r="Q376" s="74"/>
      <c r="R376" s="74"/>
      <c r="S376" s="74"/>
      <c r="T376" s="74">
        <v>882</v>
      </c>
      <c r="U376" s="74"/>
      <c r="V376" s="74">
        <v>75</v>
      </c>
    </row>
    <row r="377" spans="1:22">
      <c r="A377" s="78">
        <v>40925</v>
      </c>
      <c r="B377" s="74">
        <v>216</v>
      </c>
      <c r="D377" s="74">
        <v>20</v>
      </c>
      <c r="E377" s="74"/>
      <c r="F377" s="74">
        <v>114</v>
      </c>
      <c r="G377" s="74"/>
      <c r="H377" s="74">
        <v>8</v>
      </c>
      <c r="I377" s="74"/>
      <c r="J377" s="74"/>
      <c r="K377" s="74"/>
      <c r="L377" s="74"/>
      <c r="M377" s="74"/>
      <c r="N377" s="74"/>
      <c r="O377" s="74"/>
      <c r="P377" s="74"/>
      <c r="Q377" s="74"/>
      <c r="R377" s="74"/>
      <c r="S377" s="74"/>
      <c r="T377" s="74">
        <v>837</v>
      </c>
      <c r="U377" s="74"/>
      <c r="V377" s="74">
        <v>65</v>
      </c>
    </row>
    <row r="378" spans="1:22">
      <c r="A378" s="78">
        <v>40926</v>
      </c>
      <c r="B378" s="74">
        <v>221</v>
      </c>
      <c r="D378" s="74">
        <v>21</v>
      </c>
      <c r="E378" s="74"/>
      <c r="F378" s="74">
        <v>114</v>
      </c>
      <c r="G378" s="74"/>
      <c r="H378" s="74">
        <v>8</v>
      </c>
      <c r="I378" s="74"/>
      <c r="J378" s="74"/>
      <c r="K378" s="74"/>
      <c r="L378" s="74"/>
      <c r="M378" s="74"/>
      <c r="N378" s="74"/>
      <c r="O378" s="74"/>
      <c r="P378" s="74"/>
      <c r="Q378" s="74"/>
      <c r="R378" s="74"/>
      <c r="S378" s="74"/>
      <c r="T378" s="74">
        <v>867</v>
      </c>
      <c r="U378" s="74"/>
      <c r="V378" s="74">
        <v>69</v>
      </c>
    </row>
    <row r="379" spans="1:22">
      <c r="A379" s="78">
        <v>40927</v>
      </c>
      <c r="B379" s="74">
        <v>239</v>
      </c>
      <c r="D379" s="74">
        <v>25</v>
      </c>
      <c r="E379" s="74"/>
      <c r="F379" s="74">
        <v>114</v>
      </c>
      <c r="G379" s="74"/>
      <c r="H379" s="74">
        <v>8</v>
      </c>
      <c r="I379" s="74"/>
      <c r="J379" s="74"/>
      <c r="K379" s="74"/>
      <c r="L379" s="74"/>
      <c r="M379" s="74"/>
      <c r="N379" s="74"/>
      <c r="O379" s="74"/>
      <c r="P379" s="74"/>
      <c r="Q379" s="74"/>
      <c r="R379" s="74"/>
      <c r="S379" s="74"/>
      <c r="T379" s="74">
        <v>889</v>
      </c>
      <c r="U379" s="74"/>
      <c r="V379" s="74">
        <v>72</v>
      </c>
    </row>
    <row r="380" spans="1:22">
      <c r="A380" s="78">
        <v>40928</v>
      </c>
      <c r="B380" s="74">
        <v>276</v>
      </c>
      <c r="D380" s="74">
        <v>23</v>
      </c>
      <c r="E380" s="74"/>
      <c r="F380" s="74">
        <v>119</v>
      </c>
      <c r="G380" s="74"/>
      <c r="H380" s="74">
        <v>8</v>
      </c>
      <c r="I380" s="74"/>
      <c r="J380" s="74"/>
      <c r="K380" s="74"/>
      <c r="L380" s="74"/>
      <c r="M380" s="74"/>
      <c r="N380" s="74"/>
      <c r="O380" s="74"/>
      <c r="P380" s="74"/>
      <c r="Q380" s="74"/>
      <c r="R380" s="74"/>
      <c r="S380" s="74"/>
      <c r="T380" s="74"/>
      <c r="U380" s="74"/>
      <c r="V380" s="74">
        <v>86</v>
      </c>
    </row>
    <row r="381" spans="1:22">
      <c r="A381" s="78">
        <v>40929</v>
      </c>
      <c r="B381" s="74">
        <v>269</v>
      </c>
      <c r="D381" s="74">
        <v>22</v>
      </c>
      <c r="E381" s="74"/>
      <c r="F381" s="74">
        <v>134</v>
      </c>
      <c r="G381" s="74"/>
      <c r="H381" s="74">
        <v>8</v>
      </c>
      <c r="I381" s="74"/>
      <c r="J381" s="74"/>
      <c r="K381" s="74"/>
      <c r="L381" s="74"/>
      <c r="M381" s="74"/>
      <c r="N381" s="74"/>
      <c r="O381" s="74"/>
      <c r="P381" s="74"/>
      <c r="Q381" s="74"/>
      <c r="R381" s="74"/>
      <c r="S381" s="74"/>
      <c r="T381" s="74"/>
      <c r="U381" s="74"/>
      <c r="V381" s="74">
        <v>89</v>
      </c>
    </row>
    <row r="382" spans="1:22">
      <c r="A382" s="78">
        <v>40930</v>
      </c>
      <c r="B382" s="74">
        <v>262</v>
      </c>
      <c r="D382" s="74">
        <v>22</v>
      </c>
      <c r="E382" s="74"/>
      <c r="F382" s="74">
        <v>146</v>
      </c>
      <c r="G382" s="74"/>
      <c r="H382" s="74">
        <v>8</v>
      </c>
      <c r="I382" s="74"/>
      <c r="J382" s="74"/>
      <c r="K382" s="74"/>
      <c r="L382" s="74"/>
      <c r="M382" s="74"/>
      <c r="N382" s="74"/>
      <c r="O382" s="74"/>
      <c r="P382" s="74"/>
      <c r="Q382" s="74"/>
      <c r="R382" s="74"/>
      <c r="S382" s="74"/>
      <c r="T382" s="74"/>
      <c r="U382" s="74"/>
      <c r="V382" s="74">
        <v>96</v>
      </c>
    </row>
    <row r="383" spans="1:22">
      <c r="A383" s="78">
        <v>40931</v>
      </c>
      <c r="B383" s="74">
        <v>262</v>
      </c>
      <c r="D383" s="74">
        <v>22</v>
      </c>
      <c r="E383" s="74"/>
      <c r="F383" s="74">
        <v>134</v>
      </c>
      <c r="G383" s="74"/>
      <c r="H383" s="74">
        <v>8</v>
      </c>
      <c r="I383" s="74"/>
      <c r="J383" s="74"/>
      <c r="K383" s="74"/>
      <c r="L383" s="74"/>
      <c r="M383" s="74"/>
      <c r="N383" s="74"/>
      <c r="O383" s="74"/>
      <c r="P383" s="74"/>
      <c r="Q383" s="74"/>
      <c r="R383" s="74"/>
      <c r="S383" s="74"/>
      <c r="T383" s="74"/>
      <c r="U383" s="74"/>
      <c r="V383" s="74">
        <v>99</v>
      </c>
    </row>
    <row r="384" spans="1:22">
      <c r="A384" s="78">
        <v>40932</v>
      </c>
      <c r="B384" s="74">
        <v>240</v>
      </c>
      <c r="D384" s="74">
        <v>21</v>
      </c>
      <c r="E384" s="74"/>
      <c r="F384" s="74">
        <v>132</v>
      </c>
      <c r="G384" s="74"/>
      <c r="H384" s="74">
        <v>9</v>
      </c>
      <c r="I384" s="74"/>
      <c r="J384" s="74"/>
      <c r="K384" s="74"/>
      <c r="L384" s="74"/>
      <c r="M384" s="74"/>
      <c r="N384" s="74"/>
      <c r="O384" s="74"/>
      <c r="P384" s="74"/>
      <c r="Q384" s="74"/>
      <c r="R384" s="74"/>
      <c r="S384" s="74"/>
      <c r="T384" s="74"/>
      <c r="U384" s="74"/>
      <c r="V384" s="74">
        <v>106</v>
      </c>
    </row>
    <row r="385" spans="1:22">
      <c r="A385" s="78">
        <v>40933</v>
      </c>
      <c r="B385" s="74">
        <v>235</v>
      </c>
      <c r="D385" s="74">
        <v>22</v>
      </c>
      <c r="E385" s="74"/>
      <c r="F385" s="74">
        <v>121</v>
      </c>
      <c r="G385" s="74"/>
      <c r="H385" s="74">
        <v>9</v>
      </c>
      <c r="I385" s="74"/>
      <c r="J385" s="74"/>
      <c r="K385" s="74"/>
      <c r="L385" s="74"/>
      <c r="M385" s="74"/>
      <c r="N385" s="74"/>
      <c r="O385" s="74"/>
      <c r="P385" s="74"/>
      <c r="Q385" s="74"/>
      <c r="R385" s="74"/>
      <c r="S385" s="74"/>
      <c r="T385" s="74"/>
      <c r="U385" s="74"/>
      <c r="V385" s="74">
        <v>98</v>
      </c>
    </row>
    <row r="386" spans="1:22">
      <c r="A386" s="78">
        <v>40934</v>
      </c>
      <c r="B386" s="74">
        <v>235</v>
      </c>
      <c r="D386" s="74">
        <v>21</v>
      </c>
      <c r="E386" s="74"/>
      <c r="F386" s="74">
        <v>115</v>
      </c>
      <c r="G386" s="74"/>
      <c r="H386" s="74">
        <v>8</v>
      </c>
      <c r="I386" s="74"/>
      <c r="J386" s="74"/>
      <c r="K386" s="74"/>
      <c r="L386" s="74"/>
      <c r="M386" s="74"/>
      <c r="N386" s="74"/>
      <c r="O386" s="74"/>
      <c r="P386" s="74"/>
      <c r="Q386" s="74"/>
      <c r="R386" s="74"/>
      <c r="S386" s="74"/>
      <c r="T386" s="74"/>
      <c r="U386" s="74"/>
      <c r="V386" s="74">
        <v>108</v>
      </c>
    </row>
    <row r="387" spans="1:22">
      <c r="A387" s="78">
        <v>40935</v>
      </c>
      <c r="B387" s="74">
        <v>207</v>
      </c>
      <c r="D387" s="74">
        <v>22</v>
      </c>
      <c r="E387" s="74"/>
      <c r="F387" s="74">
        <v>113</v>
      </c>
      <c r="G387" s="74"/>
      <c r="H387" s="74">
        <v>8</v>
      </c>
      <c r="I387" s="74"/>
      <c r="J387" s="74"/>
      <c r="K387" s="74"/>
      <c r="L387" s="74"/>
      <c r="M387" s="74"/>
      <c r="N387" s="74"/>
      <c r="O387" s="74"/>
      <c r="P387" s="74"/>
      <c r="Q387" s="74"/>
      <c r="R387" s="74"/>
      <c r="S387" s="74"/>
      <c r="T387" s="74"/>
      <c r="U387" s="74"/>
      <c r="V387" s="74">
        <v>110</v>
      </c>
    </row>
    <row r="388" spans="1:22">
      <c r="A388" s="78">
        <v>40936</v>
      </c>
      <c r="B388" s="74">
        <v>202</v>
      </c>
      <c r="D388" s="74">
        <v>19</v>
      </c>
      <c r="E388" s="74"/>
      <c r="F388" s="74">
        <v>102</v>
      </c>
      <c r="G388" s="74"/>
      <c r="H388" s="74">
        <v>8</v>
      </c>
      <c r="I388" s="74"/>
      <c r="J388" s="74"/>
      <c r="K388" s="74"/>
      <c r="L388" s="74"/>
      <c r="M388" s="74"/>
      <c r="N388" s="74"/>
      <c r="O388" s="74"/>
      <c r="P388" s="74"/>
      <c r="Q388" s="74"/>
      <c r="R388" s="74"/>
      <c r="S388" s="74"/>
      <c r="T388" s="74"/>
      <c r="U388" s="74"/>
      <c r="V388" s="74">
        <v>116</v>
      </c>
    </row>
    <row r="389" spans="1:22">
      <c r="A389" s="78">
        <v>40937</v>
      </c>
      <c r="B389" s="74">
        <v>134</v>
      </c>
      <c r="D389" s="74">
        <v>16</v>
      </c>
      <c r="E389" s="74"/>
      <c r="F389" s="74">
        <v>84</v>
      </c>
      <c r="G389" s="74"/>
      <c r="H389" s="74">
        <v>8</v>
      </c>
      <c r="I389" s="74"/>
      <c r="J389" s="74"/>
      <c r="K389" s="74"/>
      <c r="L389" s="74"/>
      <c r="M389" s="74"/>
      <c r="N389" s="74"/>
      <c r="O389" s="74"/>
      <c r="P389" s="74"/>
      <c r="Q389" s="74"/>
      <c r="R389" s="74"/>
      <c r="S389" s="74"/>
      <c r="T389" s="74"/>
      <c r="U389" s="74"/>
      <c r="V389" s="74">
        <v>92</v>
      </c>
    </row>
    <row r="390" spans="1:22">
      <c r="A390" s="78">
        <v>40938</v>
      </c>
      <c r="B390" s="74">
        <v>128</v>
      </c>
      <c r="D390" s="74">
        <v>12</v>
      </c>
      <c r="E390" s="74"/>
      <c r="F390" s="74">
        <v>83</v>
      </c>
      <c r="G390" s="74"/>
      <c r="H390" s="74">
        <v>7</v>
      </c>
      <c r="I390" s="74"/>
      <c r="J390" s="74"/>
      <c r="K390" s="74"/>
      <c r="L390" s="74"/>
      <c r="M390" s="74"/>
      <c r="N390" s="74"/>
      <c r="O390" s="74"/>
      <c r="P390" s="74"/>
      <c r="Q390" s="74"/>
      <c r="R390" s="74"/>
      <c r="S390" s="74"/>
      <c r="T390" s="74">
        <v>683</v>
      </c>
      <c r="U390" s="74"/>
      <c r="V390" s="74">
        <v>57</v>
      </c>
    </row>
    <row r="391" spans="1:22">
      <c r="A391" s="78">
        <v>40939</v>
      </c>
      <c r="B391" s="74">
        <v>125</v>
      </c>
      <c r="D391" s="74">
        <v>16</v>
      </c>
      <c r="E391" s="74"/>
      <c r="F391" s="74">
        <v>84</v>
      </c>
      <c r="G391" s="74"/>
      <c r="H391" s="74">
        <v>6</v>
      </c>
      <c r="I391" s="74"/>
      <c r="J391" s="74"/>
      <c r="K391" s="74"/>
      <c r="L391" s="74"/>
      <c r="M391" s="74"/>
      <c r="N391" s="74"/>
      <c r="O391" s="74"/>
      <c r="P391" s="74"/>
      <c r="Q391" s="74"/>
      <c r="R391" s="74"/>
      <c r="S391" s="74"/>
      <c r="T391" s="74">
        <v>523</v>
      </c>
      <c r="U391" s="74"/>
      <c r="V391" s="74">
        <v>52</v>
      </c>
    </row>
    <row r="392" spans="1:22">
      <c r="A392" s="78">
        <v>40940</v>
      </c>
      <c r="B392" s="74">
        <v>109</v>
      </c>
      <c r="D392" s="74">
        <v>15</v>
      </c>
      <c r="E392" s="74"/>
      <c r="F392" s="74">
        <v>91</v>
      </c>
      <c r="G392" s="74"/>
      <c r="H392" s="74">
        <v>8</v>
      </c>
      <c r="I392" s="74"/>
      <c r="J392" s="74"/>
      <c r="K392" s="74"/>
      <c r="L392" s="74"/>
      <c r="M392" s="74"/>
      <c r="N392" s="74"/>
      <c r="O392" s="74"/>
      <c r="P392" s="74"/>
      <c r="Q392" s="74"/>
      <c r="R392" s="74"/>
      <c r="S392" s="74"/>
      <c r="T392" s="74">
        <v>722</v>
      </c>
      <c r="U392" s="74"/>
      <c r="V392" s="74">
        <v>69</v>
      </c>
    </row>
    <row r="393" spans="1:22">
      <c r="A393" s="78">
        <v>40941</v>
      </c>
      <c r="B393" s="74">
        <v>104</v>
      </c>
      <c r="D393" s="74">
        <v>14</v>
      </c>
      <c r="E393" s="74"/>
      <c r="F393" s="74">
        <v>89</v>
      </c>
      <c r="G393" s="74"/>
      <c r="H393" s="74">
        <v>8</v>
      </c>
      <c r="I393" s="74"/>
      <c r="J393" s="74"/>
      <c r="K393" s="74"/>
      <c r="L393" s="74"/>
      <c r="M393" s="74"/>
      <c r="N393" s="74"/>
      <c r="O393" s="74"/>
      <c r="P393" s="74"/>
      <c r="Q393" s="74"/>
      <c r="R393" s="74"/>
      <c r="S393" s="74"/>
      <c r="T393" s="74">
        <v>934</v>
      </c>
      <c r="U393" s="74"/>
      <c r="V393" s="74">
        <v>90</v>
      </c>
    </row>
    <row r="394" spans="1:22">
      <c r="A394" s="78">
        <v>40942</v>
      </c>
      <c r="B394" s="74">
        <v>112</v>
      </c>
      <c r="D394" s="74">
        <v>17</v>
      </c>
      <c r="E394" s="74"/>
      <c r="F394" s="74">
        <v>82</v>
      </c>
      <c r="G394" s="74"/>
      <c r="H394" s="74">
        <v>6</v>
      </c>
      <c r="I394" s="74"/>
      <c r="J394" s="74"/>
      <c r="K394" s="74"/>
      <c r="L394" s="74"/>
      <c r="M394" s="74"/>
      <c r="N394" s="74"/>
      <c r="O394" s="74"/>
      <c r="P394" s="74"/>
      <c r="Q394" s="74"/>
      <c r="R394" s="74"/>
      <c r="S394" s="74"/>
      <c r="T394" s="74">
        <v>1002</v>
      </c>
      <c r="U394" s="74"/>
      <c r="V394" s="74">
        <v>94</v>
      </c>
    </row>
    <row r="395" spans="1:22">
      <c r="A395" s="78">
        <v>40943</v>
      </c>
      <c r="B395" s="74">
        <v>109</v>
      </c>
      <c r="D395" s="74">
        <v>15</v>
      </c>
      <c r="E395" s="74"/>
      <c r="F395" s="74">
        <v>77</v>
      </c>
      <c r="G395" s="74"/>
      <c r="H395" s="74">
        <v>6</v>
      </c>
      <c r="I395" s="74"/>
      <c r="J395" s="74"/>
      <c r="K395" s="74"/>
      <c r="L395" s="74"/>
      <c r="M395" s="74"/>
      <c r="N395" s="74"/>
      <c r="O395" s="74"/>
      <c r="P395" s="74"/>
      <c r="Q395" s="74"/>
      <c r="R395" s="74"/>
      <c r="S395" s="74"/>
      <c r="T395" s="74">
        <v>947</v>
      </c>
      <c r="U395" s="74"/>
      <c r="V395" s="74">
        <v>93</v>
      </c>
    </row>
    <row r="396" spans="1:22">
      <c r="A396" s="78">
        <v>40944</v>
      </c>
      <c r="B396" s="74">
        <v>110</v>
      </c>
      <c r="D396" s="74">
        <v>16</v>
      </c>
      <c r="E396" s="74"/>
      <c r="F396" s="74">
        <v>74</v>
      </c>
      <c r="G396" s="74"/>
      <c r="H396" s="74">
        <v>7</v>
      </c>
      <c r="I396" s="74"/>
      <c r="J396" s="74"/>
      <c r="K396" s="74"/>
      <c r="L396" s="74"/>
      <c r="M396" s="74"/>
      <c r="N396" s="74"/>
      <c r="O396" s="74"/>
      <c r="P396" s="74"/>
      <c r="Q396" s="74"/>
      <c r="R396" s="74"/>
      <c r="S396" s="74"/>
      <c r="T396" s="74"/>
      <c r="U396" s="74"/>
      <c r="V396" s="74">
        <v>97</v>
      </c>
    </row>
    <row r="397" spans="1:22">
      <c r="A397" s="78">
        <v>40945</v>
      </c>
      <c r="B397" s="74">
        <v>121</v>
      </c>
      <c r="D397" s="74">
        <v>16</v>
      </c>
      <c r="E397" s="74"/>
      <c r="F397" s="74">
        <v>83</v>
      </c>
      <c r="G397" s="74"/>
      <c r="H397" s="74">
        <v>7</v>
      </c>
      <c r="I397" s="74"/>
      <c r="J397" s="74"/>
      <c r="K397" s="74"/>
      <c r="L397" s="74"/>
      <c r="M397" s="74"/>
      <c r="N397" s="74"/>
      <c r="O397" s="74"/>
      <c r="P397" s="74"/>
      <c r="Q397" s="74"/>
      <c r="R397" s="74"/>
      <c r="S397" s="74"/>
      <c r="T397" s="74"/>
      <c r="U397" s="74"/>
      <c r="V397" s="74">
        <v>100</v>
      </c>
    </row>
    <row r="398" spans="1:22">
      <c r="A398" s="78">
        <v>40946</v>
      </c>
      <c r="B398" s="74">
        <v>126</v>
      </c>
      <c r="D398" s="74">
        <v>18</v>
      </c>
      <c r="E398" s="74"/>
      <c r="F398" s="74">
        <v>84</v>
      </c>
      <c r="G398" s="74"/>
      <c r="H398" s="74">
        <v>7</v>
      </c>
      <c r="I398" s="74"/>
      <c r="J398" s="74"/>
      <c r="K398" s="74"/>
      <c r="L398" s="74"/>
      <c r="M398" s="74"/>
      <c r="N398" s="74"/>
      <c r="O398" s="74"/>
      <c r="P398" s="74"/>
      <c r="Q398" s="74"/>
      <c r="R398" s="74"/>
      <c r="S398" s="74"/>
      <c r="T398" s="74"/>
      <c r="U398" s="74"/>
      <c r="V398" s="74">
        <v>98</v>
      </c>
    </row>
    <row r="399" spans="1:22">
      <c r="A399" s="78">
        <v>40947</v>
      </c>
      <c r="B399" s="74">
        <v>125</v>
      </c>
      <c r="D399" s="74">
        <v>15</v>
      </c>
      <c r="E399" s="74"/>
      <c r="F399" s="74">
        <v>60</v>
      </c>
      <c r="G399" s="74"/>
      <c r="H399" s="74">
        <v>4</v>
      </c>
      <c r="I399" s="74"/>
      <c r="J399" s="74"/>
      <c r="K399" s="74"/>
      <c r="L399" s="74"/>
      <c r="M399" s="74"/>
      <c r="N399" s="74"/>
      <c r="O399" s="74"/>
      <c r="P399" s="74"/>
      <c r="Q399" s="74"/>
      <c r="R399" s="74"/>
      <c r="S399" s="74"/>
      <c r="T399" s="74">
        <v>964</v>
      </c>
      <c r="U399" s="74"/>
      <c r="V399" s="74">
        <v>88</v>
      </c>
    </row>
    <row r="400" spans="1:22">
      <c r="A400" s="78">
        <v>40948</v>
      </c>
      <c r="B400" s="74">
        <v>131</v>
      </c>
      <c r="D400" s="74">
        <v>17</v>
      </c>
      <c r="E400" s="74"/>
      <c r="F400" s="74">
        <v>63</v>
      </c>
      <c r="G400" s="74"/>
      <c r="H400" s="74">
        <v>4</v>
      </c>
      <c r="I400" s="74"/>
      <c r="J400" s="74"/>
      <c r="K400" s="74"/>
      <c r="L400" s="74"/>
      <c r="M400" s="74"/>
      <c r="N400" s="74"/>
      <c r="O400" s="74"/>
      <c r="P400" s="74"/>
      <c r="Q400" s="74"/>
      <c r="R400" s="74"/>
      <c r="S400" s="74"/>
      <c r="T400" s="74">
        <v>892</v>
      </c>
      <c r="U400" s="74"/>
      <c r="V400" s="74">
        <v>80</v>
      </c>
    </row>
    <row r="401" spans="1:22">
      <c r="A401" s="78">
        <v>40949</v>
      </c>
      <c r="B401" s="74">
        <v>121</v>
      </c>
      <c r="D401" s="74">
        <v>14</v>
      </c>
      <c r="E401" s="74"/>
      <c r="F401" s="74">
        <v>67</v>
      </c>
      <c r="G401" s="74"/>
      <c r="H401" s="74">
        <v>5</v>
      </c>
      <c r="I401" s="74"/>
      <c r="J401" s="74"/>
      <c r="K401" s="74"/>
      <c r="L401" s="74"/>
      <c r="M401" s="74"/>
      <c r="N401" s="74"/>
      <c r="O401" s="74"/>
      <c r="P401" s="74"/>
      <c r="Q401" s="74"/>
      <c r="R401" s="74"/>
      <c r="S401" s="74"/>
      <c r="T401" s="74">
        <v>917</v>
      </c>
      <c r="U401" s="74"/>
      <c r="V401" s="74">
        <v>85</v>
      </c>
    </row>
    <row r="402" spans="1:22">
      <c r="A402" s="78">
        <v>40950</v>
      </c>
      <c r="B402" s="74">
        <v>103</v>
      </c>
      <c r="D402" s="74">
        <v>12</v>
      </c>
      <c r="E402" s="74"/>
      <c r="F402" s="74">
        <v>67</v>
      </c>
      <c r="G402" s="74"/>
      <c r="H402" s="74">
        <v>6</v>
      </c>
      <c r="I402" s="74"/>
      <c r="J402" s="74"/>
      <c r="K402" s="74"/>
      <c r="L402" s="74"/>
      <c r="M402" s="74"/>
      <c r="N402" s="74"/>
      <c r="O402" s="74"/>
      <c r="P402" s="74"/>
      <c r="Q402" s="74"/>
      <c r="R402" s="74"/>
      <c r="S402" s="74"/>
      <c r="T402" s="74">
        <v>780</v>
      </c>
      <c r="U402" s="74"/>
      <c r="V402" s="74">
        <v>76</v>
      </c>
    </row>
    <row r="403" spans="1:22">
      <c r="A403" s="78">
        <v>40951</v>
      </c>
      <c r="B403" s="74">
        <v>91</v>
      </c>
      <c r="D403" s="74">
        <v>12</v>
      </c>
      <c r="E403" s="74"/>
      <c r="F403" s="74">
        <v>59</v>
      </c>
      <c r="G403" s="74"/>
      <c r="H403" s="74">
        <v>6</v>
      </c>
      <c r="I403" s="74"/>
      <c r="J403" s="74"/>
      <c r="K403" s="74"/>
      <c r="L403" s="74"/>
      <c r="M403" s="74"/>
      <c r="N403" s="74"/>
      <c r="O403" s="74"/>
      <c r="P403" s="74"/>
      <c r="Q403" s="74"/>
      <c r="R403" s="74"/>
      <c r="S403" s="74"/>
      <c r="T403" s="74">
        <v>753</v>
      </c>
      <c r="U403" s="74"/>
      <c r="V403" s="74">
        <v>75</v>
      </c>
    </row>
    <row r="404" spans="1:22">
      <c r="A404" s="78">
        <v>40952</v>
      </c>
      <c r="B404" s="74">
        <v>91</v>
      </c>
      <c r="D404" s="74">
        <v>9</v>
      </c>
      <c r="E404" s="74"/>
      <c r="F404" s="74">
        <v>59</v>
      </c>
      <c r="G404" s="74"/>
      <c r="H404" s="74">
        <v>5</v>
      </c>
      <c r="I404" s="74"/>
      <c r="J404" s="74"/>
      <c r="K404" s="74"/>
      <c r="L404" s="74"/>
      <c r="M404" s="74"/>
      <c r="N404" s="74"/>
      <c r="O404" s="74"/>
      <c r="P404" s="74"/>
      <c r="Q404" s="74"/>
      <c r="R404" s="74"/>
      <c r="S404" s="74"/>
      <c r="T404" s="74">
        <v>736</v>
      </c>
      <c r="U404" s="74"/>
      <c r="V404" s="74">
        <v>69</v>
      </c>
    </row>
    <row r="405" spans="1:22">
      <c r="A405" s="78">
        <v>40953</v>
      </c>
      <c r="B405" s="74">
        <v>99</v>
      </c>
      <c r="D405" s="74">
        <v>12</v>
      </c>
      <c r="E405" s="74"/>
      <c r="F405" s="74">
        <v>64</v>
      </c>
      <c r="G405" s="74"/>
      <c r="H405" s="74">
        <v>5</v>
      </c>
      <c r="I405" s="74"/>
      <c r="J405" s="74"/>
      <c r="K405" s="74"/>
      <c r="L405" s="74"/>
      <c r="M405" s="74"/>
      <c r="N405" s="74"/>
      <c r="O405" s="74"/>
      <c r="P405" s="74"/>
      <c r="Q405" s="74"/>
      <c r="R405" s="74"/>
      <c r="S405" s="74"/>
      <c r="T405" s="74">
        <v>775</v>
      </c>
      <c r="U405" s="74"/>
      <c r="V405" s="74">
        <v>73</v>
      </c>
    </row>
    <row r="406" spans="1:22">
      <c r="A406" s="78">
        <v>40954</v>
      </c>
      <c r="B406" s="74">
        <v>93</v>
      </c>
      <c r="D406" s="74">
        <v>10</v>
      </c>
      <c r="E406" s="74"/>
      <c r="F406" s="74">
        <v>69</v>
      </c>
      <c r="G406" s="74"/>
      <c r="H406" s="74">
        <v>6</v>
      </c>
      <c r="I406" s="74"/>
      <c r="J406" s="74"/>
      <c r="K406" s="74"/>
      <c r="L406" s="74"/>
      <c r="M406" s="74"/>
      <c r="N406" s="74"/>
      <c r="O406" s="74"/>
      <c r="P406" s="74"/>
      <c r="Q406" s="74"/>
      <c r="R406" s="74"/>
      <c r="S406" s="74"/>
      <c r="T406" s="74">
        <v>595</v>
      </c>
      <c r="U406" s="74"/>
      <c r="V406" s="74">
        <v>55</v>
      </c>
    </row>
    <row r="407" spans="1:22">
      <c r="A407" s="78">
        <v>40955</v>
      </c>
      <c r="B407" s="74">
        <v>93</v>
      </c>
      <c r="D407" s="74">
        <v>12</v>
      </c>
      <c r="E407" s="74"/>
      <c r="F407" s="74">
        <v>72</v>
      </c>
      <c r="G407" s="74"/>
      <c r="H407" s="74">
        <v>7</v>
      </c>
      <c r="I407" s="74"/>
      <c r="J407" s="74"/>
      <c r="K407" s="74"/>
      <c r="L407" s="74"/>
      <c r="M407" s="74"/>
      <c r="N407" s="74"/>
      <c r="O407" s="74"/>
      <c r="P407" s="74"/>
      <c r="Q407" s="74"/>
      <c r="R407" s="74"/>
      <c r="S407" s="74"/>
      <c r="T407" s="74">
        <v>586</v>
      </c>
      <c r="U407" s="74"/>
      <c r="V407" s="74">
        <v>52</v>
      </c>
    </row>
    <row r="408" spans="1:22">
      <c r="A408" s="78">
        <v>40956</v>
      </c>
      <c r="B408" s="74">
        <v>106</v>
      </c>
      <c r="D408" s="74">
        <v>13</v>
      </c>
      <c r="E408" s="74"/>
      <c r="F408" s="74">
        <v>78</v>
      </c>
      <c r="G408" s="74"/>
      <c r="H408" s="74">
        <v>7</v>
      </c>
      <c r="I408" s="74"/>
      <c r="J408" s="74"/>
      <c r="K408" s="74"/>
      <c r="L408" s="74"/>
      <c r="M408" s="74"/>
      <c r="N408" s="74"/>
      <c r="O408" s="74"/>
      <c r="P408" s="74"/>
      <c r="Q408" s="74"/>
      <c r="R408" s="74"/>
      <c r="S408" s="74"/>
      <c r="T408" s="74">
        <v>652</v>
      </c>
      <c r="U408" s="74"/>
      <c r="V408" s="74">
        <v>58</v>
      </c>
    </row>
    <row r="409" spans="1:22">
      <c r="A409" s="78">
        <v>40957</v>
      </c>
      <c r="B409" s="74">
        <v>97</v>
      </c>
      <c r="D409" s="74">
        <v>10</v>
      </c>
      <c r="E409" s="74"/>
      <c r="F409" s="74">
        <v>78</v>
      </c>
      <c r="G409" s="74"/>
      <c r="H409" s="74">
        <v>5</v>
      </c>
      <c r="I409" s="74"/>
      <c r="J409" s="74"/>
      <c r="K409" s="74"/>
      <c r="L409" s="74"/>
      <c r="M409" s="74"/>
      <c r="N409" s="74"/>
      <c r="O409" s="74"/>
      <c r="P409" s="74"/>
      <c r="Q409" s="74"/>
      <c r="R409" s="74"/>
      <c r="S409" s="74"/>
      <c r="T409" s="74">
        <v>654</v>
      </c>
      <c r="U409" s="74"/>
      <c r="V409" s="74">
        <v>59</v>
      </c>
    </row>
    <row r="410" spans="1:22">
      <c r="A410" s="78">
        <v>40958</v>
      </c>
      <c r="B410" s="74">
        <v>87</v>
      </c>
      <c r="D410" s="74">
        <v>8</v>
      </c>
      <c r="E410" s="74"/>
      <c r="F410" s="74">
        <v>68</v>
      </c>
      <c r="G410" s="74"/>
      <c r="H410" s="74">
        <v>5</v>
      </c>
      <c r="I410" s="74"/>
      <c r="J410" s="74"/>
      <c r="K410" s="74"/>
      <c r="L410" s="74"/>
      <c r="M410" s="74"/>
      <c r="N410" s="74"/>
      <c r="O410" s="74"/>
      <c r="P410" s="74"/>
      <c r="Q410" s="74"/>
      <c r="R410" s="74"/>
      <c r="S410" s="74"/>
      <c r="T410" s="74">
        <v>621</v>
      </c>
      <c r="U410" s="74"/>
      <c r="V410" s="74">
        <v>59</v>
      </c>
    </row>
    <row r="411" spans="1:22">
      <c r="A411" s="78">
        <v>40959</v>
      </c>
      <c r="B411" s="74">
        <v>79</v>
      </c>
      <c r="D411" s="74">
        <v>7</v>
      </c>
      <c r="E411" s="74"/>
      <c r="F411" s="74">
        <v>68</v>
      </c>
      <c r="G411" s="74"/>
      <c r="H411" s="74">
        <v>5</v>
      </c>
      <c r="I411" s="74"/>
      <c r="J411" s="74"/>
      <c r="K411" s="74"/>
      <c r="L411" s="74"/>
      <c r="M411" s="74"/>
      <c r="N411" s="74"/>
      <c r="O411" s="74"/>
      <c r="P411" s="74"/>
      <c r="Q411" s="74"/>
      <c r="R411" s="74"/>
      <c r="S411" s="74"/>
      <c r="T411" s="74">
        <v>604</v>
      </c>
      <c r="U411" s="74"/>
      <c r="V411" s="74">
        <v>57</v>
      </c>
    </row>
    <row r="412" spans="1:22">
      <c r="A412" s="78">
        <v>40960</v>
      </c>
      <c r="B412" s="74">
        <v>84</v>
      </c>
      <c r="D412" s="74">
        <v>9</v>
      </c>
      <c r="E412" s="74"/>
      <c r="F412" s="74">
        <v>74</v>
      </c>
      <c r="G412" s="74"/>
      <c r="H412" s="74">
        <v>6</v>
      </c>
      <c r="I412" s="74"/>
      <c r="J412" s="74"/>
      <c r="K412" s="74"/>
      <c r="L412" s="74"/>
      <c r="M412" s="74"/>
      <c r="N412" s="74"/>
      <c r="O412" s="74"/>
      <c r="P412" s="74"/>
      <c r="Q412" s="74"/>
      <c r="R412" s="74"/>
      <c r="S412" s="74"/>
      <c r="T412" s="74">
        <v>627</v>
      </c>
      <c r="U412" s="74"/>
      <c r="V412" s="74">
        <v>62</v>
      </c>
    </row>
    <row r="413" spans="1:22">
      <c r="A413" s="78">
        <v>40961</v>
      </c>
      <c r="B413" s="74">
        <v>90</v>
      </c>
      <c r="D413" s="74">
        <v>10</v>
      </c>
      <c r="E413" s="74"/>
      <c r="F413" s="74">
        <v>75</v>
      </c>
      <c r="G413" s="74"/>
      <c r="H413" s="74">
        <v>7</v>
      </c>
      <c r="I413" s="74"/>
      <c r="J413" s="74"/>
      <c r="K413" s="74"/>
      <c r="L413" s="74"/>
      <c r="M413" s="74"/>
      <c r="N413" s="74"/>
      <c r="O413" s="74"/>
      <c r="P413" s="74"/>
      <c r="Q413" s="74"/>
      <c r="R413" s="74"/>
      <c r="S413" s="74"/>
      <c r="T413" s="74">
        <v>654</v>
      </c>
      <c r="U413" s="74"/>
      <c r="V413" s="74">
        <v>64</v>
      </c>
    </row>
    <row r="414" spans="1:22">
      <c r="A414" s="78">
        <v>40962</v>
      </c>
      <c r="B414" s="74">
        <v>100</v>
      </c>
      <c r="D414" s="74">
        <v>11</v>
      </c>
      <c r="E414" s="74"/>
      <c r="F414" s="74">
        <v>84</v>
      </c>
      <c r="G414" s="74"/>
      <c r="H414" s="74">
        <v>7</v>
      </c>
      <c r="I414" s="74"/>
      <c r="J414" s="74"/>
      <c r="K414" s="74"/>
      <c r="L414" s="74"/>
      <c r="M414" s="74"/>
      <c r="N414" s="74"/>
      <c r="O414" s="74"/>
      <c r="P414" s="74"/>
      <c r="Q414" s="74"/>
      <c r="R414" s="74"/>
      <c r="S414" s="74"/>
      <c r="T414" s="74">
        <v>677</v>
      </c>
      <c r="U414" s="74"/>
      <c r="V414" s="74">
        <v>66</v>
      </c>
    </row>
    <row r="415" spans="1:22">
      <c r="A415" s="78">
        <v>40963</v>
      </c>
      <c r="B415" s="74">
        <v>133</v>
      </c>
      <c r="D415" s="74">
        <v>15</v>
      </c>
      <c r="E415" s="74"/>
      <c r="F415" s="74">
        <v>94</v>
      </c>
      <c r="G415" s="74"/>
      <c r="H415" s="74">
        <v>8</v>
      </c>
      <c r="I415" s="74"/>
      <c r="J415" s="74"/>
      <c r="K415" s="74"/>
      <c r="L415" s="74"/>
      <c r="M415" s="74"/>
      <c r="N415" s="74"/>
      <c r="O415" s="74"/>
      <c r="P415" s="74"/>
      <c r="Q415" s="74"/>
      <c r="R415" s="74"/>
      <c r="S415" s="74"/>
      <c r="T415" s="74">
        <v>723</v>
      </c>
      <c r="U415" s="74"/>
      <c r="V415" s="74">
        <v>64</v>
      </c>
    </row>
    <row r="416" spans="1:22">
      <c r="A416" s="78">
        <v>40964</v>
      </c>
      <c r="B416" s="74">
        <v>130</v>
      </c>
      <c r="D416" s="74">
        <v>15</v>
      </c>
      <c r="E416" s="74"/>
      <c r="F416" s="74">
        <v>82</v>
      </c>
      <c r="G416" s="74"/>
      <c r="H416" s="74">
        <v>8</v>
      </c>
      <c r="I416" s="74"/>
      <c r="J416" s="74"/>
      <c r="K416" s="74"/>
      <c r="L416" s="74"/>
      <c r="M416" s="74"/>
      <c r="N416" s="74"/>
      <c r="O416" s="74"/>
      <c r="P416" s="74"/>
      <c r="Q416" s="74"/>
      <c r="R416" s="74"/>
      <c r="S416" s="74"/>
      <c r="T416" s="74">
        <v>632</v>
      </c>
      <c r="U416" s="74"/>
      <c r="V416" s="74">
        <v>54</v>
      </c>
    </row>
    <row r="417" spans="1:22">
      <c r="A417" s="78">
        <v>40965</v>
      </c>
      <c r="B417" s="74">
        <v>125</v>
      </c>
      <c r="D417" s="74">
        <v>16</v>
      </c>
      <c r="E417" s="74"/>
      <c r="F417" s="74">
        <v>74</v>
      </c>
      <c r="G417" s="74"/>
      <c r="H417" s="74">
        <v>8</v>
      </c>
      <c r="I417" s="74"/>
      <c r="J417" s="74"/>
      <c r="K417" s="74"/>
      <c r="L417" s="74"/>
      <c r="M417" s="74"/>
      <c r="N417" s="74"/>
      <c r="O417" s="74"/>
      <c r="P417" s="74"/>
      <c r="Q417" s="74"/>
      <c r="R417" s="74"/>
      <c r="S417" s="74"/>
      <c r="T417" s="74">
        <v>611</v>
      </c>
      <c r="U417" s="74"/>
      <c r="V417" s="74">
        <v>53</v>
      </c>
    </row>
    <row r="418" spans="1:22">
      <c r="A418" s="78">
        <v>40966</v>
      </c>
      <c r="B418" s="74">
        <v>132</v>
      </c>
      <c r="D418" s="74">
        <v>15</v>
      </c>
      <c r="E418" s="74"/>
      <c r="F418" s="74">
        <v>75</v>
      </c>
      <c r="G418" s="74"/>
      <c r="H418" s="74">
        <v>7</v>
      </c>
      <c r="I418" s="74"/>
      <c r="J418" s="74"/>
      <c r="K418" s="74"/>
      <c r="L418" s="74"/>
      <c r="M418" s="74"/>
      <c r="N418" s="74"/>
      <c r="O418" s="74"/>
      <c r="P418" s="74"/>
      <c r="Q418" s="74"/>
      <c r="R418" s="74"/>
      <c r="S418" s="74"/>
      <c r="T418" s="74">
        <v>612</v>
      </c>
      <c r="U418" s="74"/>
      <c r="V418" s="74">
        <v>56</v>
      </c>
    </row>
    <row r="419" spans="1:22">
      <c r="A419" s="78">
        <v>40967</v>
      </c>
      <c r="B419" s="74">
        <v>146</v>
      </c>
      <c r="D419" s="74">
        <v>16</v>
      </c>
      <c r="E419" s="74"/>
      <c r="F419" s="74">
        <v>71</v>
      </c>
      <c r="G419" s="74"/>
      <c r="H419" s="74">
        <v>8</v>
      </c>
      <c r="I419" s="74"/>
      <c r="J419" s="74"/>
      <c r="K419" s="74"/>
      <c r="L419" s="74"/>
      <c r="M419" s="74"/>
      <c r="N419" s="74"/>
      <c r="O419" s="74"/>
      <c r="P419" s="74"/>
      <c r="Q419" s="74"/>
      <c r="R419" s="74"/>
      <c r="S419" s="74"/>
      <c r="T419" s="74">
        <v>607</v>
      </c>
      <c r="U419" s="74"/>
      <c r="V419" s="74">
        <v>56</v>
      </c>
    </row>
    <row r="420" spans="1:22">
      <c r="A420" s="78">
        <v>40968</v>
      </c>
      <c r="B420" s="74">
        <v>146</v>
      </c>
      <c r="D420" s="74">
        <v>15</v>
      </c>
      <c r="E420" s="74"/>
      <c r="F420" s="74">
        <v>79</v>
      </c>
      <c r="G420" s="74"/>
      <c r="H420" s="74">
        <v>8</v>
      </c>
      <c r="I420" s="74"/>
      <c r="J420" s="74"/>
      <c r="K420" s="74"/>
      <c r="L420" s="74"/>
      <c r="M420" s="74"/>
      <c r="N420" s="74"/>
      <c r="O420" s="74"/>
      <c r="P420" s="74"/>
      <c r="Q420" s="74"/>
      <c r="R420" s="74"/>
      <c r="S420" s="74"/>
      <c r="T420" s="74">
        <v>638</v>
      </c>
      <c r="U420" s="74"/>
      <c r="V420" s="74">
        <v>58</v>
      </c>
    </row>
    <row r="421" spans="1:22">
      <c r="A421" s="78">
        <v>40969</v>
      </c>
      <c r="B421" s="74">
        <v>154</v>
      </c>
      <c r="D421" s="74">
        <v>15</v>
      </c>
      <c r="E421" s="74"/>
      <c r="F421" s="74">
        <v>84</v>
      </c>
      <c r="G421" s="74"/>
      <c r="H421" s="74">
        <v>8</v>
      </c>
      <c r="I421" s="74"/>
      <c r="J421" s="74"/>
      <c r="K421" s="74"/>
      <c r="L421" s="74"/>
      <c r="M421" s="74"/>
      <c r="N421" s="74"/>
      <c r="O421" s="74"/>
      <c r="P421" s="74"/>
      <c r="Q421" s="74"/>
      <c r="R421" s="74"/>
      <c r="S421" s="74"/>
      <c r="T421" s="74">
        <v>643</v>
      </c>
      <c r="U421" s="74"/>
      <c r="V421" s="74">
        <v>57</v>
      </c>
    </row>
    <row r="422" spans="1:22">
      <c r="A422" s="78">
        <v>40970</v>
      </c>
      <c r="B422" s="74">
        <v>160</v>
      </c>
      <c r="D422" s="74">
        <v>14</v>
      </c>
      <c r="E422" s="74"/>
      <c r="F422" s="74">
        <v>90</v>
      </c>
      <c r="G422" s="74"/>
      <c r="H422" s="74">
        <v>8</v>
      </c>
      <c r="I422" s="74"/>
      <c r="J422" s="74"/>
      <c r="K422" s="74"/>
      <c r="L422" s="74"/>
      <c r="M422" s="74"/>
      <c r="N422" s="74"/>
      <c r="O422" s="74"/>
      <c r="P422" s="74"/>
      <c r="Q422" s="74"/>
      <c r="R422" s="74"/>
      <c r="S422" s="74"/>
      <c r="T422" s="74">
        <v>670</v>
      </c>
      <c r="U422" s="74"/>
      <c r="V422" s="74">
        <v>59</v>
      </c>
    </row>
    <row r="423" spans="1:22">
      <c r="A423" s="78">
        <v>40971</v>
      </c>
      <c r="B423" s="74">
        <v>155</v>
      </c>
      <c r="D423" s="74">
        <v>15</v>
      </c>
      <c r="E423" s="74"/>
      <c r="F423" s="74">
        <v>85</v>
      </c>
      <c r="G423" s="74"/>
      <c r="H423" s="74">
        <v>9</v>
      </c>
      <c r="I423" s="74"/>
      <c r="J423" s="74"/>
      <c r="K423" s="74"/>
      <c r="L423" s="74"/>
      <c r="M423" s="74"/>
      <c r="N423" s="74"/>
      <c r="O423" s="74"/>
      <c r="P423" s="74"/>
      <c r="Q423" s="74"/>
      <c r="R423" s="74"/>
      <c r="S423" s="74"/>
      <c r="T423" s="74">
        <v>626</v>
      </c>
      <c r="U423" s="74"/>
      <c r="V423" s="74">
        <v>57</v>
      </c>
    </row>
    <row r="424" spans="1:22">
      <c r="A424" s="78">
        <v>40972</v>
      </c>
      <c r="B424" s="74">
        <v>141</v>
      </c>
      <c r="D424" s="74">
        <v>15</v>
      </c>
      <c r="E424" s="74"/>
      <c r="F424" s="74">
        <v>77</v>
      </c>
      <c r="G424" s="74"/>
      <c r="H424" s="74">
        <v>8</v>
      </c>
      <c r="I424" s="74"/>
      <c r="J424" s="74"/>
      <c r="K424" s="74"/>
      <c r="L424" s="74"/>
      <c r="M424" s="74"/>
      <c r="N424" s="74"/>
      <c r="O424" s="74"/>
      <c r="P424" s="74"/>
      <c r="Q424" s="74"/>
      <c r="R424" s="74"/>
      <c r="S424" s="74"/>
      <c r="T424" s="74">
        <v>603</v>
      </c>
      <c r="U424" s="74"/>
      <c r="V424" s="74">
        <v>53</v>
      </c>
    </row>
    <row r="425" spans="1:22">
      <c r="A425" s="78">
        <v>40973</v>
      </c>
      <c r="B425" s="74">
        <v>149</v>
      </c>
      <c r="D425" s="74">
        <v>16</v>
      </c>
      <c r="E425" s="74"/>
      <c r="F425" s="74">
        <v>80</v>
      </c>
      <c r="G425" s="74"/>
      <c r="H425" s="74">
        <v>9</v>
      </c>
      <c r="I425" s="74"/>
      <c r="J425" s="74"/>
      <c r="K425" s="74"/>
      <c r="L425" s="74"/>
      <c r="M425" s="74"/>
      <c r="N425" s="74"/>
      <c r="O425" s="74"/>
      <c r="P425" s="74"/>
      <c r="Q425" s="74"/>
      <c r="R425" s="74"/>
      <c r="S425" s="74"/>
      <c r="T425" s="74">
        <v>617</v>
      </c>
      <c r="U425" s="74"/>
      <c r="V425" s="74">
        <v>54</v>
      </c>
    </row>
    <row r="426" spans="1:22">
      <c r="A426" s="78">
        <v>40974</v>
      </c>
      <c r="B426" s="74">
        <v>147</v>
      </c>
      <c r="D426" s="74">
        <v>20</v>
      </c>
      <c r="E426" s="74"/>
      <c r="F426" s="74">
        <v>85</v>
      </c>
      <c r="G426" s="74"/>
      <c r="H426" s="74">
        <v>10</v>
      </c>
      <c r="I426" s="74"/>
      <c r="J426" s="74"/>
      <c r="K426" s="74"/>
      <c r="L426" s="74"/>
      <c r="M426" s="74"/>
      <c r="N426" s="74"/>
      <c r="O426" s="74"/>
      <c r="P426" s="74"/>
      <c r="Q426" s="74"/>
      <c r="R426" s="74"/>
      <c r="S426" s="74"/>
      <c r="T426" s="74">
        <v>678</v>
      </c>
      <c r="U426" s="74"/>
      <c r="V426" s="74">
        <v>62</v>
      </c>
    </row>
    <row r="427" spans="1:22">
      <c r="A427" s="78">
        <v>40975</v>
      </c>
      <c r="B427" s="74">
        <v>158</v>
      </c>
      <c r="D427" s="74">
        <v>21</v>
      </c>
      <c r="E427" s="74"/>
      <c r="F427" s="74">
        <v>80</v>
      </c>
      <c r="G427" s="74"/>
      <c r="H427" s="74">
        <v>9</v>
      </c>
      <c r="I427" s="74"/>
      <c r="J427" s="74"/>
      <c r="K427" s="74"/>
      <c r="L427" s="74"/>
      <c r="M427" s="74"/>
      <c r="N427" s="74"/>
      <c r="O427" s="74"/>
      <c r="P427" s="74"/>
      <c r="Q427" s="74"/>
      <c r="R427" s="74"/>
      <c r="S427" s="74"/>
      <c r="T427" s="74">
        <v>693</v>
      </c>
      <c r="U427" s="74"/>
      <c r="V427" s="74">
        <v>70</v>
      </c>
    </row>
    <row r="428" spans="1:22">
      <c r="A428" s="78">
        <v>40976</v>
      </c>
      <c r="B428" s="74">
        <v>166</v>
      </c>
      <c r="D428" s="74">
        <v>21</v>
      </c>
      <c r="E428" s="74"/>
      <c r="F428" s="74">
        <v>85</v>
      </c>
      <c r="G428" s="74"/>
      <c r="H428" s="74">
        <v>10</v>
      </c>
      <c r="I428" s="74"/>
      <c r="J428" s="74"/>
      <c r="K428" s="74"/>
      <c r="L428" s="74"/>
      <c r="M428" s="74"/>
      <c r="N428" s="74"/>
      <c r="O428" s="74"/>
      <c r="P428" s="74"/>
      <c r="Q428" s="74"/>
      <c r="R428" s="74"/>
      <c r="S428" s="74"/>
      <c r="T428" s="74">
        <v>732</v>
      </c>
      <c r="U428" s="74"/>
      <c r="V428" s="74">
        <v>74</v>
      </c>
    </row>
    <row r="429" spans="1:22">
      <c r="A429" s="78">
        <v>40977</v>
      </c>
      <c r="B429" s="74">
        <v>165</v>
      </c>
      <c r="D429" s="74">
        <v>21</v>
      </c>
      <c r="E429" s="74"/>
      <c r="F429" s="74">
        <v>83</v>
      </c>
      <c r="G429" s="74"/>
      <c r="H429" s="74">
        <v>9</v>
      </c>
      <c r="I429" s="74"/>
      <c r="J429" s="74"/>
      <c r="K429" s="74"/>
      <c r="L429" s="74"/>
      <c r="M429" s="74"/>
      <c r="N429" s="74"/>
      <c r="O429" s="74"/>
      <c r="P429" s="74"/>
      <c r="Q429" s="74"/>
      <c r="R429" s="74"/>
      <c r="S429" s="74"/>
      <c r="T429" s="74">
        <v>760</v>
      </c>
      <c r="U429" s="74"/>
      <c r="V429" s="74">
        <v>78</v>
      </c>
    </row>
    <row r="430" spans="1:22">
      <c r="A430" s="78">
        <v>40978</v>
      </c>
      <c r="B430" s="74">
        <v>168</v>
      </c>
      <c r="D430" s="74">
        <v>22</v>
      </c>
      <c r="E430" s="74"/>
      <c r="F430" s="74">
        <v>79</v>
      </c>
      <c r="G430" s="74"/>
      <c r="H430" s="74">
        <v>8</v>
      </c>
      <c r="I430" s="74"/>
      <c r="J430" s="74"/>
      <c r="K430" s="74"/>
      <c r="L430" s="74"/>
      <c r="M430" s="74"/>
      <c r="N430" s="74"/>
      <c r="O430" s="74"/>
      <c r="P430" s="74"/>
      <c r="Q430" s="74"/>
      <c r="R430" s="74"/>
      <c r="S430" s="74"/>
      <c r="T430" s="74"/>
      <c r="U430" s="74"/>
      <c r="V430" s="74">
        <v>148</v>
      </c>
    </row>
    <row r="431" spans="1:22">
      <c r="A431" s="78">
        <v>40979</v>
      </c>
      <c r="B431" s="74">
        <v>151</v>
      </c>
      <c r="D431" s="74">
        <v>20</v>
      </c>
      <c r="E431" s="74"/>
      <c r="F431" s="74">
        <v>69</v>
      </c>
      <c r="G431" s="74"/>
      <c r="H431" s="74">
        <v>8</v>
      </c>
      <c r="I431" s="74"/>
      <c r="J431" s="74"/>
      <c r="K431" s="74"/>
      <c r="L431" s="74"/>
      <c r="M431" s="74"/>
      <c r="N431" s="74"/>
      <c r="O431" s="74"/>
      <c r="P431" s="74"/>
      <c r="Q431" s="74"/>
      <c r="R431" s="74"/>
      <c r="S431" s="74"/>
      <c r="T431" s="74"/>
      <c r="U431" s="74"/>
      <c r="V431" s="74">
        <v>288</v>
      </c>
    </row>
    <row r="432" spans="1:22">
      <c r="A432" s="78">
        <v>40980</v>
      </c>
      <c r="B432" s="74">
        <v>133</v>
      </c>
      <c r="D432" s="74">
        <v>18</v>
      </c>
      <c r="E432" s="74"/>
      <c r="F432" s="74">
        <v>69</v>
      </c>
      <c r="G432" s="74"/>
      <c r="H432" s="74">
        <v>6</v>
      </c>
      <c r="I432" s="74"/>
      <c r="J432" s="74"/>
      <c r="K432" s="74"/>
      <c r="L432" s="74"/>
      <c r="M432" s="74"/>
      <c r="N432" s="74"/>
      <c r="O432" s="74"/>
      <c r="P432" s="74"/>
      <c r="Q432" s="74"/>
      <c r="R432" s="74"/>
      <c r="S432" s="74"/>
      <c r="T432" s="74"/>
      <c r="U432" s="74"/>
      <c r="V432" s="74"/>
    </row>
    <row r="433" spans="1:22">
      <c r="A433" s="78">
        <v>40981</v>
      </c>
      <c r="B433" s="74">
        <v>127</v>
      </c>
      <c r="D433" s="74">
        <v>19</v>
      </c>
      <c r="E433" s="74"/>
      <c r="F433" s="74">
        <v>67</v>
      </c>
      <c r="G433" s="74"/>
      <c r="H433" s="74">
        <v>6</v>
      </c>
      <c r="I433" s="74"/>
      <c r="J433" s="74"/>
      <c r="K433" s="74"/>
      <c r="L433" s="74"/>
      <c r="M433" s="74"/>
      <c r="N433" s="74"/>
      <c r="O433" s="74"/>
      <c r="P433" s="74"/>
      <c r="Q433" s="74"/>
      <c r="R433" s="74"/>
      <c r="S433" s="74"/>
      <c r="T433" s="74"/>
      <c r="U433" s="74"/>
      <c r="V433" s="74"/>
    </row>
    <row r="434" spans="1:22">
      <c r="A434" s="78">
        <v>40982</v>
      </c>
      <c r="B434" s="74">
        <v>140</v>
      </c>
      <c r="D434" s="74">
        <v>17</v>
      </c>
      <c r="E434" s="74"/>
      <c r="F434" s="74">
        <v>67</v>
      </c>
      <c r="G434" s="74"/>
      <c r="H434" s="74">
        <v>5</v>
      </c>
      <c r="I434" s="74"/>
      <c r="J434" s="74"/>
      <c r="K434" s="74"/>
      <c r="L434" s="74"/>
      <c r="M434" s="74"/>
      <c r="N434" s="74"/>
      <c r="O434" s="74"/>
      <c r="P434" s="74"/>
      <c r="Q434" s="74"/>
      <c r="R434" s="74"/>
      <c r="S434" s="74"/>
      <c r="T434" s="74">
        <v>979</v>
      </c>
      <c r="U434" s="74"/>
      <c r="V434" s="74">
        <v>99</v>
      </c>
    </row>
    <row r="435" spans="1:22">
      <c r="A435" s="78">
        <v>40983</v>
      </c>
      <c r="B435" s="74">
        <v>156</v>
      </c>
      <c r="D435" s="74">
        <v>21</v>
      </c>
      <c r="E435" s="74"/>
      <c r="F435" s="74">
        <v>71</v>
      </c>
      <c r="G435" s="74"/>
      <c r="H435" s="74">
        <v>5</v>
      </c>
      <c r="I435" s="74"/>
      <c r="J435" s="74"/>
      <c r="K435" s="74"/>
      <c r="L435" s="74"/>
      <c r="M435" s="74"/>
      <c r="N435" s="74"/>
      <c r="O435" s="74"/>
      <c r="P435" s="74"/>
      <c r="Q435" s="74"/>
      <c r="R435" s="74"/>
      <c r="S435" s="74"/>
      <c r="T435" s="74">
        <v>796</v>
      </c>
      <c r="U435" s="74"/>
      <c r="V435" s="74">
        <v>79</v>
      </c>
    </row>
    <row r="436" spans="1:22">
      <c r="A436" s="78">
        <v>40984</v>
      </c>
      <c r="B436" s="74">
        <v>184</v>
      </c>
      <c r="D436" s="74">
        <v>24</v>
      </c>
      <c r="E436" s="74"/>
      <c r="F436" s="74">
        <v>81</v>
      </c>
      <c r="G436" s="74"/>
      <c r="H436" s="74">
        <v>6</v>
      </c>
      <c r="I436" s="74"/>
      <c r="J436" s="74"/>
      <c r="K436" s="74"/>
      <c r="L436" s="74"/>
      <c r="M436" s="74"/>
      <c r="N436" s="74"/>
      <c r="O436" s="74"/>
      <c r="P436" s="74"/>
      <c r="Q436" s="74"/>
      <c r="R436" s="74"/>
      <c r="S436" s="74"/>
      <c r="T436" s="74">
        <v>817</v>
      </c>
      <c r="U436" s="74"/>
      <c r="V436" s="74">
        <v>79</v>
      </c>
    </row>
    <row r="437" spans="1:22">
      <c r="A437" s="78">
        <v>40985</v>
      </c>
      <c r="B437" s="74">
        <v>208</v>
      </c>
      <c r="D437" s="74">
        <v>26</v>
      </c>
      <c r="E437" s="74"/>
      <c r="F437" s="74">
        <v>82</v>
      </c>
      <c r="G437" s="74"/>
      <c r="H437" s="74">
        <v>7</v>
      </c>
      <c r="I437" s="74"/>
      <c r="J437" s="74"/>
      <c r="K437" s="74"/>
      <c r="L437" s="74"/>
      <c r="M437" s="74"/>
      <c r="N437" s="74"/>
      <c r="O437" s="74"/>
      <c r="P437" s="74"/>
      <c r="Q437" s="74"/>
      <c r="R437" s="74"/>
      <c r="S437" s="74"/>
      <c r="T437" s="74">
        <v>759</v>
      </c>
      <c r="U437" s="74"/>
      <c r="V437" s="74">
        <v>70</v>
      </c>
    </row>
    <row r="438" spans="1:22">
      <c r="A438" s="78">
        <v>40986</v>
      </c>
      <c r="B438" s="74">
        <v>222</v>
      </c>
      <c r="D438" s="74">
        <v>24</v>
      </c>
      <c r="E438" s="74"/>
      <c r="F438" s="74">
        <v>77</v>
      </c>
      <c r="G438" s="74"/>
      <c r="H438" s="74">
        <v>7</v>
      </c>
      <c r="I438" s="74"/>
      <c r="J438" s="74"/>
      <c r="K438" s="74"/>
      <c r="L438" s="74"/>
      <c r="M438" s="74"/>
      <c r="N438" s="74"/>
      <c r="O438" s="74"/>
      <c r="P438" s="74"/>
      <c r="Q438" s="74"/>
      <c r="R438" s="74"/>
      <c r="S438" s="74"/>
      <c r="T438" s="74">
        <v>716</v>
      </c>
      <c r="U438" s="74"/>
      <c r="V438" s="74">
        <v>65</v>
      </c>
    </row>
    <row r="439" spans="1:22">
      <c r="A439" s="78">
        <v>40987</v>
      </c>
      <c r="B439" s="74">
        <v>229</v>
      </c>
      <c r="D439" s="74">
        <v>28</v>
      </c>
      <c r="E439" s="74"/>
      <c r="F439" s="74">
        <v>74</v>
      </c>
      <c r="G439" s="74"/>
      <c r="H439" s="74">
        <v>7</v>
      </c>
      <c r="I439" s="74"/>
      <c r="J439" s="74"/>
      <c r="K439" s="74"/>
      <c r="L439" s="74"/>
      <c r="M439" s="74"/>
      <c r="N439" s="74"/>
      <c r="O439" s="74"/>
      <c r="P439" s="74"/>
      <c r="Q439" s="74"/>
      <c r="R439" s="74"/>
      <c r="S439" s="74"/>
      <c r="T439" s="74">
        <v>650</v>
      </c>
      <c r="U439" s="74"/>
      <c r="V439" s="74">
        <v>59</v>
      </c>
    </row>
    <row r="440" spans="1:22">
      <c r="A440" s="78">
        <v>40988</v>
      </c>
      <c r="B440" s="74">
        <v>229</v>
      </c>
      <c r="D440" s="74">
        <v>27</v>
      </c>
      <c r="E440" s="74"/>
      <c r="F440" s="74">
        <v>77</v>
      </c>
      <c r="G440" s="74"/>
      <c r="H440" s="74">
        <v>7</v>
      </c>
      <c r="I440" s="74"/>
      <c r="J440" s="74"/>
      <c r="K440" s="74"/>
      <c r="L440" s="74"/>
      <c r="M440" s="74"/>
      <c r="N440" s="74"/>
      <c r="O440" s="74"/>
      <c r="P440" s="74"/>
      <c r="Q440" s="74"/>
      <c r="R440" s="74"/>
      <c r="S440" s="74"/>
      <c r="T440" s="74">
        <v>640</v>
      </c>
      <c r="U440" s="74"/>
      <c r="V440" s="74">
        <v>59</v>
      </c>
    </row>
    <row r="441" spans="1:22">
      <c r="A441" s="78">
        <v>40989</v>
      </c>
      <c r="B441" s="74">
        <v>240</v>
      </c>
      <c r="D441" s="74">
        <v>27</v>
      </c>
      <c r="E441" s="74"/>
      <c r="F441" s="74">
        <v>75</v>
      </c>
      <c r="G441" s="74"/>
      <c r="H441" s="74">
        <v>7</v>
      </c>
      <c r="I441" s="74"/>
      <c r="J441" s="74"/>
      <c r="K441" s="74"/>
      <c r="L441" s="74"/>
      <c r="M441" s="74"/>
      <c r="N441" s="74"/>
      <c r="O441" s="74"/>
      <c r="P441" s="74"/>
      <c r="Q441" s="74"/>
      <c r="R441" s="74"/>
      <c r="S441" s="74"/>
      <c r="T441" s="74">
        <v>613</v>
      </c>
      <c r="U441" s="74"/>
      <c r="V441" s="74">
        <v>57</v>
      </c>
    </row>
    <row r="442" spans="1:22">
      <c r="A442" s="78">
        <v>40990</v>
      </c>
      <c r="B442" s="74">
        <v>226</v>
      </c>
      <c r="D442" s="74">
        <v>26</v>
      </c>
      <c r="E442" s="74"/>
      <c r="F442" s="74">
        <v>72</v>
      </c>
      <c r="G442" s="74"/>
      <c r="H442" s="74">
        <v>7</v>
      </c>
      <c r="I442" s="74"/>
      <c r="J442" s="74"/>
      <c r="K442" s="74"/>
      <c r="L442" s="74"/>
      <c r="M442" s="74"/>
      <c r="N442" s="74"/>
      <c r="O442" s="74"/>
      <c r="P442" s="74"/>
      <c r="Q442" s="74"/>
      <c r="R442" s="74"/>
      <c r="S442" s="74"/>
      <c r="T442" s="74">
        <v>635</v>
      </c>
      <c r="U442" s="74"/>
      <c r="V442" s="74">
        <v>63</v>
      </c>
    </row>
    <row r="443" spans="1:22">
      <c r="A443" s="78">
        <v>40991</v>
      </c>
      <c r="B443" s="74">
        <v>204</v>
      </c>
      <c r="D443" s="74">
        <v>24</v>
      </c>
      <c r="E443" s="74"/>
      <c r="F443" s="74">
        <v>74</v>
      </c>
      <c r="G443" s="74"/>
      <c r="H443" s="74">
        <v>7</v>
      </c>
      <c r="I443" s="74"/>
      <c r="J443" s="74"/>
      <c r="K443" s="74"/>
      <c r="L443" s="74"/>
      <c r="M443" s="74"/>
      <c r="N443" s="74"/>
      <c r="O443" s="74"/>
      <c r="P443" s="74"/>
      <c r="Q443" s="74"/>
      <c r="R443" s="74"/>
      <c r="S443" s="74"/>
      <c r="T443" s="74">
        <v>539</v>
      </c>
      <c r="U443" s="74"/>
      <c r="V443" s="74">
        <v>61</v>
      </c>
    </row>
    <row r="444" spans="1:22">
      <c r="A444" s="78">
        <v>40992</v>
      </c>
      <c r="B444" s="74">
        <v>136</v>
      </c>
      <c r="D444" s="74">
        <v>16</v>
      </c>
      <c r="E444" s="74"/>
      <c r="F444" s="74">
        <v>55</v>
      </c>
      <c r="G444" s="74"/>
      <c r="H444" s="74">
        <v>3</v>
      </c>
      <c r="I444" s="74"/>
      <c r="J444" s="74"/>
      <c r="K444" s="74"/>
      <c r="L444" s="74"/>
      <c r="M444" s="74"/>
      <c r="N444" s="74"/>
      <c r="O444" s="74"/>
      <c r="P444" s="74"/>
      <c r="Q444" s="74"/>
      <c r="R444" s="74"/>
      <c r="S444" s="74"/>
      <c r="T444" s="74">
        <v>432</v>
      </c>
      <c r="U444" s="74"/>
      <c r="V444" s="74">
        <v>42</v>
      </c>
    </row>
    <row r="445" spans="1:22">
      <c r="A445" s="78">
        <v>40993</v>
      </c>
      <c r="B445" s="74">
        <v>92</v>
      </c>
      <c r="D445" s="74">
        <v>10</v>
      </c>
      <c r="E445" s="74"/>
      <c r="F445" s="74">
        <v>49</v>
      </c>
      <c r="G445" s="74"/>
      <c r="H445" s="74">
        <v>3</v>
      </c>
      <c r="I445" s="74"/>
      <c r="J445" s="74"/>
      <c r="K445" s="74"/>
      <c r="L445" s="74"/>
      <c r="M445" s="74"/>
      <c r="N445" s="74"/>
      <c r="O445" s="74"/>
      <c r="P445" s="74"/>
      <c r="Q445" s="74"/>
      <c r="R445" s="74"/>
      <c r="S445" s="74"/>
      <c r="T445" s="74">
        <v>381</v>
      </c>
      <c r="U445" s="74"/>
      <c r="V445" s="74">
        <v>34</v>
      </c>
    </row>
    <row r="446" spans="1:22">
      <c r="A446" s="78">
        <v>40994</v>
      </c>
      <c r="B446" s="74">
        <v>86</v>
      </c>
      <c r="D446" s="74">
        <v>9</v>
      </c>
      <c r="E446" s="74"/>
      <c r="F446" s="74">
        <v>46</v>
      </c>
      <c r="G446" s="74"/>
      <c r="H446" s="74">
        <v>2</v>
      </c>
      <c r="I446" s="74"/>
      <c r="J446" s="74"/>
      <c r="K446" s="74"/>
      <c r="L446" s="74"/>
      <c r="M446" s="74"/>
      <c r="N446" s="74"/>
      <c r="O446" s="74"/>
      <c r="P446" s="74"/>
      <c r="Q446" s="74"/>
      <c r="R446" s="74"/>
      <c r="S446" s="74"/>
      <c r="T446" s="74">
        <v>359</v>
      </c>
      <c r="U446" s="74"/>
      <c r="V446" s="74">
        <v>34</v>
      </c>
    </row>
    <row r="447" spans="1:22">
      <c r="A447" s="78">
        <v>40995</v>
      </c>
      <c r="B447" s="74">
        <v>96</v>
      </c>
      <c r="D447" s="74">
        <v>10</v>
      </c>
      <c r="E447" s="74"/>
      <c r="F447" s="74">
        <v>48</v>
      </c>
      <c r="G447" s="74"/>
      <c r="H447" s="74">
        <v>3</v>
      </c>
      <c r="I447" s="74"/>
      <c r="J447" s="74"/>
      <c r="K447" s="74"/>
      <c r="L447" s="74"/>
      <c r="M447" s="74"/>
      <c r="N447" s="74"/>
      <c r="O447" s="74"/>
      <c r="P447" s="74"/>
      <c r="Q447" s="74"/>
      <c r="R447" s="74"/>
      <c r="S447" s="74"/>
      <c r="T447" s="74">
        <v>368</v>
      </c>
      <c r="U447" s="74"/>
      <c r="V447" s="74">
        <v>39</v>
      </c>
    </row>
    <row r="448" spans="1:22">
      <c r="A448" s="78">
        <v>40996</v>
      </c>
      <c r="B448" s="74">
        <v>116</v>
      </c>
      <c r="D448" s="74">
        <v>10</v>
      </c>
      <c r="E448" s="74"/>
      <c r="F448" s="74">
        <v>58</v>
      </c>
      <c r="G448" s="74"/>
      <c r="H448" s="74">
        <v>4</v>
      </c>
      <c r="I448" s="74"/>
      <c r="J448" s="74"/>
      <c r="K448" s="74"/>
      <c r="L448" s="74"/>
      <c r="M448" s="74"/>
      <c r="N448" s="74"/>
      <c r="O448" s="74"/>
      <c r="P448" s="74"/>
      <c r="Q448" s="74"/>
      <c r="R448" s="74"/>
      <c r="S448" s="74"/>
      <c r="T448" s="74">
        <v>418</v>
      </c>
      <c r="U448" s="74"/>
      <c r="V448" s="74">
        <v>43</v>
      </c>
    </row>
    <row r="449" spans="1:22">
      <c r="A449" s="78">
        <v>40997</v>
      </c>
      <c r="B449" s="74">
        <v>126</v>
      </c>
      <c r="D449" s="74">
        <v>11</v>
      </c>
      <c r="E449" s="74"/>
      <c r="F449" s="74">
        <v>65</v>
      </c>
      <c r="G449" s="74"/>
      <c r="H449" s="74">
        <v>5</v>
      </c>
      <c r="I449" s="74"/>
      <c r="J449" s="74"/>
      <c r="K449" s="74"/>
      <c r="L449" s="74"/>
      <c r="M449" s="74"/>
      <c r="N449" s="74"/>
      <c r="O449" s="74"/>
      <c r="P449" s="74"/>
      <c r="Q449" s="74"/>
      <c r="R449" s="74"/>
      <c r="S449" s="74"/>
      <c r="T449" s="74">
        <v>458</v>
      </c>
      <c r="U449" s="74"/>
      <c r="V449" s="74">
        <v>50</v>
      </c>
    </row>
    <row r="450" spans="1:22">
      <c r="A450" s="78">
        <v>40998</v>
      </c>
      <c r="B450" s="74">
        <v>121</v>
      </c>
      <c r="D450" s="74">
        <v>9</v>
      </c>
      <c r="E450" s="74"/>
      <c r="F450" s="74">
        <v>60</v>
      </c>
      <c r="G450" s="74"/>
      <c r="H450" s="74">
        <v>2</v>
      </c>
      <c r="I450" s="74"/>
      <c r="J450" s="74"/>
      <c r="K450" s="74"/>
      <c r="L450" s="74"/>
      <c r="M450" s="74"/>
      <c r="N450" s="74"/>
      <c r="O450" s="74"/>
      <c r="P450" s="74"/>
      <c r="Q450" s="74"/>
      <c r="R450" s="74"/>
      <c r="S450" s="74"/>
      <c r="T450" s="74">
        <v>431</v>
      </c>
      <c r="U450" s="74"/>
      <c r="V450" s="74">
        <v>40</v>
      </c>
    </row>
    <row r="451" spans="1:22">
      <c r="A451" s="78">
        <v>40999</v>
      </c>
      <c r="B451" s="74">
        <v>119</v>
      </c>
      <c r="D451" s="74">
        <v>12</v>
      </c>
      <c r="E451" s="74"/>
      <c r="F451" s="74">
        <v>61</v>
      </c>
      <c r="G451" s="74"/>
      <c r="H451" s="74">
        <v>2</v>
      </c>
      <c r="I451" s="74"/>
      <c r="J451" s="74"/>
      <c r="K451" s="74"/>
      <c r="L451" s="74"/>
      <c r="M451" s="74"/>
      <c r="N451" s="74"/>
      <c r="O451" s="74"/>
      <c r="P451" s="74"/>
      <c r="Q451" s="74"/>
      <c r="R451" s="74"/>
      <c r="S451" s="74"/>
      <c r="T451" s="74">
        <v>402</v>
      </c>
      <c r="U451" s="74"/>
      <c r="V451" s="74">
        <v>41</v>
      </c>
    </row>
    <row r="452" spans="1:22">
      <c r="A452" s="78">
        <v>41000</v>
      </c>
      <c r="B452" s="74">
        <v>115</v>
      </c>
      <c r="D452" s="74">
        <v>11</v>
      </c>
      <c r="E452" s="74"/>
      <c r="F452" s="74">
        <v>62</v>
      </c>
      <c r="G452" s="74"/>
      <c r="H452" s="74">
        <v>2</v>
      </c>
      <c r="I452" s="74"/>
      <c r="J452" s="74"/>
      <c r="K452" s="74"/>
      <c r="L452" s="74"/>
      <c r="M452" s="74"/>
      <c r="N452" s="74"/>
      <c r="O452" s="74"/>
      <c r="P452" s="74"/>
      <c r="Q452" s="74"/>
      <c r="R452" s="74"/>
      <c r="S452" s="74"/>
      <c r="T452" s="74">
        <v>421</v>
      </c>
      <c r="U452" s="74"/>
      <c r="V452" s="74">
        <v>45</v>
      </c>
    </row>
    <row r="453" spans="1:22">
      <c r="A453" s="78">
        <v>41001</v>
      </c>
      <c r="B453" s="74">
        <v>117</v>
      </c>
      <c r="D453" s="74">
        <v>12</v>
      </c>
      <c r="E453" s="74"/>
      <c r="F453" s="74">
        <v>53</v>
      </c>
      <c r="G453" s="74"/>
      <c r="H453" s="74">
        <v>3</v>
      </c>
      <c r="I453" s="74"/>
      <c r="J453" s="74"/>
      <c r="K453" s="74"/>
      <c r="L453" s="74"/>
      <c r="M453" s="74"/>
      <c r="N453" s="74"/>
      <c r="O453" s="74"/>
      <c r="P453" s="74"/>
      <c r="Q453" s="74"/>
      <c r="R453" s="74"/>
      <c r="S453" s="74"/>
      <c r="T453" s="74">
        <v>380</v>
      </c>
      <c r="U453" s="74"/>
      <c r="V453" s="74">
        <v>40</v>
      </c>
    </row>
    <row r="454" spans="1:22">
      <c r="A454" s="78">
        <v>41002</v>
      </c>
      <c r="B454" s="74">
        <v>108</v>
      </c>
      <c r="D454" s="74">
        <v>13</v>
      </c>
      <c r="E454" s="74"/>
      <c r="F454" s="74">
        <v>47</v>
      </c>
      <c r="G454" s="74"/>
      <c r="H454" s="74">
        <v>3</v>
      </c>
      <c r="I454" s="74"/>
      <c r="J454" s="74"/>
      <c r="K454" s="74"/>
      <c r="L454" s="74"/>
      <c r="M454" s="74"/>
      <c r="N454" s="74"/>
      <c r="O454" s="74"/>
      <c r="P454" s="74"/>
      <c r="Q454" s="74"/>
      <c r="R454" s="74"/>
      <c r="S454" s="74"/>
      <c r="T454" s="74">
        <v>357</v>
      </c>
      <c r="U454" s="74"/>
      <c r="V454" s="74">
        <v>38</v>
      </c>
    </row>
    <row r="455" spans="1:22">
      <c r="A455" s="78">
        <v>41003</v>
      </c>
      <c r="B455" s="74">
        <v>103</v>
      </c>
      <c r="D455" s="74">
        <v>11</v>
      </c>
      <c r="E455" s="74"/>
      <c r="F455" s="74">
        <v>46</v>
      </c>
      <c r="G455" s="74"/>
      <c r="H455" s="74">
        <v>3</v>
      </c>
      <c r="I455" s="74"/>
      <c r="J455" s="74"/>
      <c r="K455" s="74"/>
      <c r="L455" s="74"/>
      <c r="M455" s="74"/>
      <c r="N455" s="74"/>
      <c r="O455" s="74"/>
      <c r="P455" s="74"/>
      <c r="Q455" s="74"/>
      <c r="R455" s="74"/>
      <c r="S455" s="74"/>
      <c r="T455" s="74">
        <v>304</v>
      </c>
      <c r="U455" s="74"/>
      <c r="V455" s="74">
        <v>26</v>
      </c>
    </row>
    <row r="456" spans="1:22">
      <c r="A456" s="78">
        <v>41004</v>
      </c>
      <c r="B456" s="74">
        <v>106</v>
      </c>
      <c r="D456" s="74">
        <v>10</v>
      </c>
      <c r="E456" s="74"/>
      <c r="F456" s="74">
        <v>62</v>
      </c>
      <c r="G456" s="74"/>
      <c r="H456" s="74">
        <v>4</v>
      </c>
      <c r="I456" s="74"/>
      <c r="J456" s="74"/>
      <c r="K456" s="74"/>
      <c r="L456" s="74"/>
      <c r="M456" s="74"/>
      <c r="N456" s="74"/>
      <c r="O456" s="74"/>
      <c r="P456" s="74"/>
      <c r="Q456" s="74"/>
      <c r="R456" s="74"/>
      <c r="S456" s="74"/>
      <c r="T456" s="74">
        <v>360</v>
      </c>
      <c r="U456" s="74"/>
      <c r="V456" s="74">
        <v>29</v>
      </c>
    </row>
    <row r="457" spans="1:22">
      <c r="A457" s="78">
        <v>41005</v>
      </c>
      <c r="B457" s="74">
        <v>98</v>
      </c>
      <c r="D457" s="74">
        <v>7</v>
      </c>
      <c r="E457" s="74"/>
      <c r="F457" s="74">
        <v>58</v>
      </c>
      <c r="G457" s="74"/>
      <c r="H457" s="74">
        <v>4</v>
      </c>
      <c r="I457" s="74"/>
      <c r="J457" s="74"/>
      <c r="K457" s="74"/>
      <c r="L457" s="74"/>
      <c r="M457" s="74"/>
      <c r="N457" s="74"/>
      <c r="O457" s="74"/>
      <c r="P457" s="74"/>
      <c r="Q457" s="74"/>
      <c r="R457" s="74"/>
      <c r="S457" s="74"/>
      <c r="T457" s="74">
        <v>342</v>
      </c>
      <c r="U457" s="74"/>
      <c r="V457" s="74">
        <v>28</v>
      </c>
    </row>
    <row r="458" spans="1:22">
      <c r="A458" s="78">
        <v>41006</v>
      </c>
      <c r="B458" s="74">
        <v>107</v>
      </c>
      <c r="D458" s="74">
        <v>10</v>
      </c>
      <c r="E458" s="74"/>
      <c r="F458" s="74">
        <v>57</v>
      </c>
      <c r="G458" s="74"/>
      <c r="H458" s="74">
        <v>5</v>
      </c>
      <c r="I458" s="74"/>
      <c r="J458" s="74"/>
      <c r="K458" s="74"/>
      <c r="L458" s="74"/>
      <c r="M458" s="74"/>
      <c r="N458" s="74"/>
      <c r="O458" s="74"/>
      <c r="P458" s="74"/>
      <c r="Q458" s="74"/>
      <c r="R458" s="74"/>
      <c r="S458" s="74"/>
      <c r="T458" s="74">
        <v>311</v>
      </c>
      <c r="U458" s="74"/>
      <c r="V458" s="74">
        <v>23</v>
      </c>
    </row>
    <row r="459" spans="1:22">
      <c r="A459" s="78">
        <v>41007</v>
      </c>
      <c r="B459" s="74">
        <v>107</v>
      </c>
      <c r="D459" s="74">
        <v>12</v>
      </c>
      <c r="E459" s="74"/>
      <c r="F459" s="74">
        <v>56</v>
      </c>
      <c r="G459" s="74"/>
      <c r="H459" s="74">
        <v>5</v>
      </c>
      <c r="I459" s="74"/>
      <c r="J459" s="74"/>
      <c r="K459" s="74"/>
      <c r="L459" s="74"/>
      <c r="M459" s="74"/>
      <c r="N459" s="74"/>
      <c r="O459" s="74"/>
      <c r="P459" s="74"/>
      <c r="Q459" s="74"/>
      <c r="R459" s="74"/>
      <c r="S459" s="74"/>
      <c r="T459" s="74">
        <v>257</v>
      </c>
      <c r="U459" s="74"/>
      <c r="V459" s="74">
        <v>20</v>
      </c>
    </row>
    <row r="460" spans="1:22">
      <c r="A460" s="78">
        <v>41008</v>
      </c>
      <c r="B460" s="74">
        <v>106</v>
      </c>
      <c r="D460" s="74">
        <v>11</v>
      </c>
      <c r="E460" s="74"/>
      <c r="F460" s="74">
        <v>56</v>
      </c>
      <c r="G460" s="74"/>
      <c r="H460" s="74">
        <v>4</v>
      </c>
      <c r="I460" s="74"/>
      <c r="J460" s="74"/>
      <c r="K460" s="74"/>
      <c r="L460" s="74"/>
      <c r="M460" s="74"/>
      <c r="N460" s="74"/>
      <c r="O460" s="74"/>
      <c r="P460" s="74"/>
      <c r="Q460" s="74"/>
      <c r="R460" s="74"/>
      <c r="S460" s="74"/>
      <c r="T460" s="74">
        <v>247</v>
      </c>
      <c r="U460" s="74"/>
      <c r="V460" s="74">
        <v>19</v>
      </c>
    </row>
    <row r="461" spans="1:22">
      <c r="A461" s="78">
        <v>41009</v>
      </c>
      <c r="B461" s="74">
        <v>103</v>
      </c>
      <c r="D461" s="74">
        <v>9</v>
      </c>
      <c r="E461" s="74"/>
      <c r="F461" s="74">
        <v>53</v>
      </c>
      <c r="G461" s="74"/>
      <c r="H461" s="74">
        <v>4</v>
      </c>
      <c r="I461" s="74"/>
      <c r="J461" s="74"/>
      <c r="K461" s="74"/>
      <c r="L461" s="74"/>
      <c r="M461" s="74"/>
      <c r="N461" s="74"/>
      <c r="O461" s="74"/>
      <c r="P461" s="74"/>
      <c r="Q461" s="74"/>
      <c r="R461" s="74"/>
      <c r="S461" s="74"/>
      <c r="T461" s="74">
        <v>221</v>
      </c>
      <c r="U461" s="74"/>
      <c r="V461" s="74">
        <v>16</v>
      </c>
    </row>
    <row r="462" spans="1:22">
      <c r="A462" s="78">
        <v>41010</v>
      </c>
      <c r="B462" s="74">
        <v>124</v>
      </c>
      <c r="D462" s="74">
        <v>11</v>
      </c>
      <c r="E462" s="74"/>
      <c r="F462" s="74">
        <v>54</v>
      </c>
      <c r="G462" s="74"/>
      <c r="H462" s="74">
        <v>4</v>
      </c>
      <c r="I462" s="74"/>
      <c r="J462" s="74"/>
      <c r="K462" s="74"/>
      <c r="L462" s="74"/>
      <c r="M462" s="74"/>
      <c r="N462" s="74"/>
      <c r="O462" s="74"/>
      <c r="P462" s="74"/>
      <c r="Q462" s="74"/>
      <c r="R462" s="74"/>
      <c r="S462" s="74"/>
      <c r="T462" s="74">
        <v>243</v>
      </c>
      <c r="U462" s="74"/>
      <c r="V462" s="74">
        <v>18</v>
      </c>
    </row>
    <row r="463" spans="1:22">
      <c r="A463" s="78">
        <v>41011</v>
      </c>
      <c r="B463" s="74">
        <v>139</v>
      </c>
      <c r="D463" s="74">
        <v>11</v>
      </c>
      <c r="E463" s="74"/>
      <c r="F463" s="74">
        <v>60</v>
      </c>
      <c r="G463" s="74"/>
      <c r="H463" s="74">
        <v>4</v>
      </c>
      <c r="I463" s="74"/>
      <c r="J463" s="74"/>
      <c r="K463" s="74"/>
      <c r="L463" s="74"/>
      <c r="M463" s="74"/>
      <c r="N463" s="74"/>
      <c r="O463" s="74"/>
      <c r="P463" s="74"/>
      <c r="Q463" s="74"/>
      <c r="R463" s="74"/>
      <c r="S463" s="74"/>
      <c r="T463" s="74">
        <v>90</v>
      </c>
      <c r="U463" s="74"/>
      <c r="V463" s="74">
        <v>7</v>
      </c>
    </row>
    <row r="464" spans="1:22">
      <c r="A464" s="78">
        <v>41012</v>
      </c>
      <c r="B464" s="74">
        <v>146</v>
      </c>
      <c r="D464" s="74">
        <v>13</v>
      </c>
      <c r="E464" s="74"/>
      <c r="F464" s="74">
        <v>70</v>
      </c>
      <c r="G464" s="74"/>
      <c r="H464" s="74">
        <v>6</v>
      </c>
      <c r="I464" s="74"/>
      <c r="J464" s="74"/>
      <c r="K464" s="74"/>
      <c r="L464" s="74"/>
      <c r="M464" s="74"/>
      <c r="N464" s="74"/>
      <c r="O464" s="74"/>
      <c r="P464" s="74"/>
      <c r="Q464" s="74"/>
      <c r="R464" s="74"/>
      <c r="S464" s="74"/>
      <c r="T464" s="74">
        <v>76</v>
      </c>
      <c r="U464" s="74"/>
      <c r="V464" s="74">
        <v>6</v>
      </c>
    </row>
    <row r="465" spans="1:22">
      <c r="A465" s="78">
        <v>41013</v>
      </c>
      <c r="B465" s="74">
        <v>133</v>
      </c>
      <c r="D465" s="74">
        <v>14</v>
      </c>
      <c r="E465" s="74"/>
      <c r="F465" s="74">
        <v>71</v>
      </c>
      <c r="G465" s="74"/>
      <c r="H465" s="74">
        <v>5</v>
      </c>
      <c r="I465" s="74"/>
      <c r="J465" s="74"/>
      <c r="K465" s="74"/>
      <c r="L465" s="74"/>
      <c r="M465" s="74"/>
      <c r="N465" s="74"/>
      <c r="O465" s="74"/>
      <c r="P465" s="74"/>
      <c r="Q465" s="74"/>
      <c r="R465" s="74"/>
      <c r="S465" s="74"/>
      <c r="T465" s="74">
        <v>63</v>
      </c>
      <c r="U465" s="74"/>
      <c r="V465" s="74">
        <v>4</v>
      </c>
    </row>
    <row r="466" spans="1:22">
      <c r="A466" s="78">
        <v>41014</v>
      </c>
      <c r="B466" s="74">
        <v>120</v>
      </c>
      <c r="D466" s="74">
        <v>14</v>
      </c>
      <c r="E466" s="74"/>
      <c r="F466" s="74">
        <v>68</v>
      </c>
      <c r="G466" s="74"/>
      <c r="H466" s="74">
        <v>6</v>
      </c>
      <c r="I466" s="74"/>
      <c r="J466" s="74"/>
      <c r="K466" s="74"/>
      <c r="L466" s="74"/>
      <c r="M466" s="74"/>
      <c r="N466" s="74"/>
      <c r="O466" s="74"/>
      <c r="P466" s="74"/>
      <c r="Q466" s="74"/>
      <c r="R466" s="74"/>
      <c r="S466" s="74"/>
      <c r="T466" s="74">
        <v>54</v>
      </c>
      <c r="U466" s="74"/>
      <c r="V466" s="74">
        <v>5</v>
      </c>
    </row>
    <row r="467" spans="1:22">
      <c r="A467" s="78">
        <v>41015</v>
      </c>
      <c r="B467" s="74">
        <v>123</v>
      </c>
      <c r="D467" s="74">
        <v>12</v>
      </c>
      <c r="E467" s="74"/>
      <c r="F467" s="74">
        <v>60</v>
      </c>
      <c r="G467" s="74"/>
      <c r="H467" s="74">
        <v>5</v>
      </c>
      <c r="I467" s="74"/>
      <c r="J467" s="74"/>
      <c r="K467" s="74"/>
      <c r="L467" s="74"/>
      <c r="M467" s="74"/>
      <c r="N467" s="74"/>
      <c r="O467" s="74"/>
      <c r="P467" s="74"/>
      <c r="Q467" s="74"/>
      <c r="R467" s="74"/>
      <c r="S467" s="74"/>
      <c r="T467" s="74">
        <v>31</v>
      </c>
      <c r="U467" s="74"/>
      <c r="V467" s="74">
        <v>4</v>
      </c>
    </row>
    <row r="468" spans="1:22">
      <c r="A468" s="78">
        <v>41016</v>
      </c>
      <c r="B468" s="74">
        <v>129</v>
      </c>
      <c r="D468" s="74">
        <v>10</v>
      </c>
      <c r="E468" s="74"/>
      <c r="F468" s="74">
        <v>64</v>
      </c>
      <c r="G468" s="74"/>
      <c r="H468" s="74">
        <v>5</v>
      </c>
      <c r="I468" s="74"/>
      <c r="J468" s="74"/>
      <c r="K468" s="74"/>
      <c r="L468" s="74"/>
      <c r="M468" s="74"/>
      <c r="N468" s="74"/>
      <c r="O468" s="74"/>
      <c r="P468" s="74"/>
      <c r="Q468" s="74"/>
      <c r="R468" s="74"/>
      <c r="S468" s="74"/>
      <c r="T468" s="74">
        <v>39</v>
      </c>
      <c r="U468" s="74"/>
      <c r="V468" s="74">
        <v>5</v>
      </c>
    </row>
    <row r="469" spans="1:22">
      <c r="A469" s="78">
        <v>41017</v>
      </c>
      <c r="B469" s="74">
        <v>118</v>
      </c>
      <c r="D469" s="74">
        <v>10</v>
      </c>
      <c r="E469" s="74"/>
      <c r="F469" s="74">
        <v>71</v>
      </c>
      <c r="G469" s="74"/>
      <c r="H469" s="74">
        <v>5</v>
      </c>
      <c r="I469" s="74"/>
      <c r="J469" s="74"/>
      <c r="K469" s="74"/>
      <c r="L469" s="74"/>
      <c r="M469" s="74"/>
      <c r="N469" s="74"/>
      <c r="O469" s="74"/>
      <c r="P469" s="74"/>
      <c r="Q469" s="74"/>
      <c r="R469" s="74"/>
      <c r="S469" s="74"/>
      <c r="T469" s="74">
        <v>47</v>
      </c>
      <c r="U469" s="74"/>
      <c r="V469" s="74">
        <v>4</v>
      </c>
    </row>
    <row r="470" spans="1:22">
      <c r="A470" s="78">
        <v>41018</v>
      </c>
      <c r="B470" s="74">
        <v>114</v>
      </c>
      <c r="D470" s="74">
        <v>12</v>
      </c>
      <c r="E470" s="74"/>
      <c r="F470" s="74">
        <v>69</v>
      </c>
      <c r="G470" s="74"/>
      <c r="H470" s="74">
        <v>5</v>
      </c>
      <c r="I470" s="74"/>
      <c r="J470" s="74"/>
      <c r="K470" s="74"/>
      <c r="L470" s="74"/>
      <c r="M470" s="74"/>
      <c r="N470" s="74"/>
      <c r="O470" s="74"/>
      <c r="P470" s="74"/>
      <c r="Q470" s="74"/>
      <c r="R470" s="74"/>
      <c r="S470" s="74"/>
      <c r="T470" s="74">
        <v>50</v>
      </c>
      <c r="U470" s="74"/>
      <c r="V470" s="74">
        <v>5</v>
      </c>
    </row>
    <row r="471" spans="1:22">
      <c r="A471" s="78">
        <v>41019</v>
      </c>
      <c r="B471" s="74">
        <v>138</v>
      </c>
      <c r="D471" s="74">
        <v>15</v>
      </c>
      <c r="E471" s="74"/>
      <c r="F471" s="74">
        <v>79</v>
      </c>
      <c r="G471" s="74"/>
      <c r="H471" s="74">
        <v>5</v>
      </c>
      <c r="I471" s="74"/>
      <c r="J471" s="74"/>
      <c r="K471" s="74"/>
      <c r="L471" s="74"/>
      <c r="M471" s="74"/>
      <c r="N471" s="74"/>
      <c r="O471" s="74"/>
      <c r="P471" s="74"/>
      <c r="Q471" s="74"/>
      <c r="R471" s="74"/>
      <c r="S471" s="74"/>
      <c r="T471" s="74">
        <v>100</v>
      </c>
      <c r="U471" s="74"/>
      <c r="V471" s="74">
        <v>8</v>
      </c>
    </row>
    <row r="472" spans="1:22">
      <c r="A472" s="78">
        <v>41020</v>
      </c>
      <c r="B472" s="74">
        <v>121</v>
      </c>
      <c r="D472" s="74">
        <v>10</v>
      </c>
      <c r="E472" s="74"/>
      <c r="F472" s="74">
        <v>65</v>
      </c>
      <c r="G472" s="74"/>
      <c r="H472" s="74">
        <v>3</v>
      </c>
      <c r="I472" s="74"/>
      <c r="J472" s="74"/>
      <c r="K472" s="74"/>
      <c r="L472" s="74"/>
      <c r="M472" s="74"/>
      <c r="N472" s="74"/>
      <c r="O472" s="74"/>
      <c r="P472" s="74"/>
      <c r="Q472" s="74"/>
      <c r="R472" s="74"/>
      <c r="S472" s="74"/>
      <c r="T472" s="74">
        <v>124</v>
      </c>
      <c r="U472" s="74"/>
      <c r="V472" s="74">
        <v>11</v>
      </c>
    </row>
    <row r="473" spans="1:22">
      <c r="A473" s="78">
        <v>41021</v>
      </c>
      <c r="B473" s="74">
        <v>108</v>
      </c>
      <c r="D473" s="74">
        <v>10</v>
      </c>
      <c r="E473" s="74"/>
      <c r="F473" s="74">
        <v>64</v>
      </c>
      <c r="G473" s="74"/>
      <c r="H473" s="74">
        <v>3</v>
      </c>
      <c r="I473" s="74"/>
      <c r="J473" s="74"/>
      <c r="K473" s="74"/>
      <c r="L473" s="74"/>
      <c r="M473" s="74"/>
      <c r="N473" s="74"/>
      <c r="O473" s="74"/>
      <c r="P473" s="74"/>
      <c r="Q473" s="74"/>
      <c r="R473" s="74"/>
      <c r="S473" s="74"/>
      <c r="T473" s="74">
        <v>137</v>
      </c>
      <c r="U473" s="74"/>
      <c r="V473" s="74">
        <v>14</v>
      </c>
    </row>
    <row r="474" spans="1:22">
      <c r="A474" s="78">
        <v>41022</v>
      </c>
      <c r="B474" s="74">
        <v>107</v>
      </c>
      <c r="D474" s="74">
        <v>8</v>
      </c>
      <c r="E474" s="74"/>
      <c r="F474" s="74">
        <v>61</v>
      </c>
      <c r="G474" s="74"/>
      <c r="H474" s="74">
        <v>4</v>
      </c>
      <c r="I474" s="74"/>
      <c r="J474" s="74"/>
      <c r="K474" s="74"/>
      <c r="L474" s="74"/>
      <c r="M474" s="74"/>
      <c r="N474" s="74"/>
      <c r="O474" s="74"/>
      <c r="P474" s="74"/>
      <c r="Q474" s="74"/>
      <c r="R474" s="74"/>
      <c r="S474" s="74"/>
      <c r="T474" s="74">
        <v>175</v>
      </c>
      <c r="U474" s="74"/>
      <c r="V474" s="74">
        <v>16</v>
      </c>
    </row>
    <row r="475" spans="1:22">
      <c r="A475" s="78">
        <v>41023</v>
      </c>
      <c r="B475" s="74">
        <v>122</v>
      </c>
      <c r="D475" s="74">
        <v>9</v>
      </c>
      <c r="E475" s="74"/>
      <c r="F475" s="74">
        <v>71</v>
      </c>
      <c r="G475" s="74"/>
      <c r="H475" s="74">
        <v>5</v>
      </c>
      <c r="I475" s="74"/>
      <c r="J475" s="74"/>
      <c r="K475" s="74"/>
      <c r="L475" s="74"/>
      <c r="M475" s="74"/>
      <c r="N475" s="74"/>
      <c r="O475" s="74"/>
      <c r="P475" s="74"/>
      <c r="Q475" s="74"/>
      <c r="R475" s="74"/>
      <c r="S475" s="74"/>
      <c r="T475" s="74">
        <v>201</v>
      </c>
      <c r="U475" s="74"/>
      <c r="V475" s="74">
        <v>17</v>
      </c>
    </row>
    <row r="476" spans="1:22">
      <c r="A476" s="78">
        <v>41024</v>
      </c>
      <c r="B476" s="74">
        <v>123</v>
      </c>
      <c r="D476" s="74">
        <v>12</v>
      </c>
      <c r="E476" s="74"/>
      <c r="F476" s="74">
        <v>72</v>
      </c>
      <c r="G476" s="74"/>
      <c r="H476" s="74">
        <v>5</v>
      </c>
      <c r="I476" s="74"/>
      <c r="J476" s="74"/>
      <c r="K476" s="74"/>
      <c r="L476" s="74"/>
      <c r="M476" s="74"/>
      <c r="N476" s="74"/>
      <c r="O476" s="74"/>
      <c r="P476" s="74"/>
      <c r="Q476" s="74"/>
      <c r="R476" s="74"/>
      <c r="S476" s="74"/>
      <c r="T476" s="74">
        <v>231</v>
      </c>
      <c r="U476" s="74"/>
      <c r="V476" s="74">
        <v>20</v>
      </c>
    </row>
    <row r="477" spans="1:22">
      <c r="A477" s="78">
        <v>41025</v>
      </c>
      <c r="B477" s="74">
        <v>119</v>
      </c>
      <c r="D477" s="74">
        <v>15</v>
      </c>
      <c r="E477" s="74"/>
      <c r="F477" s="74">
        <v>67</v>
      </c>
      <c r="G477" s="74"/>
      <c r="H477" s="74">
        <v>7</v>
      </c>
      <c r="I477" s="74"/>
      <c r="J477" s="74"/>
      <c r="K477" s="74"/>
      <c r="L477" s="74"/>
      <c r="M477" s="74"/>
      <c r="N477" s="74"/>
      <c r="O477" s="74"/>
      <c r="P477" s="74"/>
      <c r="Q477" s="74"/>
      <c r="R477" s="74"/>
      <c r="S477" s="74"/>
      <c r="T477" s="74">
        <v>301</v>
      </c>
      <c r="U477" s="74"/>
      <c r="V477" s="74">
        <v>25</v>
      </c>
    </row>
    <row r="478" spans="1:22">
      <c r="A478" s="78">
        <v>41026</v>
      </c>
      <c r="B478" s="74">
        <v>131</v>
      </c>
      <c r="D478" s="74">
        <v>12</v>
      </c>
      <c r="E478" s="74"/>
      <c r="F478" s="74">
        <v>72</v>
      </c>
      <c r="G478" s="74"/>
      <c r="H478" s="74">
        <v>6</v>
      </c>
      <c r="I478" s="74"/>
      <c r="J478" s="74"/>
      <c r="K478" s="74"/>
      <c r="L478" s="74"/>
      <c r="M478" s="74"/>
      <c r="N478" s="74"/>
      <c r="O478" s="74"/>
      <c r="P478" s="74"/>
      <c r="Q478" s="74"/>
      <c r="R478" s="74"/>
      <c r="S478" s="74"/>
      <c r="T478" s="74">
        <v>366</v>
      </c>
      <c r="U478" s="74"/>
      <c r="V478" s="74">
        <v>32</v>
      </c>
    </row>
    <row r="479" spans="1:22">
      <c r="A479" s="78">
        <v>41027</v>
      </c>
      <c r="B479" s="74">
        <v>142</v>
      </c>
      <c r="D479" s="74">
        <v>15</v>
      </c>
      <c r="E479" s="74"/>
      <c r="F479" s="74">
        <v>78</v>
      </c>
      <c r="G479" s="74"/>
      <c r="H479" s="74">
        <v>6</v>
      </c>
      <c r="I479" s="74"/>
      <c r="J479" s="74"/>
      <c r="K479" s="74"/>
      <c r="L479" s="74"/>
      <c r="M479" s="74"/>
      <c r="N479" s="74"/>
      <c r="O479" s="74"/>
      <c r="P479" s="74"/>
      <c r="Q479" s="74"/>
      <c r="R479" s="74"/>
      <c r="S479" s="74"/>
      <c r="T479" s="74">
        <v>403</v>
      </c>
      <c r="U479" s="74"/>
      <c r="V479" s="74">
        <v>38</v>
      </c>
    </row>
    <row r="480" spans="1:22">
      <c r="A480" s="78">
        <v>41028</v>
      </c>
      <c r="B480" s="74">
        <v>138</v>
      </c>
      <c r="D480" s="74">
        <v>15</v>
      </c>
      <c r="E480" s="74"/>
      <c r="F480" s="74">
        <v>75</v>
      </c>
      <c r="G480" s="74"/>
      <c r="H480" s="74">
        <v>6</v>
      </c>
      <c r="I480" s="74"/>
      <c r="J480" s="74"/>
      <c r="K480" s="74"/>
      <c r="L480" s="74"/>
      <c r="M480" s="74"/>
      <c r="N480" s="74"/>
      <c r="O480" s="74"/>
      <c r="P480" s="74"/>
      <c r="Q480" s="74"/>
      <c r="R480" s="74"/>
      <c r="S480" s="74"/>
      <c r="T480" s="74">
        <v>390</v>
      </c>
      <c r="U480" s="74"/>
      <c r="V480" s="74">
        <v>42</v>
      </c>
    </row>
    <row r="481" spans="1:22">
      <c r="A481" s="78">
        <v>41029</v>
      </c>
      <c r="B481" s="74">
        <v>121</v>
      </c>
      <c r="D481" s="74">
        <v>11</v>
      </c>
      <c r="E481" s="74"/>
      <c r="F481" s="74">
        <v>65</v>
      </c>
      <c r="G481" s="74"/>
      <c r="H481" s="74">
        <v>5</v>
      </c>
      <c r="I481" s="74"/>
      <c r="J481" s="74"/>
      <c r="K481" s="74"/>
      <c r="L481" s="74"/>
      <c r="M481" s="74"/>
      <c r="N481" s="74"/>
      <c r="O481" s="74"/>
      <c r="P481" s="74"/>
      <c r="Q481" s="74"/>
      <c r="R481" s="74"/>
      <c r="S481" s="74"/>
      <c r="T481" s="74">
        <v>366</v>
      </c>
      <c r="U481" s="74"/>
      <c r="V481" s="74">
        <v>36</v>
      </c>
    </row>
    <row r="482" spans="1:22">
      <c r="A482" s="78">
        <v>41030</v>
      </c>
      <c r="B482" s="74">
        <v>106</v>
      </c>
      <c r="D482" s="74">
        <v>10</v>
      </c>
      <c r="E482" s="74"/>
      <c r="F482" s="74">
        <v>52</v>
      </c>
      <c r="G482" s="74"/>
      <c r="H482" s="74">
        <v>6</v>
      </c>
      <c r="I482" s="74"/>
      <c r="J482" s="74"/>
      <c r="K482" s="74"/>
      <c r="L482" s="74"/>
      <c r="M482" s="74"/>
      <c r="N482" s="74"/>
      <c r="O482" s="74"/>
      <c r="P482" s="74"/>
      <c r="Q482" s="74"/>
      <c r="R482" s="74"/>
      <c r="S482" s="74"/>
      <c r="T482" s="74">
        <v>326</v>
      </c>
      <c r="U482" s="74"/>
      <c r="V482" s="74">
        <v>33</v>
      </c>
    </row>
    <row r="483" spans="1:22">
      <c r="A483" s="78">
        <v>41031</v>
      </c>
      <c r="B483" s="74">
        <v>114</v>
      </c>
      <c r="D483" s="74">
        <v>11</v>
      </c>
      <c r="E483" s="74"/>
      <c r="F483" s="74">
        <v>52</v>
      </c>
      <c r="G483" s="74"/>
      <c r="H483" s="74">
        <v>5</v>
      </c>
      <c r="I483" s="74"/>
      <c r="J483" s="74"/>
      <c r="K483" s="74"/>
      <c r="L483" s="74"/>
      <c r="M483" s="74"/>
      <c r="N483" s="74"/>
      <c r="O483" s="74"/>
      <c r="P483" s="74"/>
      <c r="Q483" s="74"/>
      <c r="R483" s="74"/>
      <c r="S483" s="74"/>
      <c r="T483" s="74">
        <v>344</v>
      </c>
      <c r="U483" s="74"/>
      <c r="V483" s="74">
        <v>31</v>
      </c>
    </row>
    <row r="484" spans="1:22">
      <c r="A484" s="78">
        <v>41032</v>
      </c>
      <c r="B484" s="74">
        <v>117</v>
      </c>
      <c r="D484" s="74">
        <v>13</v>
      </c>
      <c r="E484" s="74"/>
      <c r="F484" s="74">
        <v>61</v>
      </c>
      <c r="G484" s="74"/>
      <c r="H484" s="74">
        <v>7</v>
      </c>
      <c r="I484" s="74"/>
      <c r="J484" s="74"/>
      <c r="K484" s="74"/>
      <c r="L484" s="74"/>
      <c r="M484" s="74"/>
      <c r="N484" s="74"/>
      <c r="O484" s="74"/>
      <c r="P484" s="74"/>
      <c r="Q484" s="74"/>
      <c r="R484" s="74"/>
      <c r="S484" s="74"/>
      <c r="T484" s="74">
        <v>384</v>
      </c>
      <c r="U484" s="74"/>
      <c r="V484" s="74">
        <v>38</v>
      </c>
    </row>
    <row r="485" spans="1:22">
      <c r="A485" s="78">
        <v>41033</v>
      </c>
      <c r="B485" s="74">
        <v>121</v>
      </c>
      <c r="D485" s="74">
        <v>12</v>
      </c>
      <c r="E485" s="74"/>
      <c r="F485" s="74">
        <v>72</v>
      </c>
      <c r="G485" s="74"/>
      <c r="H485" s="74">
        <v>7</v>
      </c>
      <c r="I485" s="74"/>
      <c r="J485" s="74"/>
      <c r="K485" s="74"/>
      <c r="L485" s="74"/>
      <c r="M485" s="74"/>
      <c r="N485" s="74"/>
      <c r="O485" s="74"/>
      <c r="P485" s="74"/>
      <c r="Q485" s="74"/>
      <c r="R485" s="74"/>
      <c r="S485" s="74"/>
      <c r="T485" s="74">
        <v>369</v>
      </c>
      <c r="U485" s="74"/>
      <c r="V485" s="74">
        <v>37</v>
      </c>
    </row>
    <row r="486" spans="1:22">
      <c r="A486" s="78">
        <v>41034</v>
      </c>
      <c r="B486" s="74">
        <v>101</v>
      </c>
      <c r="D486" s="74">
        <v>12</v>
      </c>
      <c r="E486" s="74"/>
      <c r="F486" s="74">
        <v>66</v>
      </c>
      <c r="G486" s="74"/>
      <c r="H486" s="74">
        <v>11</v>
      </c>
      <c r="I486" s="74"/>
      <c r="J486" s="74"/>
      <c r="K486" s="74"/>
      <c r="L486" s="74"/>
      <c r="M486" s="74"/>
      <c r="N486" s="74"/>
      <c r="O486" s="74"/>
      <c r="P486" s="74"/>
      <c r="Q486" s="74"/>
      <c r="R486" s="74"/>
      <c r="S486" s="74"/>
      <c r="T486" s="74">
        <v>351</v>
      </c>
      <c r="U486" s="74"/>
      <c r="V486" s="74">
        <v>32</v>
      </c>
    </row>
    <row r="487" spans="1:22">
      <c r="A487" s="78">
        <v>41035</v>
      </c>
      <c r="B487" s="74">
        <v>95</v>
      </c>
      <c r="D487" s="74">
        <v>11</v>
      </c>
      <c r="E487" s="74"/>
      <c r="F487" s="74">
        <v>65</v>
      </c>
      <c r="G487" s="74"/>
      <c r="H487" s="74">
        <v>10</v>
      </c>
      <c r="I487" s="74"/>
      <c r="J487" s="74"/>
      <c r="K487" s="74"/>
      <c r="L487" s="74"/>
      <c r="M487" s="74"/>
      <c r="N487" s="74"/>
      <c r="O487" s="74"/>
      <c r="P487" s="74"/>
      <c r="Q487" s="74"/>
      <c r="R487" s="74"/>
      <c r="S487" s="74"/>
      <c r="T487" s="74">
        <v>324</v>
      </c>
      <c r="U487" s="74"/>
      <c r="V487" s="74">
        <v>33</v>
      </c>
    </row>
    <row r="488" spans="1:22">
      <c r="A488" s="78">
        <v>41036</v>
      </c>
      <c r="B488" s="74">
        <v>105</v>
      </c>
      <c r="D488" s="74">
        <v>10</v>
      </c>
      <c r="E488" s="74"/>
      <c r="F488" s="74">
        <v>59</v>
      </c>
      <c r="G488" s="74"/>
      <c r="H488" s="74">
        <v>8</v>
      </c>
      <c r="I488" s="74"/>
      <c r="J488" s="74"/>
      <c r="K488" s="74"/>
      <c r="L488" s="74"/>
      <c r="M488" s="74"/>
      <c r="N488" s="74"/>
      <c r="O488" s="74"/>
      <c r="P488" s="74"/>
      <c r="Q488" s="74"/>
      <c r="R488" s="74"/>
      <c r="S488" s="74"/>
      <c r="T488" s="74">
        <v>281</v>
      </c>
      <c r="U488" s="74"/>
      <c r="V488" s="74">
        <v>26</v>
      </c>
    </row>
    <row r="489" spans="1:22">
      <c r="A489" s="78">
        <v>41037</v>
      </c>
      <c r="B489" s="74">
        <v>103</v>
      </c>
      <c r="D489" s="74">
        <v>10</v>
      </c>
      <c r="E489" s="74"/>
      <c r="F489" s="74">
        <v>59</v>
      </c>
      <c r="G489" s="74"/>
      <c r="H489" s="74">
        <v>7</v>
      </c>
      <c r="I489" s="74"/>
      <c r="J489" s="74"/>
      <c r="K489" s="74"/>
      <c r="L489" s="74"/>
      <c r="M489" s="74"/>
      <c r="N489" s="74"/>
      <c r="O489" s="74"/>
      <c r="P489" s="74"/>
      <c r="Q489" s="74"/>
      <c r="R489" s="74"/>
      <c r="S489" s="74"/>
      <c r="T489" s="74">
        <v>323</v>
      </c>
      <c r="U489" s="74"/>
      <c r="V489" s="74">
        <v>32</v>
      </c>
    </row>
    <row r="490" spans="1:22">
      <c r="A490" s="78">
        <v>41038</v>
      </c>
      <c r="B490" s="74">
        <v>94</v>
      </c>
      <c r="D490" s="74">
        <v>10</v>
      </c>
      <c r="E490" s="74"/>
      <c r="F490" s="74">
        <v>52</v>
      </c>
      <c r="G490" s="74"/>
      <c r="H490" s="74">
        <v>6</v>
      </c>
      <c r="I490" s="74"/>
      <c r="J490" s="74"/>
      <c r="K490" s="74"/>
      <c r="L490" s="74"/>
      <c r="M490" s="74"/>
      <c r="N490" s="74"/>
      <c r="O490" s="74"/>
      <c r="P490" s="74"/>
      <c r="Q490" s="74"/>
      <c r="R490" s="74"/>
      <c r="S490" s="74"/>
      <c r="T490" s="74">
        <v>334</v>
      </c>
      <c r="U490" s="74"/>
      <c r="V490" s="74">
        <v>38</v>
      </c>
    </row>
    <row r="491" spans="1:22">
      <c r="A491" s="78">
        <v>41039</v>
      </c>
      <c r="B491" s="74">
        <v>97</v>
      </c>
      <c r="D491" s="74">
        <v>10</v>
      </c>
      <c r="E491" s="74"/>
      <c r="F491" s="74">
        <v>58</v>
      </c>
      <c r="G491" s="74"/>
      <c r="H491" s="74">
        <v>7</v>
      </c>
      <c r="I491" s="74"/>
      <c r="J491" s="74"/>
      <c r="K491" s="74"/>
      <c r="L491" s="74"/>
      <c r="M491" s="74"/>
      <c r="N491" s="74"/>
      <c r="O491" s="74"/>
      <c r="P491" s="74"/>
      <c r="Q491" s="74"/>
      <c r="R491" s="74"/>
      <c r="S491" s="74"/>
      <c r="T491" s="74">
        <v>374</v>
      </c>
      <c r="U491" s="74"/>
      <c r="V491" s="74">
        <v>36</v>
      </c>
    </row>
    <row r="492" spans="1:22">
      <c r="A492" s="78">
        <v>41040</v>
      </c>
      <c r="B492" s="74">
        <v>130</v>
      </c>
      <c r="D492" s="74">
        <v>10</v>
      </c>
      <c r="E492" s="74"/>
      <c r="F492" s="74">
        <v>76</v>
      </c>
      <c r="G492" s="74"/>
      <c r="H492" s="74">
        <v>7</v>
      </c>
      <c r="I492" s="74"/>
      <c r="J492" s="74"/>
      <c r="K492" s="74"/>
      <c r="L492" s="74"/>
      <c r="M492" s="74"/>
      <c r="N492" s="74"/>
      <c r="O492" s="74"/>
      <c r="P492" s="74"/>
      <c r="Q492" s="74"/>
      <c r="R492" s="74"/>
      <c r="S492" s="74"/>
      <c r="T492" s="74">
        <v>364</v>
      </c>
      <c r="U492" s="74"/>
      <c r="V492" s="74">
        <v>36</v>
      </c>
    </row>
    <row r="493" spans="1:22">
      <c r="A493" s="78">
        <v>41041</v>
      </c>
      <c r="B493" s="74">
        <v>119</v>
      </c>
      <c r="D493" s="74">
        <v>10</v>
      </c>
      <c r="E493" s="74"/>
      <c r="F493" s="74">
        <v>76</v>
      </c>
      <c r="G493" s="74"/>
      <c r="H493" s="74">
        <v>6</v>
      </c>
      <c r="I493" s="74"/>
      <c r="J493" s="74"/>
      <c r="K493" s="74"/>
      <c r="L493" s="74"/>
      <c r="M493" s="74"/>
      <c r="N493" s="74"/>
      <c r="O493" s="74"/>
      <c r="P493" s="74"/>
      <c r="Q493" s="74"/>
      <c r="R493" s="74"/>
      <c r="S493" s="74"/>
      <c r="T493" s="74">
        <v>313</v>
      </c>
      <c r="U493" s="74"/>
      <c r="V493" s="74">
        <v>30</v>
      </c>
    </row>
    <row r="494" spans="1:22">
      <c r="A494" s="78">
        <v>41042</v>
      </c>
      <c r="B494" s="74">
        <v>119</v>
      </c>
      <c r="D494" s="74">
        <v>12</v>
      </c>
      <c r="E494" s="74"/>
      <c r="F494" s="74">
        <v>67</v>
      </c>
      <c r="G494" s="74"/>
      <c r="H494" s="74">
        <v>6</v>
      </c>
      <c r="I494" s="74"/>
      <c r="J494" s="74"/>
      <c r="K494" s="74"/>
      <c r="L494" s="74"/>
      <c r="M494" s="74"/>
      <c r="N494" s="74"/>
      <c r="O494" s="74"/>
      <c r="P494" s="74"/>
      <c r="Q494" s="74"/>
      <c r="R494" s="74"/>
      <c r="S494" s="74"/>
      <c r="T494" s="74">
        <v>302</v>
      </c>
      <c r="U494" s="74"/>
      <c r="V494" s="74">
        <v>28</v>
      </c>
    </row>
    <row r="495" spans="1:22">
      <c r="A495" s="78">
        <v>41043</v>
      </c>
      <c r="B495" s="74">
        <v>133</v>
      </c>
      <c r="D495" s="74">
        <v>11</v>
      </c>
      <c r="E495" s="74"/>
      <c r="F495" s="74">
        <v>63</v>
      </c>
      <c r="G495" s="74"/>
      <c r="H495" s="74">
        <v>6</v>
      </c>
      <c r="I495" s="74"/>
      <c r="J495" s="74"/>
      <c r="K495" s="74"/>
      <c r="L495" s="74"/>
      <c r="M495" s="74"/>
      <c r="N495" s="74"/>
      <c r="O495" s="74"/>
      <c r="P495" s="74"/>
      <c r="Q495" s="74"/>
      <c r="R495" s="74"/>
      <c r="S495" s="74"/>
      <c r="T495" s="74">
        <v>303</v>
      </c>
      <c r="U495" s="74"/>
      <c r="V495" s="74">
        <v>27</v>
      </c>
    </row>
    <row r="496" spans="1:22">
      <c r="A496" s="78">
        <v>41044</v>
      </c>
      <c r="B496" s="74">
        <v>133</v>
      </c>
      <c r="D496" s="74">
        <v>12</v>
      </c>
      <c r="E496" s="74"/>
      <c r="F496" s="74">
        <v>65</v>
      </c>
      <c r="G496" s="74"/>
      <c r="H496" s="74">
        <v>6</v>
      </c>
      <c r="I496" s="74"/>
      <c r="J496" s="74"/>
      <c r="K496" s="74"/>
      <c r="L496" s="74"/>
      <c r="M496" s="74"/>
      <c r="N496" s="74"/>
      <c r="O496" s="74"/>
      <c r="P496" s="74"/>
      <c r="Q496" s="74"/>
      <c r="R496" s="74"/>
      <c r="S496" s="74"/>
      <c r="T496" s="74">
        <v>348</v>
      </c>
      <c r="U496" s="74"/>
      <c r="V496" s="74">
        <v>32</v>
      </c>
    </row>
    <row r="497" spans="1:22">
      <c r="A497" s="78">
        <v>41045</v>
      </c>
      <c r="B497" s="74">
        <v>134</v>
      </c>
      <c r="D497" s="74">
        <v>13</v>
      </c>
      <c r="E497" s="74"/>
      <c r="F497" s="74">
        <v>59</v>
      </c>
      <c r="G497" s="74"/>
      <c r="H497" s="74">
        <v>6</v>
      </c>
      <c r="I497" s="74"/>
      <c r="J497" s="74"/>
      <c r="K497" s="74"/>
      <c r="L497" s="74"/>
      <c r="M497" s="74"/>
      <c r="N497" s="74"/>
      <c r="O497" s="74"/>
      <c r="P497" s="74"/>
      <c r="Q497" s="74"/>
      <c r="R497" s="74"/>
      <c r="S497" s="74"/>
      <c r="T497" s="74">
        <v>384</v>
      </c>
      <c r="U497" s="74"/>
      <c r="V497" s="74">
        <v>39</v>
      </c>
    </row>
    <row r="498" spans="1:22">
      <c r="A498" s="78">
        <v>41046</v>
      </c>
      <c r="B498" s="74">
        <v>131</v>
      </c>
      <c r="D498" s="74">
        <v>12</v>
      </c>
      <c r="E498" s="74"/>
      <c r="F498" s="74">
        <v>63</v>
      </c>
      <c r="G498" s="74"/>
      <c r="H498" s="74">
        <v>6</v>
      </c>
      <c r="I498" s="74"/>
      <c r="J498" s="74"/>
      <c r="K498" s="74"/>
      <c r="L498" s="74"/>
      <c r="M498" s="74"/>
      <c r="N498" s="74"/>
      <c r="O498" s="74"/>
      <c r="P498" s="74"/>
      <c r="Q498" s="74"/>
      <c r="R498" s="74"/>
      <c r="S498" s="74"/>
      <c r="T498" s="74">
        <v>405</v>
      </c>
      <c r="U498" s="74"/>
      <c r="V498" s="74">
        <v>38</v>
      </c>
    </row>
    <row r="499" spans="1:22">
      <c r="A499" s="78">
        <v>41047</v>
      </c>
      <c r="B499" s="74">
        <v>134</v>
      </c>
      <c r="D499" s="74">
        <v>12</v>
      </c>
      <c r="E499" s="74"/>
      <c r="F499" s="74">
        <v>74</v>
      </c>
      <c r="G499" s="74"/>
      <c r="H499" s="74">
        <v>6</v>
      </c>
      <c r="I499" s="74"/>
      <c r="J499" s="74"/>
      <c r="K499" s="74"/>
      <c r="L499" s="74"/>
      <c r="M499" s="74"/>
      <c r="N499" s="74"/>
      <c r="O499" s="74"/>
      <c r="P499" s="74"/>
      <c r="Q499" s="74"/>
      <c r="R499" s="74"/>
      <c r="S499" s="74"/>
      <c r="T499" s="74">
        <v>439</v>
      </c>
      <c r="U499" s="74"/>
      <c r="V499" s="74">
        <v>41</v>
      </c>
    </row>
    <row r="500" spans="1:22">
      <c r="A500" s="78">
        <v>41048</v>
      </c>
      <c r="B500" s="74">
        <v>127</v>
      </c>
      <c r="D500" s="74">
        <v>15</v>
      </c>
      <c r="E500" s="74"/>
      <c r="F500" s="74">
        <v>71</v>
      </c>
      <c r="G500" s="74"/>
      <c r="H500" s="74">
        <v>6</v>
      </c>
      <c r="I500" s="74"/>
      <c r="J500" s="74"/>
      <c r="K500" s="74"/>
      <c r="L500" s="74"/>
      <c r="M500" s="74"/>
      <c r="N500" s="74"/>
      <c r="O500" s="74"/>
      <c r="P500" s="74"/>
      <c r="Q500" s="74"/>
      <c r="R500" s="74"/>
      <c r="S500" s="74"/>
      <c r="T500" s="74">
        <v>355</v>
      </c>
      <c r="U500" s="74"/>
      <c r="V500" s="74">
        <v>35</v>
      </c>
    </row>
    <row r="501" spans="1:22">
      <c r="A501" s="78">
        <v>41049</v>
      </c>
      <c r="B501" s="74">
        <v>113</v>
      </c>
      <c r="D501" s="74">
        <v>11</v>
      </c>
      <c r="E501" s="74"/>
      <c r="F501" s="74">
        <v>63</v>
      </c>
      <c r="G501" s="74"/>
      <c r="H501" s="74">
        <v>6</v>
      </c>
      <c r="I501" s="74"/>
      <c r="J501" s="74"/>
      <c r="K501" s="74"/>
      <c r="L501" s="74"/>
      <c r="M501" s="74"/>
      <c r="N501" s="74"/>
      <c r="O501" s="74"/>
      <c r="P501" s="74"/>
      <c r="Q501" s="74"/>
      <c r="R501" s="74"/>
      <c r="S501" s="74"/>
      <c r="T501" s="74">
        <v>318</v>
      </c>
      <c r="U501" s="74"/>
      <c r="V501" s="74">
        <v>31</v>
      </c>
    </row>
    <row r="502" spans="1:22">
      <c r="A502" s="78">
        <v>41050</v>
      </c>
      <c r="B502" s="74">
        <v>110</v>
      </c>
      <c r="D502" s="74">
        <v>9</v>
      </c>
      <c r="E502" s="74"/>
      <c r="F502" s="74">
        <v>63</v>
      </c>
      <c r="G502" s="74"/>
      <c r="H502" s="74">
        <v>7</v>
      </c>
      <c r="I502" s="74"/>
      <c r="J502" s="74"/>
      <c r="K502" s="74"/>
      <c r="L502" s="74"/>
      <c r="M502" s="74"/>
      <c r="N502" s="74"/>
      <c r="O502" s="74"/>
      <c r="P502" s="74"/>
      <c r="Q502" s="74"/>
      <c r="R502" s="74"/>
      <c r="S502" s="74"/>
      <c r="T502" s="74">
        <v>348</v>
      </c>
      <c r="U502" s="74"/>
      <c r="V502" s="74">
        <v>35</v>
      </c>
    </row>
    <row r="503" spans="1:22">
      <c r="A503" s="78">
        <v>41051</v>
      </c>
      <c r="B503" s="74">
        <v>117</v>
      </c>
      <c r="D503" s="74">
        <v>10</v>
      </c>
      <c r="E503" s="74"/>
      <c r="F503" s="74">
        <v>65</v>
      </c>
      <c r="G503" s="74"/>
      <c r="H503" s="74">
        <v>5</v>
      </c>
      <c r="I503" s="74"/>
      <c r="J503" s="74"/>
      <c r="K503" s="74"/>
      <c r="L503" s="74"/>
      <c r="M503" s="74"/>
      <c r="N503" s="74"/>
      <c r="O503" s="74"/>
      <c r="P503" s="74"/>
      <c r="Q503" s="74"/>
      <c r="R503" s="74"/>
      <c r="S503" s="74"/>
      <c r="T503" s="74">
        <v>348</v>
      </c>
      <c r="U503" s="74"/>
      <c r="V503" s="74">
        <v>37</v>
      </c>
    </row>
    <row r="504" spans="1:22">
      <c r="A504" s="78">
        <v>41052</v>
      </c>
      <c r="B504" s="74">
        <v>128</v>
      </c>
      <c r="D504" s="74">
        <v>11</v>
      </c>
      <c r="E504" s="74"/>
      <c r="F504" s="74">
        <v>64</v>
      </c>
      <c r="G504" s="74"/>
      <c r="H504" s="74">
        <v>6</v>
      </c>
      <c r="I504" s="74"/>
      <c r="J504" s="74"/>
      <c r="K504" s="74"/>
      <c r="L504" s="74"/>
      <c r="M504" s="74"/>
      <c r="N504" s="74"/>
      <c r="O504" s="74"/>
      <c r="P504" s="74"/>
      <c r="Q504" s="74"/>
      <c r="R504" s="74"/>
      <c r="S504" s="74"/>
      <c r="T504" s="74">
        <v>341</v>
      </c>
      <c r="U504" s="74"/>
      <c r="V504" s="74">
        <v>35</v>
      </c>
    </row>
    <row r="505" spans="1:22">
      <c r="A505" s="78">
        <v>41053</v>
      </c>
      <c r="B505" s="74">
        <v>109</v>
      </c>
      <c r="D505" s="74">
        <v>8</v>
      </c>
      <c r="E505" s="74"/>
      <c r="F505" s="74">
        <v>74</v>
      </c>
      <c r="G505" s="74"/>
      <c r="H505" s="74">
        <v>6</v>
      </c>
      <c r="I505" s="74"/>
      <c r="J505" s="74"/>
      <c r="K505" s="74"/>
      <c r="L505" s="74"/>
      <c r="M505" s="74"/>
      <c r="N505" s="74"/>
      <c r="O505" s="74"/>
      <c r="P505" s="74"/>
      <c r="Q505" s="74"/>
      <c r="R505" s="74"/>
      <c r="S505" s="74"/>
      <c r="T505" s="74">
        <v>358</v>
      </c>
      <c r="U505" s="74"/>
      <c r="V505" s="74">
        <v>35</v>
      </c>
    </row>
    <row r="506" spans="1:22">
      <c r="A506" s="78">
        <v>41054</v>
      </c>
      <c r="B506" s="74">
        <v>120</v>
      </c>
      <c r="D506" s="74">
        <v>8</v>
      </c>
      <c r="E506" s="74"/>
      <c r="F506" s="74">
        <v>87</v>
      </c>
      <c r="G506" s="74"/>
      <c r="H506" s="74">
        <v>6</v>
      </c>
      <c r="I506" s="74"/>
      <c r="J506" s="74"/>
      <c r="K506" s="74"/>
      <c r="L506" s="74"/>
      <c r="M506" s="74"/>
      <c r="N506" s="74"/>
      <c r="O506" s="74"/>
      <c r="P506" s="74"/>
      <c r="Q506" s="74"/>
      <c r="R506" s="74"/>
      <c r="S506" s="74"/>
      <c r="T506" s="74">
        <v>348</v>
      </c>
      <c r="U506" s="74"/>
      <c r="V506" s="74">
        <v>34</v>
      </c>
    </row>
    <row r="507" spans="1:22">
      <c r="A507" s="78">
        <v>41055</v>
      </c>
      <c r="B507" s="74">
        <v>115</v>
      </c>
      <c r="D507" s="74">
        <v>8</v>
      </c>
      <c r="E507" s="74"/>
      <c r="F507" s="74">
        <v>87</v>
      </c>
      <c r="G507" s="74"/>
      <c r="H507" s="74">
        <v>5</v>
      </c>
      <c r="I507" s="74"/>
      <c r="J507" s="74"/>
      <c r="K507" s="74"/>
      <c r="L507" s="74"/>
      <c r="M507" s="74"/>
      <c r="N507" s="74"/>
      <c r="O507" s="74"/>
      <c r="P507" s="74"/>
      <c r="Q507" s="74"/>
      <c r="R507" s="74"/>
      <c r="S507" s="74"/>
      <c r="T507" s="74">
        <v>336</v>
      </c>
      <c r="U507" s="74"/>
      <c r="V507" s="74">
        <v>33</v>
      </c>
    </row>
    <row r="508" spans="1:22">
      <c r="A508" s="78">
        <v>41056</v>
      </c>
      <c r="B508" s="74">
        <v>100</v>
      </c>
      <c r="D508" s="74">
        <v>7</v>
      </c>
      <c r="E508" s="74"/>
      <c r="F508" s="74">
        <v>68</v>
      </c>
      <c r="G508" s="74"/>
      <c r="H508" s="74">
        <v>5</v>
      </c>
      <c r="I508" s="74"/>
      <c r="J508" s="74"/>
      <c r="K508" s="74"/>
      <c r="L508" s="74"/>
      <c r="M508" s="74"/>
      <c r="N508" s="74"/>
      <c r="O508" s="74"/>
      <c r="P508" s="74"/>
      <c r="Q508" s="74"/>
      <c r="R508" s="74"/>
      <c r="S508" s="74"/>
      <c r="T508" s="74">
        <v>319</v>
      </c>
      <c r="U508" s="74"/>
      <c r="V508" s="74">
        <v>28</v>
      </c>
    </row>
    <row r="509" spans="1:22">
      <c r="A509" s="78">
        <v>41057</v>
      </c>
      <c r="B509" s="74">
        <v>97</v>
      </c>
      <c r="D509" s="74">
        <v>5</v>
      </c>
      <c r="E509" s="74"/>
      <c r="F509" s="74">
        <v>69</v>
      </c>
      <c r="G509" s="74"/>
      <c r="H509" s="74">
        <v>5</v>
      </c>
      <c r="I509" s="74"/>
      <c r="J509" s="74"/>
      <c r="K509" s="74"/>
      <c r="L509" s="74"/>
      <c r="M509" s="74"/>
      <c r="N509" s="74"/>
      <c r="O509" s="74"/>
      <c r="P509" s="74"/>
      <c r="Q509" s="74"/>
      <c r="R509" s="74"/>
      <c r="S509" s="74"/>
      <c r="T509" s="74">
        <v>340</v>
      </c>
      <c r="U509" s="74"/>
      <c r="V509" s="74">
        <v>32</v>
      </c>
    </row>
    <row r="510" spans="1:22">
      <c r="A510" s="78">
        <v>41058</v>
      </c>
      <c r="B510" s="74">
        <v>94</v>
      </c>
      <c r="D510" s="74">
        <v>6</v>
      </c>
      <c r="E510" s="74"/>
      <c r="F510" s="74">
        <v>69</v>
      </c>
      <c r="G510" s="74"/>
      <c r="H510" s="74">
        <v>5</v>
      </c>
      <c r="I510" s="74"/>
      <c r="J510" s="74"/>
      <c r="K510" s="74"/>
      <c r="L510" s="74"/>
      <c r="M510" s="74"/>
      <c r="N510" s="74"/>
      <c r="O510" s="74"/>
      <c r="P510" s="74"/>
      <c r="Q510" s="74"/>
      <c r="R510" s="74"/>
      <c r="S510" s="74"/>
      <c r="T510" s="74">
        <v>335</v>
      </c>
      <c r="U510" s="74"/>
      <c r="V510" s="74">
        <v>32</v>
      </c>
    </row>
    <row r="511" spans="1:22">
      <c r="A511" s="78">
        <v>41059</v>
      </c>
      <c r="B511" s="74">
        <v>74</v>
      </c>
      <c r="D511" s="74">
        <v>5</v>
      </c>
      <c r="E511" s="74"/>
      <c r="F511" s="74">
        <v>56</v>
      </c>
      <c r="G511" s="74"/>
      <c r="H511" s="74">
        <v>4</v>
      </c>
      <c r="I511" s="74"/>
      <c r="J511" s="74"/>
      <c r="K511" s="74"/>
      <c r="L511" s="74"/>
      <c r="M511" s="74"/>
      <c r="N511" s="74"/>
      <c r="O511" s="74"/>
      <c r="P511" s="74"/>
      <c r="Q511" s="74"/>
      <c r="R511" s="74"/>
      <c r="S511" s="74"/>
      <c r="T511" s="74">
        <v>382</v>
      </c>
      <c r="U511" s="74"/>
      <c r="V511" s="74">
        <v>33</v>
      </c>
    </row>
    <row r="512" spans="1:22">
      <c r="A512" s="78">
        <v>41060</v>
      </c>
      <c r="B512" s="74">
        <v>73</v>
      </c>
      <c r="D512" s="74">
        <v>6</v>
      </c>
      <c r="E512" s="74"/>
      <c r="F512" s="74">
        <v>61</v>
      </c>
      <c r="G512" s="74"/>
      <c r="H512" s="74">
        <v>5</v>
      </c>
      <c r="I512" s="74"/>
      <c r="J512" s="74"/>
      <c r="K512" s="74"/>
      <c r="L512" s="74"/>
      <c r="M512" s="74"/>
      <c r="N512" s="74"/>
      <c r="O512" s="74"/>
      <c r="P512" s="74"/>
      <c r="Q512" s="74"/>
      <c r="R512" s="74"/>
      <c r="S512" s="74"/>
      <c r="T512" s="74">
        <v>416</v>
      </c>
      <c r="U512" s="74"/>
      <c r="V512" s="74">
        <v>36</v>
      </c>
    </row>
    <row r="513" spans="1:22">
      <c r="A513" s="78">
        <v>41061</v>
      </c>
      <c r="B513" s="74">
        <v>68</v>
      </c>
      <c r="D513" s="74">
        <v>2</v>
      </c>
      <c r="E513" s="74"/>
      <c r="F513" s="74">
        <v>165</v>
      </c>
      <c r="G513" s="74"/>
      <c r="H513" s="74">
        <v>5</v>
      </c>
      <c r="I513" s="74"/>
      <c r="J513" s="74"/>
      <c r="K513" s="74"/>
      <c r="L513" s="74"/>
      <c r="M513" s="74"/>
      <c r="N513" s="74"/>
      <c r="O513" s="74"/>
      <c r="P513" s="74"/>
      <c r="Q513" s="74"/>
      <c r="R513" s="74"/>
      <c r="S513" s="74"/>
      <c r="T513" s="74">
        <v>486</v>
      </c>
      <c r="U513" s="74"/>
      <c r="V513" s="74">
        <v>37</v>
      </c>
    </row>
    <row r="514" spans="1:22">
      <c r="A514" s="78">
        <v>41062</v>
      </c>
      <c r="B514" s="74">
        <v>74</v>
      </c>
      <c r="D514" s="74">
        <v>2</v>
      </c>
      <c r="E514" s="74"/>
      <c r="F514" s="74">
        <v>143</v>
      </c>
      <c r="G514" s="74"/>
      <c r="H514" s="74">
        <v>4</v>
      </c>
      <c r="I514" s="74"/>
      <c r="J514" s="74"/>
      <c r="K514" s="74"/>
      <c r="L514" s="74"/>
      <c r="M514" s="74"/>
      <c r="N514" s="74"/>
      <c r="O514" s="74"/>
      <c r="P514" s="74"/>
      <c r="Q514" s="74"/>
      <c r="R514" s="74"/>
      <c r="S514" s="74"/>
      <c r="T514" s="74">
        <v>406</v>
      </c>
      <c r="U514" s="74"/>
      <c r="V514" s="74">
        <v>31</v>
      </c>
    </row>
    <row r="515" spans="1:22">
      <c r="A515" s="78">
        <v>41063</v>
      </c>
      <c r="B515" s="74">
        <v>83</v>
      </c>
      <c r="D515" s="74">
        <v>7</v>
      </c>
      <c r="E515" s="74"/>
      <c r="F515" s="74">
        <v>74</v>
      </c>
      <c r="G515" s="74"/>
      <c r="H515" s="74">
        <v>4</v>
      </c>
      <c r="I515" s="74"/>
      <c r="J515" s="74"/>
      <c r="K515" s="74"/>
      <c r="L515" s="74"/>
      <c r="M515" s="74"/>
      <c r="N515" s="74"/>
      <c r="O515" s="74"/>
      <c r="P515" s="74"/>
      <c r="Q515" s="74"/>
      <c r="R515" s="74"/>
      <c r="S515" s="74"/>
      <c r="T515" s="74">
        <v>342</v>
      </c>
      <c r="U515" s="74"/>
      <c r="V515" s="74">
        <v>33</v>
      </c>
    </row>
    <row r="516" spans="1:22">
      <c r="A516" s="78">
        <v>41064</v>
      </c>
      <c r="B516" s="74">
        <v>94</v>
      </c>
      <c r="D516" s="74">
        <v>7</v>
      </c>
      <c r="E516" s="74"/>
      <c r="F516" s="74">
        <v>56</v>
      </c>
      <c r="G516" s="74"/>
      <c r="H516" s="74">
        <v>4</v>
      </c>
      <c r="I516" s="74"/>
      <c r="J516" s="74"/>
      <c r="K516" s="74"/>
      <c r="L516" s="74"/>
      <c r="M516" s="74"/>
      <c r="N516" s="74"/>
      <c r="O516" s="74"/>
      <c r="P516" s="74"/>
      <c r="Q516" s="74"/>
      <c r="R516" s="74"/>
      <c r="S516" s="74"/>
      <c r="T516" s="74">
        <v>382</v>
      </c>
      <c r="U516" s="74"/>
      <c r="V516" s="74">
        <v>32</v>
      </c>
    </row>
    <row r="517" spans="1:22">
      <c r="A517" s="78">
        <v>41065</v>
      </c>
      <c r="B517" s="74">
        <v>99</v>
      </c>
      <c r="D517" s="74">
        <v>6</v>
      </c>
      <c r="E517" s="74"/>
      <c r="F517" s="74">
        <v>54</v>
      </c>
      <c r="G517" s="74"/>
      <c r="H517" s="74">
        <v>4</v>
      </c>
      <c r="I517" s="74"/>
      <c r="J517" s="74"/>
      <c r="K517" s="74"/>
      <c r="L517" s="74"/>
      <c r="M517" s="74"/>
      <c r="N517" s="74"/>
      <c r="O517" s="74"/>
      <c r="P517" s="74"/>
      <c r="Q517" s="74"/>
      <c r="R517" s="74"/>
      <c r="S517" s="74"/>
      <c r="T517" s="74">
        <v>379</v>
      </c>
      <c r="U517" s="74"/>
      <c r="V517" s="74">
        <v>32</v>
      </c>
    </row>
    <row r="518" spans="1:22">
      <c r="A518" s="78">
        <v>41066</v>
      </c>
      <c r="B518" s="74">
        <v>108</v>
      </c>
      <c r="D518" s="74">
        <v>6</v>
      </c>
      <c r="E518" s="74"/>
      <c r="F518" s="74">
        <v>64</v>
      </c>
      <c r="G518" s="74"/>
      <c r="H518" s="74">
        <v>7</v>
      </c>
      <c r="I518" s="74"/>
      <c r="J518" s="74"/>
      <c r="K518" s="74"/>
      <c r="L518" s="74"/>
      <c r="M518" s="74"/>
      <c r="N518" s="74"/>
      <c r="O518" s="74"/>
      <c r="P518" s="74"/>
      <c r="Q518" s="74"/>
      <c r="R518" s="74"/>
      <c r="S518" s="74"/>
      <c r="T518" s="74">
        <v>382</v>
      </c>
      <c r="U518" s="74"/>
      <c r="V518" s="74">
        <v>32</v>
      </c>
    </row>
    <row r="519" spans="1:22">
      <c r="A519" s="78">
        <v>41067</v>
      </c>
      <c r="B519" s="74">
        <v>103</v>
      </c>
      <c r="D519" s="74">
        <v>6</v>
      </c>
      <c r="E519" s="74"/>
      <c r="F519" s="74">
        <v>64</v>
      </c>
      <c r="G519" s="74"/>
      <c r="H519" s="74">
        <v>5</v>
      </c>
      <c r="I519" s="74"/>
      <c r="J519" s="74"/>
      <c r="K519" s="74"/>
      <c r="L519" s="74"/>
      <c r="M519" s="74"/>
      <c r="N519" s="74"/>
      <c r="O519" s="74"/>
      <c r="P519" s="74"/>
      <c r="Q519" s="74"/>
      <c r="R519" s="74"/>
      <c r="S519" s="74"/>
      <c r="T519" s="74">
        <v>390</v>
      </c>
      <c r="U519" s="74"/>
      <c r="V519" s="74">
        <v>27</v>
      </c>
    </row>
    <row r="520" spans="1:22">
      <c r="A520" s="78">
        <v>41068</v>
      </c>
      <c r="B520" s="74">
        <v>95</v>
      </c>
      <c r="D520" s="74">
        <v>7</v>
      </c>
      <c r="E520" s="74"/>
      <c r="F520" s="74">
        <v>68</v>
      </c>
      <c r="G520" s="74"/>
      <c r="H520" s="74">
        <v>5</v>
      </c>
      <c r="I520" s="74"/>
      <c r="J520" s="74"/>
      <c r="K520" s="74"/>
      <c r="L520" s="74"/>
      <c r="M520" s="74"/>
      <c r="N520" s="74"/>
      <c r="O520" s="74"/>
      <c r="P520" s="74"/>
      <c r="Q520" s="74"/>
      <c r="R520" s="74"/>
      <c r="S520" s="74"/>
      <c r="T520" s="74">
        <v>390</v>
      </c>
      <c r="U520" s="74"/>
      <c r="V520" s="74">
        <v>31</v>
      </c>
    </row>
    <row r="521" spans="1:22">
      <c r="A521" s="78">
        <v>41069</v>
      </c>
      <c r="B521" s="74">
        <v>85</v>
      </c>
      <c r="D521" s="74">
        <v>7</v>
      </c>
      <c r="E521" s="74"/>
      <c r="F521" s="74">
        <v>61</v>
      </c>
      <c r="G521" s="74"/>
      <c r="H521" s="74">
        <v>4</v>
      </c>
      <c r="I521" s="74"/>
      <c r="J521" s="74"/>
      <c r="K521" s="74"/>
      <c r="L521" s="74"/>
      <c r="M521" s="74"/>
      <c r="N521" s="74"/>
      <c r="O521" s="74"/>
      <c r="P521" s="74"/>
      <c r="Q521" s="74"/>
      <c r="R521" s="74"/>
      <c r="S521" s="74"/>
      <c r="T521" s="74">
        <v>340</v>
      </c>
      <c r="U521" s="74"/>
      <c r="V521" s="74">
        <v>31</v>
      </c>
    </row>
    <row r="522" spans="1:22">
      <c r="A522" s="78">
        <v>41070</v>
      </c>
      <c r="B522" s="74">
        <v>86</v>
      </c>
      <c r="D522" s="74">
        <v>7</v>
      </c>
      <c r="E522" s="74"/>
      <c r="F522" s="74">
        <v>47</v>
      </c>
      <c r="G522" s="74"/>
      <c r="H522" s="74">
        <v>4</v>
      </c>
      <c r="I522" s="74"/>
      <c r="J522" s="74"/>
      <c r="K522" s="74"/>
      <c r="L522" s="74"/>
      <c r="M522" s="74"/>
      <c r="N522" s="74"/>
      <c r="O522" s="74"/>
      <c r="P522" s="74"/>
      <c r="Q522" s="74"/>
      <c r="R522" s="74"/>
      <c r="S522" s="74"/>
      <c r="T522" s="74">
        <v>283</v>
      </c>
      <c r="U522" s="74"/>
      <c r="V522" s="74">
        <v>25</v>
      </c>
    </row>
    <row r="523" spans="1:22">
      <c r="A523" s="78">
        <v>41071</v>
      </c>
      <c r="B523" s="74">
        <v>78</v>
      </c>
      <c r="D523" s="74">
        <v>7</v>
      </c>
      <c r="E523" s="74"/>
      <c r="F523" s="74">
        <v>55</v>
      </c>
      <c r="G523" s="74"/>
      <c r="H523" s="74">
        <v>4</v>
      </c>
      <c r="I523" s="74"/>
      <c r="J523" s="74"/>
      <c r="K523" s="74"/>
      <c r="L523" s="74"/>
      <c r="M523" s="74"/>
      <c r="N523" s="74"/>
      <c r="O523" s="74"/>
      <c r="P523" s="74"/>
      <c r="Q523" s="74"/>
      <c r="R523" s="74"/>
      <c r="S523" s="74"/>
      <c r="T523" s="74">
        <v>276</v>
      </c>
      <c r="U523" s="74"/>
      <c r="V523" s="74">
        <v>24</v>
      </c>
    </row>
    <row r="524" spans="1:22">
      <c r="A524" s="78">
        <v>41072</v>
      </c>
      <c r="B524" s="74">
        <v>76</v>
      </c>
      <c r="D524" s="74">
        <v>7</v>
      </c>
      <c r="E524" s="74"/>
      <c r="F524" s="74">
        <v>50</v>
      </c>
      <c r="G524" s="74"/>
      <c r="H524" s="74">
        <v>4</v>
      </c>
      <c r="I524" s="74"/>
      <c r="J524" s="74"/>
      <c r="K524" s="74"/>
      <c r="L524" s="74"/>
      <c r="M524" s="74"/>
      <c r="N524" s="74"/>
      <c r="O524" s="74"/>
      <c r="P524" s="74"/>
      <c r="Q524" s="74"/>
      <c r="R524" s="74"/>
      <c r="S524" s="74"/>
      <c r="T524" s="74">
        <v>278</v>
      </c>
      <c r="U524" s="74"/>
      <c r="V524" s="74">
        <v>24</v>
      </c>
    </row>
    <row r="525" spans="1:22">
      <c r="A525" s="78">
        <v>41073</v>
      </c>
      <c r="B525" s="74">
        <v>95</v>
      </c>
      <c r="D525" s="74">
        <v>9</v>
      </c>
      <c r="E525" s="74"/>
      <c r="F525" s="74">
        <v>58</v>
      </c>
      <c r="G525" s="74"/>
      <c r="H525" s="74">
        <v>6</v>
      </c>
      <c r="I525" s="74"/>
      <c r="J525" s="74"/>
      <c r="K525" s="74"/>
      <c r="L525" s="74"/>
      <c r="M525" s="74"/>
      <c r="N525" s="74"/>
      <c r="O525" s="74"/>
      <c r="P525" s="74"/>
      <c r="Q525" s="74"/>
      <c r="R525" s="74"/>
      <c r="S525" s="74"/>
      <c r="T525" s="74">
        <v>333</v>
      </c>
      <c r="U525" s="74"/>
      <c r="V525" s="74">
        <v>32</v>
      </c>
    </row>
    <row r="526" spans="1:22">
      <c r="A526" s="78">
        <v>41074</v>
      </c>
      <c r="B526" s="74">
        <v>92</v>
      </c>
      <c r="D526" s="74">
        <v>7</v>
      </c>
      <c r="E526" s="74"/>
      <c r="F526" s="74">
        <v>64</v>
      </c>
      <c r="G526" s="74"/>
      <c r="H526" s="74">
        <v>7</v>
      </c>
      <c r="I526" s="74"/>
      <c r="J526" s="74"/>
      <c r="K526" s="74"/>
      <c r="L526" s="74"/>
      <c r="M526" s="74"/>
      <c r="N526" s="74"/>
      <c r="O526" s="74"/>
      <c r="P526" s="74"/>
      <c r="Q526" s="74"/>
      <c r="R526" s="74"/>
      <c r="S526" s="74"/>
      <c r="T526" s="74">
        <v>427</v>
      </c>
      <c r="U526" s="74"/>
      <c r="V526" s="74">
        <v>47</v>
      </c>
    </row>
    <row r="527" spans="1:22">
      <c r="A527" s="78">
        <v>41075</v>
      </c>
      <c r="B527" s="74">
        <v>111</v>
      </c>
      <c r="D527" s="74">
        <v>9</v>
      </c>
      <c r="E527" s="74"/>
      <c r="F527" s="74">
        <v>74</v>
      </c>
      <c r="G527" s="74"/>
      <c r="H527" s="74">
        <v>9</v>
      </c>
      <c r="I527" s="74"/>
      <c r="J527" s="74"/>
      <c r="K527" s="74"/>
      <c r="L527" s="74"/>
      <c r="M527" s="74"/>
      <c r="N527" s="74"/>
      <c r="O527" s="74"/>
      <c r="P527" s="74"/>
      <c r="Q527" s="74"/>
      <c r="R527" s="74"/>
      <c r="S527" s="74"/>
      <c r="T527" s="74">
        <v>441</v>
      </c>
      <c r="U527" s="74"/>
      <c r="V527" s="74">
        <v>49</v>
      </c>
    </row>
    <row r="528" spans="1:22">
      <c r="A528" s="78">
        <v>41076</v>
      </c>
      <c r="B528" s="74">
        <v>100</v>
      </c>
      <c r="D528" s="74">
        <v>9</v>
      </c>
      <c r="E528" s="74"/>
      <c r="F528" s="74">
        <v>65</v>
      </c>
      <c r="G528" s="74"/>
      <c r="H528" s="74">
        <v>7</v>
      </c>
      <c r="I528" s="74"/>
      <c r="J528" s="74"/>
      <c r="K528" s="74"/>
      <c r="L528" s="74"/>
      <c r="M528" s="74"/>
      <c r="N528" s="74"/>
      <c r="O528" s="74"/>
      <c r="P528" s="74"/>
      <c r="Q528" s="74"/>
      <c r="R528" s="74"/>
      <c r="S528" s="74"/>
      <c r="T528" s="74">
        <v>365</v>
      </c>
      <c r="U528" s="74"/>
      <c r="V528" s="74">
        <v>39</v>
      </c>
    </row>
    <row r="529" spans="1:22">
      <c r="A529" s="78">
        <v>41077</v>
      </c>
      <c r="B529" s="74">
        <v>63</v>
      </c>
      <c r="D529" s="74">
        <v>7</v>
      </c>
      <c r="E529" s="74"/>
      <c r="F529" s="74">
        <v>50</v>
      </c>
      <c r="G529" s="74"/>
      <c r="H529" s="74">
        <v>6</v>
      </c>
      <c r="I529" s="74"/>
      <c r="J529" s="74"/>
      <c r="K529" s="74"/>
      <c r="L529" s="74"/>
      <c r="M529" s="74"/>
      <c r="N529" s="74"/>
      <c r="O529" s="74"/>
      <c r="P529" s="74"/>
      <c r="Q529" s="74"/>
      <c r="R529" s="74"/>
      <c r="S529" s="74"/>
      <c r="T529" s="74">
        <v>329</v>
      </c>
      <c r="U529" s="74"/>
      <c r="V529" s="74">
        <v>41</v>
      </c>
    </row>
    <row r="530" spans="1:22">
      <c r="A530" s="78">
        <v>41078</v>
      </c>
      <c r="B530" s="74">
        <v>43</v>
      </c>
      <c r="D530" s="74">
        <v>3</v>
      </c>
      <c r="E530" s="74"/>
      <c r="F530" s="74">
        <v>37</v>
      </c>
      <c r="G530" s="74"/>
      <c r="H530" s="74">
        <v>5</v>
      </c>
      <c r="I530" s="74"/>
      <c r="J530" s="74"/>
      <c r="K530" s="74"/>
      <c r="L530" s="74"/>
      <c r="M530" s="74"/>
      <c r="N530" s="74"/>
      <c r="O530" s="74"/>
      <c r="P530" s="74"/>
      <c r="Q530" s="74"/>
      <c r="R530" s="74"/>
      <c r="S530" s="74"/>
      <c r="T530" s="74">
        <v>341</v>
      </c>
      <c r="U530" s="74"/>
      <c r="V530" s="74">
        <v>41</v>
      </c>
    </row>
    <row r="531" spans="1:22">
      <c r="A531" s="78">
        <v>41079</v>
      </c>
      <c r="B531" s="74">
        <v>57</v>
      </c>
      <c r="D531" s="74">
        <v>4</v>
      </c>
      <c r="E531" s="74"/>
      <c r="F531" s="74">
        <v>36</v>
      </c>
      <c r="G531" s="74"/>
      <c r="H531" s="74">
        <v>5</v>
      </c>
      <c r="I531" s="74"/>
      <c r="J531" s="74"/>
      <c r="K531" s="74"/>
      <c r="L531" s="74"/>
      <c r="M531" s="74"/>
      <c r="N531" s="74"/>
      <c r="O531" s="74"/>
      <c r="P531" s="74"/>
      <c r="Q531" s="74"/>
      <c r="R531" s="74"/>
      <c r="S531" s="74"/>
      <c r="T531" s="74">
        <v>217</v>
      </c>
      <c r="U531" s="74"/>
      <c r="V531" s="74">
        <v>21</v>
      </c>
    </row>
    <row r="532" spans="1:22">
      <c r="A532" s="78">
        <v>41080</v>
      </c>
      <c r="B532" s="74">
        <v>75</v>
      </c>
      <c r="D532" s="74">
        <v>4</v>
      </c>
      <c r="E532" s="74"/>
      <c r="F532" s="74">
        <v>53</v>
      </c>
      <c r="G532" s="74"/>
      <c r="H532" s="74">
        <v>7</v>
      </c>
      <c r="I532" s="74"/>
      <c r="J532" s="74"/>
      <c r="K532" s="74"/>
      <c r="L532" s="74"/>
      <c r="M532" s="74"/>
      <c r="N532" s="74"/>
      <c r="O532" s="74"/>
      <c r="P532" s="74"/>
      <c r="Q532" s="74"/>
      <c r="R532" s="74"/>
      <c r="S532" s="74"/>
      <c r="T532" s="74">
        <v>233</v>
      </c>
      <c r="U532" s="74"/>
      <c r="V532" s="74">
        <v>23</v>
      </c>
    </row>
    <row r="533" spans="1:22">
      <c r="A533" s="78">
        <v>41081</v>
      </c>
      <c r="B533" s="74">
        <v>93</v>
      </c>
      <c r="D533" s="74">
        <v>9</v>
      </c>
      <c r="E533" s="74"/>
      <c r="F533" s="74">
        <v>73</v>
      </c>
      <c r="G533" s="74"/>
      <c r="H533" s="74">
        <v>6</v>
      </c>
      <c r="I533" s="74"/>
      <c r="J533" s="74"/>
      <c r="K533" s="74"/>
      <c r="L533" s="74"/>
      <c r="M533" s="74"/>
      <c r="N533" s="74"/>
      <c r="O533" s="74"/>
      <c r="P533" s="74"/>
      <c r="Q533" s="74"/>
      <c r="R533" s="74"/>
      <c r="S533" s="74"/>
      <c r="T533" s="74">
        <v>328</v>
      </c>
      <c r="U533" s="74"/>
      <c r="V533" s="74">
        <v>34</v>
      </c>
    </row>
    <row r="534" spans="1:22">
      <c r="A534" s="78">
        <v>41082</v>
      </c>
      <c r="B534" s="74">
        <v>107</v>
      </c>
      <c r="D534" s="74">
        <v>8</v>
      </c>
      <c r="E534" s="74"/>
      <c r="F534" s="74">
        <v>72</v>
      </c>
      <c r="G534" s="74"/>
      <c r="H534" s="74">
        <v>7</v>
      </c>
      <c r="I534" s="74"/>
      <c r="J534" s="74"/>
      <c r="K534" s="74"/>
      <c r="L534" s="74"/>
      <c r="M534" s="74"/>
      <c r="N534" s="74"/>
      <c r="O534" s="74"/>
      <c r="P534" s="74"/>
      <c r="Q534" s="74"/>
      <c r="R534" s="74"/>
      <c r="S534" s="74"/>
      <c r="T534" s="74">
        <v>353</v>
      </c>
      <c r="U534" s="74"/>
      <c r="V534" s="74">
        <v>37</v>
      </c>
    </row>
    <row r="535" spans="1:22">
      <c r="A535" s="78">
        <v>41083</v>
      </c>
      <c r="B535" s="74">
        <v>113</v>
      </c>
      <c r="D535" s="74">
        <v>7</v>
      </c>
      <c r="E535" s="74"/>
      <c r="F535" s="74">
        <v>77</v>
      </c>
      <c r="G535" s="74"/>
      <c r="H535" s="74">
        <v>8</v>
      </c>
      <c r="I535" s="74"/>
      <c r="J535" s="74"/>
      <c r="K535" s="74"/>
      <c r="L535" s="74"/>
      <c r="M535" s="74"/>
      <c r="N535" s="74"/>
      <c r="O535" s="74"/>
      <c r="P535" s="74"/>
      <c r="Q535" s="74"/>
      <c r="R535" s="74"/>
      <c r="S535" s="74"/>
      <c r="T535" s="74">
        <v>353</v>
      </c>
      <c r="U535" s="74"/>
      <c r="V535" s="74">
        <v>29</v>
      </c>
    </row>
    <row r="536" spans="1:22">
      <c r="A536" s="78">
        <v>41084</v>
      </c>
      <c r="B536" s="74">
        <v>104</v>
      </c>
      <c r="D536" s="74">
        <v>7</v>
      </c>
      <c r="E536" s="74"/>
      <c r="F536" s="74">
        <v>62</v>
      </c>
      <c r="G536" s="74"/>
      <c r="H536" s="74">
        <v>6</v>
      </c>
      <c r="I536" s="74"/>
      <c r="J536" s="74"/>
      <c r="K536" s="74"/>
      <c r="L536" s="74"/>
      <c r="M536" s="74"/>
      <c r="N536" s="74"/>
      <c r="O536" s="74"/>
      <c r="P536" s="74"/>
      <c r="Q536" s="74"/>
      <c r="R536" s="74"/>
      <c r="S536" s="74"/>
      <c r="T536" s="74">
        <v>316</v>
      </c>
      <c r="U536" s="74"/>
      <c r="V536" s="74">
        <v>28</v>
      </c>
    </row>
    <row r="537" spans="1:22">
      <c r="A537" s="78">
        <v>41085</v>
      </c>
      <c r="B537" s="74">
        <v>110</v>
      </c>
      <c r="D537" s="74">
        <v>9</v>
      </c>
      <c r="E537" s="74"/>
      <c r="F537" s="74">
        <v>62</v>
      </c>
      <c r="G537" s="74"/>
      <c r="H537" s="74">
        <v>5</v>
      </c>
      <c r="I537" s="74"/>
      <c r="J537" s="74"/>
      <c r="K537" s="74"/>
      <c r="L537" s="74"/>
      <c r="M537" s="74"/>
      <c r="N537" s="74"/>
      <c r="O537" s="74"/>
      <c r="P537" s="74"/>
      <c r="Q537" s="74"/>
      <c r="R537" s="74"/>
      <c r="S537" s="74"/>
      <c r="T537" s="74">
        <v>347</v>
      </c>
      <c r="U537" s="74"/>
      <c r="V537" s="74">
        <v>29</v>
      </c>
    </row>
    <row r="538" spans="1:22">
      <c r="A538" s="78">
        <v>41086</v>
      </c>
      <c r="B538" s="74">
        <v>108</v>
      </c>
      <c r="D538" s="74">
        <v>6</v>
      </c>
      <c r="E538" s="74"/>
      <c r="F538" s="74">
        <v>68</v>
      </c>
      <c r="G538" s="74"/>
      <c r="H538" s="74">
        <v>5</v>
      </c>
      <c r="I538" s="74"/>
      <c r="J538" s="74"/>
      <c r="K538" s="74"/>
      <c r="L538" s="74"/>
      <c r="M538" s="74"/>
      <c r="N538" s="74"/>
      <c r="O538" s="74"/>
      <c r="P538" s="74"/>
      <c r="Q538" s="74"/>
      <c r="R538" s="74"/>
      <c r="S538" s="74"/>
      <c r="T538" s="74">
        <v>312</v>
      </c>
      <c r="U538" s="74"/>
      <c r="V538" s="74">
        <v>23</v>
      </c>
    </row>
    <row r="539" spans="1:22">
      <c r="A539" s="78">
        <v>41087</v>
      </c>
      <c r="B539" s="74">
        <v>130</v>
      </c>
      <c r="D539" s="74">
        <v>10</v>
      </c>
      <c r="E539" s="74"/>
      <c r="F539" s="74">
        <v>80</v>
      </c>
      <c r="G539" s="74"/>
      <c r="H539" s="74">
        <v>5</v>
      </c>
      <c r="I539" s="74"/>
      <c r="J539" s="74"/>
      <c r="K539" s="74"/>
      <c r="L539" s="74"/>
      <c r="M539" s="74"/>
      <c r="N539" s="74"/>
      <c r="O539" s="74"/>
      <c r="P539" s="74"/>
      <c r="Q539" s="74"/>
      <c r="R539" s="74"/>
      <c r="S539" s="74"/>
      <c r="T539" s="74">
        <v>333</v>
      </c>
      <c r="U539" s="74"/>
      <c r="V539" s="74">
        <v>24</v>
      </c>
    </row>
    <row r="540" spans="1:22">
      <c r="A540" s="78">
        <v>41088</v>
      </c>
      <c r="B540" s="74">
        <v>134</v>
      </c>
      <c r="D540" s="74">
        <v>9</v>
      </c>
      <c r="E540" s="74"/>
      <c r="F540" s="74">
        <v>90</v>
      </c>
      <c r="G540" s="74"/>
      <c r="H540" s="74">
        <v>6</v>
      </c>
      <c r="I540" s="74"/>
      <c r="J540" s="74"/>
      <c r="K540" s="74"/>
      <c r="L540" s="74"/>
      <c r="M540" s="74"/>
      <c r="N540" s="74"/>
      <c r="O540" s="74"/>
      <c r="P540" s="74"/>
      <c r="Q540" s="74"/>
      <c r="R540" s="74"/>
      <c r="S540" s="74"/>
      <c r="T540" s="74">
        <v>348</v>
      </c>
      <c r="U540" s="74"/>
      <c r="V540" s="74">
        <v>27</v>
      </c>
    </row>
    <row r="541" spans="1:22">
      <c r="A541" s="78">
        <v>41089</v>
      </c>
      <c r="B541" s="74">
        <v>141</v>
      </c>
      <c r="D541" s="74">
        <v>11</v>
      </c>
      <c r="E541" s="74"/>
      <c r="F541" s="74">
        <v>92</v>
      </c>
      <c r="G541" s="74"/>
      <c r="H541" s="74">
        <v>4</v>
      </c>
      <c r="I541" s="74"/>
      <c r="J541" s="74"/>
      <c r="K541" s="74"/>
      <c r="L541" s="74"/>
      <c r="M541" s="74"/>
      <c r="N541" s="74"/>
      <c r="O541" s="74"/>
      <c r="P541" s="74"/>
      <c r="Q541" s="74"/>
      <c r="R541" s="74"/>
      <c r="S541" s="74"/>
      <c r="T541" s="74">
        <v>352</v>
      </c>
      <c r="U541" s="74"/>
      <c r="V541" s="74">
        <v>26</v>
      </c>
    </row>
    <row r="542" spans="1:22">
      <c r="A542" s="78">
        <v>41090</v>
      </c>
      <c r="B542" s="74">
        <v>114</v>
      </c>
      <c r="D542" s="74">
        <v>11</v>
      </c>
      <c r="E542" s="74"/>
      <c r="F542" s="74">
        <v>76</v>
      </c>
      <c r="G542" s="74"/>
      <c r="H542" s="74">
        <v>4</v>
      </c>
      <c r="I542" s="74"/>
      <c r="J542" s="74"/>
      <c r="K542" s="74"/>
      <c r="L542" s="74"/>
      <c r="M542" s="74"/>
      <c r="N542" s="74"/>
      <c r="O542" s="74"/>
      <c r="P542" s="74"/>
      <c r="Q542" s="74"/>
      <c r="R542" s="74"/>
      <c r="S542" s="74"/>
      <c r="T542" s="74">
        <v>284</v>
      </c>
      <c r="U542" s="74"/>
      <c r="V542" s="74">
        <v>27</v>
      </c>
    </row>
    <row r="543" spans="1:22">
      <c r="A543" s="78">
        <v>41091</v>
      </c>
      <c r="B543" s="74">
        <v>119</v>
      </c>
      <c r="D543" s="74">
        <v>10</v>
      </c>
      <c r="E543" s="74"/>
      <c r="F543" s="74">
        <v>64</v>
      </c>
      <c r="G543" s="74"/>
      <c r="H543" s="74">
        <v>4</v>
      </c>
      <c r="I543" s="74"/>
      <c r="J543" s="74"/>
      <c r="K543" s="74"/>
      <c r="L543" s="74"/>
      <c r="M543" s="74"/>
      <c r="N543" s="74"/>
      <c r="O543" s="74"/>
      <c r="P543" s="74"/>
      <c r="Q543" s="74"/>
      <c r="R543" s="74"/>
      <c r="S543" s="74"/>
      <c r="T543" s="74">
        <v>238</v>
      </c>
      <c r="U543" s="74"/>
      <c r="V543" s="74">
        <v>21</v>
      </c>
    </row>
    <row r="544" spans="1:22">
      <c r="A544" s="78">
        <v>41092</v>
      </c>
      <c r="B544" s="74">
        <v>123</v>
      </c>
      <c r="D544" s="74">
        <v>10</v>
      </c>
      <c r="E544" s="74"/>
      <c r="F544" s="74">
        <v>74</v>
      </c>
      <c r="G544" s="74"/>
      <c r="H544" s="74">
        <v>4</v>
      </c>
      <c r="I544" s="74"/>
      <c r="J544" s="74"/>
      <c r="K544" s="74"/>
      <c r="L544" s="74"/>
      <c r="M544" s="74"/>
      <c r="N544" s="74"/>
      <c r="O544" s="74"/>
      <c r="P544" s="74"/>
      <c r="Q544" s="74"/>
      <c r="R544" s="74"/>
      <c r="S544" s="74"/>
      <c r="T544" s="74">
        <v>220</v>
      </c>
      <c r="U544" s="74"/>
      <c r="V544" s="74">
        <v>18</v>
      </c>
    </row>
    <row r="545" spans="1:22">
      <c r="A545" s="78">
        <v>41093</v>
      </c>
      <c r="B545" s="74">
        <v>137</v>
      </c>
      <c r="D545" s="74">
        <v>12</v>
      </c>
      <c r="E545" s="74"/>
      <c r="F545" s="74">
        <v>81</v>
      </c>
      <c r="G545" s="74"/>
      <c r="H545" s="74">
        <v>5</v>
      </c>
      <c r="I545" s="74"/>
      <c r="J545" s="74"/>
      <c r="K545" s="74"/>
      <c r="L545" s="74"/>
      <c r="M545" s="74"/>
      <c r="N545" s="74"/>
      <c r="O545" s="74"/>
      <c r="P545" s="74"/>
      <c r="Q545" s="74"/>
      <c r="R545" s="74"/>
      <c r="S545" s="74"/>
      <c r="T545" s="74">
        <v>212</v>
      </c>
      <c r="U545" s="74"/>
      <c r="V545" s="74">
        <v>19</v>
      </c>
    </row>
    <row r="546" spans="1:22">
      <c r="A546" s="78">
        <v>41094</v>
      </c>
      <c r="B546" s="74">
        <v>149</v>
      </c>
      <c r="D546" s="74">
        <v>12</v>
      </c>
      <c r="E546" s="74"/>
      <c r="F546" s="74">
        <v>84</v>
      </c>
      <c r="G546" s="74"/>
      <c r="H546" s="74">
        <v>5</v>
      </c>
      <c r="I546" s="74"/>
      <c r="J546" s="74"/>
      <c r="K546" s="74"/>
      <c r="L546" s="74"/>
      <c r="M546" s="74"/>
      <c r="N546" s="74"/>
      <c r="O546" s="74"/>
      <c r="P546" s="74"/>
      <c r="Q546" s="74"/>
      <c r="R546" s="74"/>
      <c r="S546" s="74"/>
      <c r="T546" s="74">
        <v>250</v>
      </c>
      <c r="U546" s="74"/>
      <c r="V546" s="74">
        <v>24</v>
      </c>
    </row>
    <row r="547" spans="1:22">
      <c r="A547" s="78">
        <v>41095</v>
      </c>
      <c r="B547" s="74">
        <v>145</v>
      </c>
      <c r="D547" s="74">
        <v>14</v>
      </c>
      <c r="E547" s="74"/>
      <c r="F547" s="74">
        <v>85</v>
      </c>
      <c r="G547" s="74"/>
      <c r="H547" s="74">
        <v>4</v>
      </c>
      <c r="I547" s="74"/>
      <c r="J547" s="74"/>
      <c r="K547" s="74"/>
      <c r="L547" s="74"/>
      <c r="M547" s="74"/>
      <c r="N547" s="74"/>
      <c r="O547" s="74"/>
      <c r="P547" s="74"/>
      <c r="Q547" s="74"/>
      <c r="R547" s="74"/>
      <c r="S547" s="74"/>
      <c r="T547" s="74">
        <v>260</v>
      </c>
      <c r="U547" s="74"/>
      <c r="V547" s="74">
        <v>26</v>
      </c>
    </row>
    <row r="548" spans="1:22">
      <c r="A548" s="78">
        <v>41096</v>
      </c>
      <c r="B548" s="74">
        <v>183</v>
      </c>
      <c r="D548" s="74">
        <v>18</v>
      </c>
      <c r="E548" s="74"/>
      <c r="F548" s="74">
        <v>111</v>
      </c>
      <c r="G548" s="74"/>
      <c r="H548" s="74">
        <v>6</v>
      </c>
      <c r="I548" s="74"/>
      <c r="J548" s="74"/>
      <c r="K548" s="74"/>
      <c r="L548" s="74"/>
      <c r="M548" s="74"/>
      <c r="N548" s="74"/>
      <c r="O548" s="74"/>
      <c r="P548" s="74"/>
      <c r="Q548" s="74"/>
      <c r="R548" s="74"/>
      <c r="S548" s="74"/>
      <c r="T548" s="74">
        <v>326</v>
      </c>
      <c r="U548" s="74"/>
      <c r="V548" s="74">
        <v>37</v>
      </c>
    </row>
    <row r="549" spans="1:22">
      <c r="A549" s="78">
        <v>41097</v>
      </c>
      <c r="B549" s="74">
        <v>170</v>
      </c>
      <c r="D549" s="74">
        <v>17</v>
      </c>
      <c r="E549" s="74"/>
      <c r="F549" s="74">
        <v>101</v>
      </c>
      <c r="G549" s="74"/>
      <c r="H549" s="74">
        <v>8</v>
      </c>
      <c r="I549" s="74"/>
      <c r="J549" s="74"/>
      <c r="K549" s="74"/>
      <c r="L549" s="74"/>
      <c r="M549" s="74"/>
      <c r="N549" s="74"/>
      <c r="O549" s="74"/>
      <c r="P549" s="74"/>
      <c r="Q549" s="74"/>
      <c r="R549" s="74"/>
      <c r="S549" s="74"/>
      <c r="T549" s="74">
        <v>314</v>
      </c>
      <c r="U549" s="74"/>
      <c r="V549" s="74">
        <v>36</v>
      </c>
    </row>
    <row r="550" spans="1:22">
      <c r="A550" s="78">
        <v>41098</v>
      </c>
      <c r="B550" s="74">
        <v>150</v>
      </c>
      <c r="D550" s="74">
        <v>20</v>
      </c>
      <c r="E550" s="74"/>
      <c r="F550" s="74">
        <v>95</v>
      </c>
      <c r="G550" s="74"/>
      <c r="H550" s="74">
        <v>7</v>
      </c>
      <c r="I550" s="74"/>
      <c r="J550" s="74"/>
      <c r="K550" s="74"/>
      <c r="L550" s="74"/>
      <c r="M550" s="74"/>
      <c r="N550" s="74"/>
      <c r="O550" s="74"/>
      <c r="P550" s="74"/>
      <c r="Q550" s="74"/>
      <c r="R550" s="74"/>
      <c r="S550" s="74"/>
      <c r="T550" s="74">
        <v>296</v>
      </c>
      <c r="U550" s="74"/>
      <c r="V550" s="74">
        <v>34</v>
      </c>
    </row>
    <row r="551" spans="1:22">
      <c r="A551" s="78">
        <v>41099</v>
      </c>
      <c r="B551" s="74">
        <v>145</v>
      </c>
      <c r="D551" s="74">
        <v>17</v>
      </c>
      <c r="E551" s="74"/>
      <c r="F551" s="74">
        <v>96</v>
      </c>
      <c r="G551" s="74"/>
      <c r="H551" s="74">
        <v>8</v>
      </c>
      <c r="I551" s="74"/>
      <c r="J551" s="74"/>
      <c r="K551" s="74"/>
      <c r="L551" s="74"/>
      <c r="M551" s="74"/>
      <c r="N551" s="74"/>
      <c r="O551" s="74"/>
      <c r="P551" s="74"/>
      <c r="Q551" s="74"/>
      <c r="R551" s="74"/>
      <c r="S551" s="74"/>
      <c r="T551" s="74">
        <v>316</v>
      </c>
      <c r="U551" s="74"/>
      <c r="V551" s="74">
        <v>35</v>
      </c>
    </row>
    <row r="552" spans="1:22">
      <c r="A552" s="78">
        <v>41100</v>
      </c>
      <c r="B552" s="74">
        <v>161</v>
      </c>
      <c r="D552" s="74">
        <v>17</v>
      </c>
      <c r="E552" s="74"/>
      <c r="F552" s="74">
        <v>100</v>
      </c>
      <c r="G552" s="74"/>
      <c r="H552" s="74">
        <v>9</v>
      </c>
      <c r="I552" s="74"/>
      <c r="J552" s="74"/>
      <c r="K552" s="74"/>
      <c r="L552" s="74"/>
      <c r="M552" s="74"/>
      <c r="N552" s="74"/>
      <c r="O552" s="74"/>
      <c r="P552" s="74"/>
      <c r="Q552" s="74"/>
      <c r="R552" s="74"/>
      <c r="S552" s="74"/>
      <c r="T552" s="74">
        <v>281</v>
      </c>
      <c r="U552" s="74"/>
      <c r="V552" s="74">
        <v>31</v>
      </c>
    </row>
    <row r="553" spans="1:22">
      <c r="A553" s="78">
        <v>41101</v>
      </c>
      <c r="B553" s="74">
        <v>172</v>
      </c>
      <c r="D553" s="74">
        <v>19</v>
      </c>
      <c r="E553" s="74"/>
      <c r="F553" s="74">
        <v>96</v>
      </c>
      <c r="G553" s="74"/>
      <c r="H553" s="74">
        <v>8</v>
      </c>
      <c r="I553" s="74"/>
      <c r="J553" s="74"/>
      <c r="K553" s="74"/>
      <c r="L553" s="74"/>
      <c r="M553" s="74"/>
      <c r="N553" s="74"/>
      <c r="O553" s="74"/>
      <c r="P553" s="74"/>
      <c r="Q553" s="74"/>
      <c r="R553" s="74"/>
      <c r="S553" s="74"/>
      <c r="T553" s="74">
        <v>307</v>
      </c>
      <c r="U553" s="74"/>
      <c r="V553" s="74">
        <v>31</v>
      </c>
    </row>
    <row r="554" spans="1:22">
      <c r="A554" s="78">
        <v>41102</v>
      </c>
      <c r="B554" s="74">
        <v>170</v>
      </c>
      <c r="D554" s="74">
        <v>16</v>
      </c>
      <c r="E554" s="74"/>
      <c r="F554" s="74">
        <v>100</v>
      </c>
      <c r="G554" s="74"/>
      <c r="H554" s="74">
        <v>5</v>
      </c>
      <c r="I554" s="74"/>
      <c r="J554" s="74"/>
      <c r="K554" s="74"/>
      <c r="L554" s="74"/>
      <c r="M554" s="74"/>
      <c r="N554" s="74"/>
      <c r="O554" s="74"/>
      <c r="P554" s="74"/>
      <c r="Q554" s="74"/>
      <c r="R554" s="74"/>
      <c r="S554" s="74"/>
      <c r="T554" s="74">
        <v>321</v>
      </c>
      <c r="U554" s="74"/>
      <c r="V554" s="74">
        <v>27</v>
      </c>
    </row>
    <row r="555" spans="1:22">
      <c r="A555" s="78">
        <v>41103</v>
      </c>
      <c r="B555" s="74">
        <v>186</v>
      </c>
      <c r="D555" s="74">
        <v>19</v>
      </c>
      <c r="E555" s="74"/>
      <c r="F555" s="74">
        <v>101</v>
      </c>
      <c r="G555" s="74"/>
      <c r="H555" s="74">
        <v>6</v>
      </c>
      <c r="I555" s="74"/>
      <c r="J555" s="74"/>
      <c r="K555" s="74"/>
      <c r="L555" s="74"/>
      <c r="M555" s="74"/>
      <c r="N555" s="74"/>
      <c r="O555" s="74"/>
      <c r="P555" s="74"/>
      <c r="Q555" s="74"/>
      <c r="R555" s="74"/>
      <c r="S555" s="74"/>
      <c r="T555" s="74">
        <v>323</v>
      </c>
      <c r="U555" s="74"/>
      <c r="V555" s="74">
        <v>32</v>
      </c>
    </row>
    <row r="556" spans="1:22">
      <c r="A556" s="78">
        <v>41104</v>
      </c>
      <c r="B556" s="74">
        <v>170</v>
      </c>
      <c r="D556" s="74">
        <v>14</v>
      </c>
      <c r="E556" s="74"/>
      <c r="F556" s="74">
        <v>105</v>
      </c>
      <c r="G556" s="74"/>
      <c r="H556" s="74">
        <v>6</v>
      </c>
      <c r="I556" s="74"/>
      <c r="J556" s="74"/>
      <c r="K556" s="74"/>
      <c r="L556" s="74"/>
      <c r="M556" s="74"/>
      <c r="N556" s="74"/>
      <c r="O556" s="74"/>
      <c r="P556" s="74"/>
      <c r="Q556" s="74"/>
      <c r="R556" s="74"/>
      <c r="S556" s="74"/>
      <c r="T556" s="74">
        <v>270</v>
      </c>
      <c r="U556" s="74"/>
      <c r="V556" s="74">
        <v>21</v>
      </c>
    </row>
    <row r="557" spans="1:22">
      <c r="A557" s="78">
        <v>41105</v>
      </c>
      <c r="B557" s="74">
        <v>156</v>
      </c>
      <c r="D557" s="74">
        <v>12</v>
      </c>
      <c r="E557" s="74"/>
      <c r="F557" s="74">
        <v>94</v>
      </c>
      <c r="G557" s="74"/>
      <c r="H557" s="74">
        <v>5</v>
      </c>
      <c r="I557" s="74"/>
      <c r="J557" s="74"/>
      <c r="K557" s="74"/>
      <c r="L557" s="74"/>
      <c r="M557" s="74"/>
      <c r="N557" s="74"/>
      <c r="O557" s="74"/>
      <c r="P557" s="74"/>
      <c r="Q557" s="74"/>
      <c r="R557" s="74"/>
      <c r="S557" s="74"/>
      <c r="T557" s="74">
        <v>237</v>
      </c>
      <c r="U557" s="74"/>
      <c r="V557" s="74">
        <v>19</v>
      </c>
    </row>
    <row r="558" spans="1:22">
      <c r="A558" s="78">
        <v>41106</v>
      </c>
      <c r="B558" s="74">
        <v>151</v>
      </c>
      <c r="D558" s="74">
        <v>12</v>
      </c>
      <c r="E558" s="74"/>
      <c r="F558" s="74">
        <v>89</v>
      </c>
      <c r="G558" s="74"/>
      <c r="H558" s="74">
        <v>3</v>
      </c>
      <c r="I558" s="74"/>
      <c r="J558" s="74"/>
      <c r="K558" s="74"/>
      <c r="L558" s="74"/>
      <c r="M558" s="74"/>
      <c r="N558" s="74"/>
      <c r="O558" s="74"/>
      <c r="P558" s="74"/>
      <c r="Q558" s="74"/>
      <c r="R558" s="74"/>
      <c r="S558" s="74"/>
      <c r="T558" s="74">
        <v>250</v>
      </c>
      <c r="U558" s="74"/>
      <c r="V558" s="74">
        <v>19</v>
      </c>
    </row>
    <row r="559" spans="1:22">
      <c r="A559" s="78">
        <v>41107</v>
      </c>
      <c r="B559" s="74">
        <v>161</v>
      </c>
      <c r="D559" s="74">
        <v>10</v>
      </c>
      <c r="E559" s="74"/>
      <c r="F559" s="74">
        <v>92</v>
      </c>
      <c r="G559" s="74"/>
      <c r="H559" s="74">
        <v>3</v>
      </c>
      <c r="I559" s="74"/>
      <c r="J559" s="74"/>
      <c r="K559" s="74"/>
      <c r="L559" s="74"/>
      <c r="M559" s="74"/>
      <c r="N559" s="74"/>
      <c r="O559" s="74"/>
      <c r="P559" s="74"/>
      <c r="Q559" s="74"/>
      <c r="R559" s="74"/>
      <c r="S559" s="74"/>
      <c r="T559" s="74">
        <v>289</v>
      </c>
      <c r="U559" s="74"/>
      <c r="V559" s="74">
        <v>22</v>
      </c>
    </row>
    <row r="560" spans="1:22">
      <c r="A560" s="78">
        <v>41108</v>
      </c>
      <c r="B560" s="74">
        <v>157</v>
      </c>
      <c r="D560" s="74">
        <v>10</v>
      </c>
      <c r="E560" s="74"/>
      <c r="F560" s="74">
        <v>95</v>
      </c>
      <c r="G560" s="74"/>
      <c r="H560" s="74">
        <v>3</v>
      </c>
      <c r="I560" s="74"/>
      <c r="J560" s="74"/>
      <c r="K560" s="74"/>
      <c r="L560" s="74"/>
      <c r="M560" s="74"/>
      <c r="N560" s="74"/>
      <c r="O560" s="74"/>
      <c r="P560" s="74"/>
      <c r="Q560" s="74"/>
      <c r="R560" s="74"/>
      <c r="S560" s="74"/>
      <c r="T560" s="74">
        <v>256</v>
      </c>
      <c r="U560" s="74"/>
      <c r="V560" s="74">
        <v>22</v>
      </c>
    </row>
    <row r="561" spans="1:22">
      <c r="A561" s="78">
        <v>41109</v>
      </c>
      <c r="B561" s="74">
        <v>169</v>
      </c>
      <c r="D561" s="74">
        <v>12</v>
      </c>
      <c r="E561" s="74"/>
      <c r="F561" s="74">
        <v>91</v>
      </c>
      <c r="G561" s="74"/>
      <c r="H561" s="74">
        <v>2</v>
      </c>
      <c r="I561" s="74"/>
      <c r="J561" s="74"/>
      <c r="K561" s="74"/>
      <c r="L561" s="74"/>
      <c r="M561" s="74"/>
      <c r="N561" s="74"/>
      <c r="O561" s="74"/>
      <c r="P561" s="74"/>
      <c r="Q561" s="74"/>
      <c r="R561" s="74"/>
      <c r="S561" s="74"/>
      <c r="T561" s="74">
        <v>268</v>
      </c>
      <c r="U561" s="74"/>
      <c r="V561" s="74">
        <v>21</v>
      </c>
    </row>
    <row r="562" spans="1:22">
      <c r="A562" s="78">
        <v>41110</v>
      </c>
      <c r="B562" s="74">
        <v>203</v>
      </c>
      <c r="D562" s="74">
        <v>14</v>
      </c>
      <c r="E562" s="74"/>
      <c r="F562" s="74">
        <v>88</v>
      </c>
      <c r="G562" s="74"/>
      <c r="H562" s="74">
        <v>2</v>
      </c>
      <c r="I562" s="74"/>
      <c r="J562" s="74"/>
      <c r="K562" s="74"/>
      <c r="L562" s="74"/>
      <c r="M562" s="74"/>
      <c r="N562" s="74"/>
      <c r="O562" s="74"/>
      <c r="P562" s="74"/>
      <c r="Q562" s="74"/>
      <c r="R562" s="74"/>
      <c r="S562" s="74"/>
      <c r="T562" s="74">
        <v>305</v>
      </c>
      <c r="U562" s="74"/>
      <c r="V562" s="74">
        <v>25</v>
      </c>
    </row>
    <row r="563" spans="1:22">
      <c r="A563" s="78">
        <v>41111</v>
      </c>
      <c r="B563" s="74">
        <v>173</v>
      </c>
      <c r="D563" s="74">
        <v>11</v>
      </c>
      <c r="E563" s="74"/>
      <c r="F563" s="74">
        <v>84</v>
      </c>
      <c r="G563" s="74"/>
      <c r="H563" s="74">
        <v>3</v>
      </c>
      <c r="I563" s="74"/>
      <c r="J563" s="74"/>
      <c r="K563" s="74"/>
      <c r="L563" s="74"/>
      <c r="M563" s="74"/>
      <c r="N563" s="74"/>
      <c r="O563" s="74"/>
      <c r="P563" s="74"/>
      <c r="Q563" s="74"/>
      <c r="R563" s="74"/>
      <c r="S563" s="74"/>
      <c r="T563" s="74">
        <v>249</v>
      </c>
      <c r="U563" s="74"/>
      <c r="V563" s="74">
        <v>19</v>
      </c>
    </row>
    <row r="564" spans="1:22">
      <c r="A564" s="78">
        <v>41112</v>
      </c>
      <c r="B564" s="74">
        <v>161</v>
      </c>
      <c r="D564" s="74">
        <v>12</v>
      </c>
      <c r="E564" s="74"/>
      <c r="F564" s="74">
        <v>70</v>
      </c>
      <c r="G564" s="74"/>
      <c r="H564" s="74">
        <v>3</v>
      </c>
      <c r="I564" s="74"/>
      <c r="J564" s="74"/>
      <c r="K564" s="74"/>
      <c r="L564" s="74"/>
      <c r="M564" s="74"/>
      <c r="N564" s="74"/>
      <c r="O564" s="74"/>
      <c r="P564" s="74"/>
      <c r="Q564" s="74"/>
      <c r="R564" s="74"/>
      <c r="S564" s="74"/>
      <c r="T564" s="74">
        <v>222</v>
      </c>
      <c r="U564" s="74"/>
      <c r="V564" s="74">
        <v>16</v>
      </c>
    </row>
    <row r="565" spans="1:22">
      <c r="A565" s="78">
        <v>41113</v>
      </c>
      <c r="B565" s="74">
        <v>166</v>
      </c>
      <c r="D565" s="74">
        <v>12</v>
      </c>
      <c r="E565" s="74"/>
      <c r="F565" s="74">
        <v>83</v>
      </c>
      <c r="G565" s="74"/>
      <c r="H565" s="74">
        <v>3</v>
      </c>
      <c r="I565" s="74"/>
      <c r="J565" s="74"/>
      <c r="K565" s="74"/>
      <c r="L565" s="74"/>
      <c r="M565" s="74"/>
      <c r="N565" s="74"/>
      <c r="O565" s="74"/>
      <c r="P565" s="74"/>
      <c r="Q565" s="74"/>
      <c r="R565" s="74"/>
      <c r="S565" s="74"/>
      <c r="T565" s="74">
        <v>237</v>
      </c>
      <c r="U565" s="74"/>
      <c r="V565" s="74">
        <v>17</v>
      </c>
    </row>
    <row r="566" spans="1:22">
      <c r="A566" s="78">
        <v>41114</v>
      </c>
      <c r="B566" s="74">
        <v>160</v>
      </c>
      <c r="D566" s="74">
        <v>10</v>
      </c>
      <c r="E566" s="74"/>
      <c r="F566" s="74">
        <v>84</v>
      </c>
      <c r="G566" s="74"/>
      <c r="H566" s="74">
        <v>3</v>
      </c>
      <c r="I566" s="74"/>
      <c r="J566" s="74"/>
      <c r="K566" s="74"/>
      <c r="L566" s="74"/>
      <c r="M566" s="74"/>
      <c r="N566" s="74"/>
      <c r="O566" s="74"/>
      <c r="P566" s="74"/>
      <c r="Q566" s="74"/>
      <c r="R566" s="74"/>
      <c r="S566" s="74"/>
      <c r="T566" s="74">
        <v>215</v>
      </c>
      <c r="U566" s="74"/>
      <c r="V566" s="74">
        <v>15</v>
      </c>
    </row>
    <row r="567" spans="1:22">
      <c r="A567" s="78">
        <v>41115</v>
      </c>
      <c r="B567" s="74">
        <v>146</v>
      </c>
      <c r="D567" s="74">
        <v>9</v>
      </c>
      <c r="E567" s="74"/>
      <c r="F567" s="74">
        <v>79</v>
      </c>
      <c r="G567" s="74"/>
      <c r="H567" s="74">
        <v>4</v>
      </c>
      <c r="I567" s="74"/>
      <c r="J567" s="74"/>
      <c r="K567" s="74"/>
      <c r="L567" s="74"/>
      <c r="M567" s="74"/>
      <c r="N567" s="74"/>
      <c r="O567" s="74"/>
      <c r="P567" s="74"/>
      <c r="Q567" s="74"/>
      <c r="R567" s="74"/>
      <c r="S567" s="74"/>
      <c r="T567" s="74">
        <v>209</v>
      </c>
      <c r="U567" s="74"/>
      <c r="V567" s="74">
        <v>14</v>
      </c>
    </row>
    <row r="568" spans="1:22">
      <c r="A568" s="78">
        <v>41116</v>
      </c>
      <c r="B568" s="74">
        <v>167</v>
      </c>
      <c r="D568" s="74">
        <v>11</v>
      </c>
      <c r="E568" s="74"/>
      <c r="F568" s="74">
        <v>81</v>
      </c>
      <c r="G568" s="74"/>
      <c r="H568" s="74">
        <v>3</v>
      </c>
      <c r="I568" s="74"/>
      <c r="J568" s="74"/>
      <c r="K568" s="74"/>
      <c r="L568" s="74"/>
      <c r="M568" s="74"/>
      <c r="N568" s="74"/>
      <c r="O568" s="74"/>
      <c r="P568" s="74"/>
      <c r="Q568" s="74"/>
      <c r="R568" s="74"/>
      <c r="S568" s="74"/>
      <c r="T568" s="74">
        <v>219</v>
      </c>
      <c r="U568" s="74"/>
      <c r="V568" s="74">
        <v>17</v>
      </c>
    </row>
    <row r="569" spans="1:22">
      <c r="A569" s="78">
        <v>41117</v>
      </c>
      <c r="B569" s="74">
        <v>205</v>
      </c>
      <c r="D569" s="74">
        <v>13</v>
      </c>
      <c r="E569" s="74"/>
      <c r="F569" s="74">
        <v>98</v>
      </c>
      <c r="G569" s="74"/>
      <c r="H569" s="74">
        <v>4</v>
      </c>
      <c r="I569" s="74"/>
      <c r="J569" s="74"/>
      <c r="K569" s="74"/>
      <c r="L569" s="74"/>
      <c r="M569" s="74"/>
      <c r="N569" s="74"/>
      <c r="O569" s="74"/>
      <c r="P569" s="74"/>
      <c r="Q569" s="74"/>
      <c r="R569" s="74"/>
      <c r="S569" s="74"/>
      <c r="T569" s="74">
        <v>260</v>
      </c>
      <c r="U569" s="74"/>
      <c r="V569" s="74">
        <v>18</v>
      </c>
    </row>
    <row r="570" spans="1:22">
      <c r="A570" s="78">
        <v>41118</v>
      </c>
      <c r="B570" s="74">
        <v>173</v>
      </c>
      <c r="D570" s="74">
        <v>11</v>
      </c>
      <c r="E570" s="74"/>
      <c r="F570" s="74">
        <v>90</v>
      </c>
      <c r="G570" s="74"/>
      <c r="H570" s="74">
        <v>4</v>
      </c>
      <c r="I570" s="74"/>
      <c r="J570" s="74"/>
      <c r="K570" s="74"/>
      <c r="L570" s="74"/>
      <c r="M570" s="74"/>
      <c r="N570" s="74"/>
      <c r="O570" s="74"/>
      <c r="P570" s="74"/>
      <c r="Q570" s="74"/>
      <c r="R570" s="74"/>
      <c r="S570" s="74"/>
      <c r="T570" s="74">
        <v>236</v>
      </c>
      <c r="U570" s="74"/>
      <c r="V570" s="74">
        <v>16</v>
      </c>
    </row>
    <row r="571" spans="1:22">
      <c r="A571" s="78">
        <v>41119</v>
      </c>
      <c r="B571" s="74">
        <v>142</v>
      </c>
      <c r="D571" s="74">
        <v>10</v>
      </c>
      <c r="E571" s="74"/>
      <c r="F571" s="74">
        <v>73</v>
      </c>
      <c r="G571" s="74"/>
      <c r="H571" s="74">
        <v>3</v>
      </c>
      <c r="I571" s="74"/>
      <c r="J571" s="74"/>
      <c r="K571" s="74"/>
      <c r="L571" s="74"/>
      <c r="M571" s="74"/>
      <c r="N571" s="74"/>
      <c r="O571" s="74"/>
      <c r="P571" s="74"/>
      <c r="Q571" s="74"/>
      <c r="R571" s="74"/>
      <c r="S571" s="74"/>
      <c r="T571" s="74">
        <v>200</v>
      </c>
      <c r="U571" s="74"/>
      <c r="V571" s="74">
        <v>16</v>
      </c>
    </row>
    <row r="572" spans="1:22">
      <c r="A572" s="78">
        <v>41120</v>
      </c>
      <c r="B572" s="74">
        <v>140</v>
      </c>
      <c r="D572" s="74">
        <v>8</v>
      </c>
      <c r="E572" s="74"/>
      <c r="F572" s="74">
        <v>61</v>
      </c>
      <c r="G572" s="74"/>
      <c r="H572" s="74">
        <v>4</v>
      </c>
      <c r="I572" s="74"/>
      <c r="J572" s="74"/>
      <c r="K572" s="74"/>
      <c r="L572" s="74"/>
      <c r="M572" s="74"/>
      <c r="N572" s="74"/>
      <c r="O572" s="74"/>
      <c r="P572" s="74"/>
      <c r="Q572" s="74"/>
      <c r="R572" s="74"/>
      <c r="S572" s="74"/>
      <c r="T572" s="74">
        <v>218</v>
      </c>
      <c r="U572" s="74"/>
      <c r="V572" s="74">
        <v>16</v>
      </c>
    </row>
    <row r="573" spans="1:22">
      <c r="A573" s="78">
        <v>41121</v>
      </c>
      <c r="B573" s="74">
        <v>115</v>
      </c>
      <c r="D573" s="74">
        <v>5</v>
      </c>
      <c r="E573" s="74"/>
      <c r="F573" s="74">
        <v>74</v>
      </c>
      <c r="G573" s="74"/>
      <c r="H573" s="74">
        <v>4</v>
      </c>
      <c r="I573" s="74"/>
      <c r="J573" s="74"/>
      <c r="K573" s="74"/>
      <c r="L573" s="74"/>
      <c r="M573" s="74"/>
      <c r="N573" s="74"/>
      <c r="O573" s="74"/>
      <c r="P573" s="74"/>
      <c r="Q573" s="74"/>
      <c r="R573" s="74"/>
      <c r="S573" s="74"/>
      <c r="T573" s="74">
        <v>214</v>
      </c>
      <c r="U573" s="74"/>
      <c r="V573" s="74">
        <v>11</v>
      </c>
    </row>
    <row r="574" spans="1:22">
      <c r="A574" s="78">
        <v>41122</v>
      </c>
      <c r="B574" s="74">
        <v>120</v>
      </c>
      <c r="D574" s="74">
        <v>5</v>
      </c>
      <c r="E574" s="74"/>
      <c r="F574" s="74">
        <v>74</v>
      </c>
      <c r="G574" s="74"/>
      <c r="H574" s="74">
        <v>4</v>
      </c>
      <c r="I574" s="74"/>
      <c r="J574" s="74"/>
      <c r="K574" s="74"/>
      <c r="L574" s="74"/>
      <c r="M574" s="74"/>
      <c r="N574" s="74"/>
      <c r="O574" s="74"/>
      <c r="P574" s="74"/>
      <c r="Q574" s="74"/>
      <c r="R574" s="74"/>
      <c r="S574" s="74"/>
      <c r="T574" s="74">
        <v>230</v>
      </c>
      <c r="U574" s="74"/>
      <c r="V574" s="74">
        <v>13</v>
      </c>
    </row>
    <row r="575" spans="1:22">
      <c r="A575" s="78">
        <v>41123</v>
      </c>
      <c r="B575" s="74">
        <v>134</v>
      </c>
      <c r="D575" s="74">
        <v>9</v>
      </c>
      <c r="E575" s="74"/>
      <c r="F575" s="74">
        <v>79</v>
      </c>
      <c r="G575" s="74"/>
      <c r="H575" s="74">
        <v>4</v>
      </c>
      <c r="I575" s="74"/>
      <c r="J575" s="74"/>
      <c r="K575" s="74"/>
      <c r="L575" s="74"/>
      <c r="M575" s="74"/>
      <c r="N575" s="74"/>
      <c r="O575" s="74"/>
      <c r="P575" s="74"/>
      <c r="Q575" s="74"/>
      <c r="R575" s="74"/>
      <c r="S575" s="74"/>
      <c r="T575" s="74">
        <v>228</v>
      </c>
      <c r="U575" s="74"/>
      <c r="V575" s="74">
        <v>14</v>
      </c>
    </row>
    <row r="576" spans="1:22">
      <c r="A576" s="78">
        <v>41124</v>
      </c>
      <c r="B576" s="74">
        <v>164</v>
      </c>
      <c r="D576" s="74">
        <v>12</v>
      </c>
      <c r="E576" s="74"/>
      <c r="F576" s="74">
        <v>87</v>
      </c>
      <c r="G576" s="74"/>
      <c r="H576" s="74">
        <v>6</v>
      </c>
      <c r="I576" s="74"/>
      <c r="J576" s="74"/>
      <c r="K576" s="74"/>
      <c r="L576" s="74"/>
      <c r="M576" s="74"/>
      <c r="N576" s="74"/>
      <c r="O576" s="74"/>
      <c r="P576" s="74"/>
      <c r="Q576" s="74"/>
      <c r="R576" s="74"/>
      <c r="S576" s="74"/>
      <c r="T576" s="74">
        <v>267</v>
      </c>
      <c r="U576" s="74"/>
      <c r="V576" s="74">
        <v>19</v>
      </c>
    </row>
    <row r="577" spans="1:22">
      <c r="A577" s="78">
        <v>41125</v>
      </c>
      <c r="B577" s="74">
        <v>150</v>
      </c>
      <c r="D577" s="74">
        <v>13</v>
      </c>
      <c r="E577" s="74"/>
      <c r="F577" s="74">
        <v>82</v>
      </c>
      <c r="G577" s="74"/>
      <c r="H577" s="74">
        <v>6</v>
      </c>
      <c r="I577" s="74"/>
      <c r="J577" s="74"/>
      <c r="K577" s="74"/>
      <c r="L577" s="74"/>
      <c r="M577" s="74"/>
      <c r="N577" s="74"/>
      <c r="O577" s="74"/>
      <c r="P577" s="74"/>
      <c r="Q577" s="74"/>
      <c r="R577" s="74"/>
      <c r="S577" s="74"/>
      <c r="T577" s="74">
        <v>257</v>
      </c>
      <c r="U577" s="74"/>
      <c r="V577" s="74">
        <v>21</v>
      </c>
    </row>
    <row r="578" spans="1:22">
      <c r="A578" s="78">
        <v>41126</v>
      </c>
      <c r="B578" s="74">
        <v>121</v>
      </c>
      <c r="D578" s="74">
        <v>9</v>
      </c>
      <c r="E578" s="74"/>
      <c r="F578" s="74">
        <v>66</v>
      </c>
      <c r="G578" s="74"/>
      <c r="H578" s="74">
        <v>4</v>
      </c>
      <c r="I578" s="74"/>
      <c r="J578" s="74"/>
      <c r="K578" s="74"/>
      <c r="L578" s="74"/>
      <c r="M578" s="74"/>
      <c r="N578" s="74"/>
      <c r="O578" s="74"/>
      <c r="P578" s="74"/>
      <c r="Q578" s="74"/>
      <c r="R578" s="74"/>
      <c r="S578" s="74"/>
      <c r="T578" s="74">
        <v>220</v>
      </c>
      <c r="U578" s="74"/>
      <c r="V578" s="74">
        <v>17</v>
      </c>
    </row>
    <row r="579" spans="1:22">
      <c r="A579" s="78">
        <v>41127</v>
      </c>
      <c r="B579" s="74">
        <v>136</v>
      </c>
      <c r="D579" s="74">
        <v>8</v>
      </c>
      <c r="E579" s="74"/>
      <c r="F579" s="74">
        <v>72</v>
      </c>
      <c r="G579" s="74"/>
      <c r="H579" s="74">
        <v>3</v>
      </c>
      <c r="I579" s="74"/>
      <c r="J579" s="74"/>
      <c r="K579" s="74"/>
      <c r="L579" s="74"/>
      <c r="M579" s="74"/>
      <c r="N579" s="74"/>
      <c r="O579" s="74"/>
      <c r="P579" s="74"/>
      <c r="Q579" s="74"/>
      <c r="R579" s="74"/>
      <c r="S579" s="74"/>
      <c r="T579" s="74">
        <v>227</v>
      </c>
      <c r="U579" s="74"/>
      <c r="V579" s="74">
        <v>16</v>
      </c>
    </row>
    <row r="580" spans="1:22">
      <c r="A580" s="78">
        <v>41128</v>
      </c>
      <c r="B580" s="74">
        <v>140</v>
      </c>
      <c r="D580" s="74">
        <v>8</v>
      </c>
      <c r="E580" s="74"/>
      <c r="F580" s="74">
        <v>94</v>
      </c>
      <c r="G580" s="74"/>
      <c r="H580" s="74">
        <v>3</v>
      </c>
      <c r="I580" s="74"/>
      <c r="J580" s="74"/>
      <c r="K580" s="74"/>
      <c r="L580" s="74"/>
      <c r="M580" s="74"/>
      <c r="N580" s="74"/>
      <c r="O580" s="74"/>
      <c r="P580" s="74"/>
      <c r="Q580" s="74"/>
      <c r="R580" s="74"/>
      <c r="S580" s="74"/>
      <c r="T580" s="74">
        <v>284</v>
      </c>
      <c r="U580" s="74"/>
      <c r="V580" s="74">
        <v>22</v>
      </c>
    </row>
    <row r="581" spans="1:22">
      <c r="A581" s="78">
        <v>41129</v>
      </c>
      <c r="B581" s="74">
        <v>147</v>
      </c>
      <c r="D581" s="74">
        <v>11</v>
      </c>
      <c r="E581" s="74"/>
      <c r="F581" s="74">
        <v>93</v>
      </c>
      <c r="G581" s="74"/>
      <c r="H581" s="74">
        <v>2</v>
      </c>
      <c r="I581" s="74"/>
      <c r="J581" s="74"/>
      <c r="K581" s="74"/>
      <c r="L581" s="74"/>
      <c r="M581" s="74"/>
      <c r="N581" s="74"/>
      <c r="O581" s="74"/>
      <c r="P581" s="74"/>
      <c r="Q581" s="74"/>
      <c r="R581" s="74"/>
      <c r="S581" s="74"/>
      <c r="T581" s="74">
        <v>312</v>
      </c>
      <c r="U581" s="74"/>
      <c r="V581" s="74">
        <v>23</v>
      </c>
    </row>
    <row r="582" spans="1:22">
      <c r="A582" s="78">
        <v>41130</v>
      </c>
      <c r="B582" s="74">
        <v>137</v>
      </c>
      <c r="D582" s="74">
        <v>10</v>
      </c>
      <c r="E582" s="74"/>
      <c r="F582" s="74">
        <v>81</v>
      </c>
      <c r="G582" s="74"/>
      <c r="H582" s="74">
        <v>3</v>
      </c>
      <c r="I582" s="74"/>
      <c r="J582" s="74"/>
      <c r="K582" s="74"/>
      <c r="L582" s="74"/>
      <c r="M582" s="74"/>
      <c r="N582" s="74"/>
      <c r="O582" s="74"/>
      <c r="P582" s="74"/>
      <c r="Q582" s="74"/>
      <c r="R582" s="74"/>
      <c r="S582" s="74"/>
      <c r="T582" s="74">
        <v>315</v>
      </c>
      <c r="U582" s="74"/>
      <c r="V582" s="74">
        <v>27</v>
      </c>
    </row>
    <row r="583" spans="1:22">
      <c r="A583" s="78">
        <v>41131</v>
      </c>
      <c r="B583" s="74">
        <v>153</v>
      </c>
      <c r="D583" s="74">
        <v>15</v>
      </c>
      <c r="E583" s="74"/>
      <c r="F583" s="74">
        <v>90</v>
      </c>
      <c r="G583" s="74"/>
      <c r="H583" s="74">
        <v>5</v>
      </c>
      <c r="I583" s="74"/>
      <c r="J583" s="74"/>
      <c r="K583" s="74"/>
      <c r="L583" s="74"/>
      <c r="M583" s="74"/>
      <c r="N583" s="74"/>
      <c r="O583" s="74"/>
      <c r="P583" s="74"/>
      <c r="Q583" s="74"/>
      <c r="R583" s="74"/>
      <c r="S583" s="74"/>
      <c r="T583" s="74">
        <v>348</v>
      </c>
      <c r="U583" s="74"/>
      <c r="V583" s="74">
        <v>30</v>
      </c>
    </row>
    <row r="584" spans="1:22">
      <c r="A584" s="78">
        <v>41132</v>
      </c>
      <c r="B584" s="74">
        <v>132</v>
      </c>
      <c r="D584" s="74">
        <v>14</v>
      </c>
      <c r="E584" s="74"/>
      <c r="F584" s="74">
        <v>78</v>
      </c>
      <c r="G584" s="74"/>
      <c r="H584" s="74">
        <v>6</v>
      </c>
      <c r="I584" s="74"/>
      <c r="J584" s="74"/>
      <c r="K584" s="74"/>
      <c r="L584" s="74"/>
      <c r="M584" s="74"/>
      <c r="N584" s="74"/>
      <c r="O584" s="74"/>
      <c r="P584" s="74"/>
      <c r="Q584" s="74"/>
      <c r="R584" s="74"/>
      <c r="S584" s="74"/>
      <c r="T584" s="74">
        <v>317</v>
      </c>
      <c r="U584" s="74"/>
      <c r="V584" s="74">
        <v>30</v>
      </c>
    </row>
    <row r="585" spans="1:22">
      <c r="A585" s="78">
        <v>41133</v>
      </c>
      <c r="B585" s="74">
        <v>119</v>
      </c>
      <c r="D585" s="74">
        <v>10</v>
      </c>
      <c r="E585" s="74"/>
      <c r="F585" s="74">
        <v>60</v>
      </c>
      <c r="G585" s="74"/>
      <c r="H585" s="74">
        <v>4</v>
      </c>
      <c r="I585" s="74"/>
      <c r="J585" s="74"/>
      <c r="K585" s="74"/>
      <c r="L585" s="74"/>
      <c r="M585" s="74"/>
      <c r="N585" s="74"/>
      <c r="O585" s="74"/>
      <c r="P585" s="74"/>
      <c r="Q585" s="74"/>
      <c r="R585" s="74"/>
      <c r="S585" s="74"/>
      <c r="T585" s="74">
        <v>288</v>
      </c>
      <c r="U585" s="74"/>
      <c r="V585" s="74">
        <v>25</v>
      </c>
    </row>
    <row r="586" spans="1:22">
      <c r="A586" s="78">
        <v>41134</v>
      </c>
      <c r="B586" s="74">
        <v>135</v>
      </c>
      <c r="D586" s="74">
        <v>10</v>
      </c>
      <c r="E586" s="74"/>
      <c r="F586" s="74">
        <v>66</v>
      </c>
      <c r="G586" s="74"/>
      <c r="H586" s="74">
        <v>2</v>
      </c>
      <c r="I586" s="74"/>
      <c r="J586" s="74"/>
      <c r="K586" s="74"/>
      <c r="L586" s="74"/>
      <c r="M586" s="74"/>
      <c r="N586" s="74"/>
      <c r="O586" s="74"/>
      <c r="P586" s="74"/>
      <c r="Q586" s="74"/>
      <c r="R586" s="74"/>
      <c r="S586" s="74"/>
      <c r="T586" s="74">
        <v>280</v>
      </c>
      <c r="U586" s="74"/>
      <c r="V586" s="74">
        <v>23</v>
      </c>
    </row>
    <row r="587" spans="1:22">
      <c r="A587" s="78">
        <v>41135</v>
      </c>
      <c r="B587" s="74">
        <v>15</v>
      </c>
      <c r="D587" s="74">
        <v>1</v>
      </c>
      <c r="E587" s="74"/>
      <c r="F587" s="74">
        <v>10</v>
      </c>
      <c r="G587" s="74"/>
      <c r="H587" s="74">
        <v>2</v>
      </c>
      <c r="I587" s="74"/>
      <c r="J587" s="74"/>
      <c r="K587" s="74"/>
      <c r="L587" s="74"/>
      <c r="M587" s="74"/>
      <c r="N587" s="74"/>
      <c r="O587" s="74"/>
      <c r="P587" s="74"/>
      <c r="Q587" s="74"/>
      <c r="R587" s="74"/>
      <c r="S587" s="74"/>
      <c r="T587" s="74">
        <v>255</v>
      </c>
      <c r="U587" s="74"/>
      <c r="V587" s="74">
        <v>25</v>
      </c>
    </row>
    <row r="588" spans="1:22">
      <c r="A588" s="78">
        <v>41136</v>
      </c>
      <c r="B588" s="74">
        <v>2</v>
      </c>
      <c r="D588" s="74">
        <v>1</v>
      </c>
      <c r="E588" s="74"/>
      <c r="F588" s="74">
        <v>6</v>
      </c>
      <c r="G588" s="74"/>
      <c r="H588" s="74">
        <v>2</v>
      </c>
      <c r="I588" s="74"/>
      <c r="J588" s="74"/>
      <c r="K588" s="74"/>
      <c r="L588" s="74"/>
      <c r="M588" s="74"/>
      <c r="N588" s="74"/>
      <c r="O588" s="74"/>
      <c r="P588" s="74"/>
      <c r="Q588" s="74"/>
      <c r="R588" s="74"/>
      <c r="S588" s="74"/>
      <c r="T588" s="74">
        <v>260</v>
      </c>
      <c r="U588" s="74"/>
      <c r="V588" s="74">
        <v>25</v>
      </c>
    </row>
    <row r="589" spans="1:22">
      <c r="A589" s="78">
        <v>41137</v>
      </c>
      <c r="B589" s="74">
        <v>6</v>
      </c>
      <c r="D589" s="74">
        <v>2</v>
      </c>
      <c r="E589" s="74"/>
      <c r="F589" s="74">
        <v>10</v>
      </c>
      <c r="G589" s="74"/>
      <c r="H589" s="74">
        <v>2</v>
      </c>
      <c r="I589" s="74"/>
      <c r="J589" s="74"/>
      <c r="K589" s="74"/>
      <c r="L589" s="74"/>
      <c r="M589" s="74"/>
      <c r="N589" s="74"/>
      <c r="O589" s="74"/>
      <c r="P589" s="74"/>
      <c r="Q589" s="74"/>
      <c r="R589" s="74"/>
      <c r="S589" s="74"/>
      <c r="T589" s="74">
        <v>376</v>
      </c>
      <c r="U589" s="74"/>
      <c r="V589" s="74">
        <v>32</v>
      </c>
    </row>
    <row r="590" spans="1:22">
      <c r="A590" s="78">
        <v>41138</v>
      </c>
      <c r="B590" s="74">
        <v>16</v>
      </c>
      <c r="D590" s="74">
        <v>2</v>
      </c>
      <c r="E590" s="74"/>
      <c r="F590" s="74">
        <v>24</v>
      </c>
      <c r="G590" s="74"/>
      <c r="H590" s="74">
        <v>2</v>
      </c>
      <c r="I590" s="74"/>
      <c r="J590" s="74"/>
      <c r="K590" s="74"/>
      <c r="L590" s="74"/>
      <c r="M590" s="74"/>
      <c r="N590" s="74"/>
      <c r="O590" s="74"/>
      <c r="P590" s="74"/>
      <c r="Q590" s="74"/>
      <c r="R590" s="74"/>
      <c r="S590" s="74"/>
      <c r="T590" s="74">
        <v>415</v>
      </c>
      <c r="U590" s="74"/>
      <c r="V590" s="74">
        <v>38</v>
      </c>
    </row>
    <row r="591" spans="1:22">
      <c r="A591" s="78">
        <v>41139</v>
      </c>
      <c r="B591" s="74">
        <v>24</v>
      </c>
      <c r="D591" s="74">
        <v>2</v>
      </c>
      <c r="E591" s="74"/>
      <c r="F591" s="74">
        <v>36</v>
      </c>
      <c r="G591" s="74"/>
      <c r="H591" s="74">
        <v>3</v>
      </c>
      <c r="I591" s="74"/>
      <c r="J591" s="74"/>
      <c r="K591" s="74"/>
      <c r="L591" s="74"/>
      <c r="M591" s="74"/>
      <c r="N591" s="74"/>
      <c r="O591" s="74"/>
      <c r="P591" s="74"/>
      <c r="Q591" s="74"/>
      <c r="R591" s="74"/>
      <c r="S591" s="74"/>
      <c r="T591" s="74">
        <v>385</v>
      </c>
      <c r="U591" s="74"/>
      <c r="V591" s="74">
        <v>36</v>
      </c>
    </row>
    <row r="592" spans="1:22">
      <c r="A592" s="78">
        <v>41140</v>
      </c>
      <c r="B592" s="74">
        <v>22</v>
      </c>
      <c r="D592" s="74">
        <v>2</v>
      </c>
      <c r="E592" s="74"/>
      <c r="F592" s="74">
        <v>39</v>
      </c>
      <c r="G592" s="74"/>
      <c r="H592" s="74">
        <v>5</v>
      </c>
      <c r="I592" s="74"/>
      <c r="J592" s="74"/>
      <c r="K592" s="74"/>
      <c r="L592" s="74"/>
      <c r="M592" s="74"/>
      <c r="N592" s="74"/>
      <c r="O592" s="74"/>
      <c r="P592" s="74"/>
      <c r="Q592" s="74"/>
      <c r="R592" s="74"/>
      <c r="S592" s="74"/>
      <c r="T592" s="74">
        <v>345</v>
      </c>
      <c r="U592" s="74"/>
      <c r="V592" s="74">
        <v>30</v>
      </c>
    </row>
    <row r="593" spans="1:22">
      <c r="A593" s="78">
        <v>41141</v>
      </c>
      <c r="B593" s="74">
        <v>43</v>
      </c>
      <c r="D593" s="74">
        <v>4</v>
      </c>
      <c r="E593" s="74"/>
      <c r="F593" s="74">
        <v>39</v>
      </c>
      <c r="G593" s="74"/>
      <c r="H593" s="74">
        <v>5</v>
      </c>
      <c r="I593" s="74"/>
      <c r="J593" s="74"/>
      <c r="K593" s="74"/>
      <c r="L593" s="74"/>
      <c r="M593" s="74"/>
      <c r="N593" s="74"/>
      <c r="O593" s="74"/>
      <c r="P593" s="74"/>
      <c r="Q593" s="74"/>
      <c r="R593" s="74"/>
      <c r="S593" s="74"/>
      <c r="T593" s="74">
        <v>338</v>
      </c>
      <c r="U593" s="74"/>
      <c r="V593" s="74">
        <v>32</v>
      </c>
    </row>
    <row r="594" spans="1:22">
      <c r="A594" s="78">
        <v>41142</v>
      </c>
      <c r="B594" s="74">
        <v>53</v>
      </c>
      <c r="D594" s="74">
        <v>4</v>
      </c>
      <c r="E594" s="74"/>
      <c r="F594" s="74">
        <v>51</v>
      </c>
      <c r="G594" s="74"/>
      <c r="H594" s="74">
        <v>6</v>
      </c>
      <c r="I594" s="74"/>
      <c r="J594" s="74"/>
      <c r="K594" s="74"/>
      <c r="L594" s="74"/>
      <c r="M594" s="74"/>
      <c r="N594" s="74"/>
      <c r="O594" s="74"/>
      <c r="P594" s="74"/>
      <c r="Q594" s="74"/>
      <c r="R594" s="74"/>
      <c r="S594" s="74"/>
      <c r="T594" s="74">
        <v>341</v>
      </c>
      <c r="U594" s="74"/>
      <c r="V594" s="74">
        <v>30</v>
      </c>
    </row>
    <row r="595" spans="1:22">
      <c r="A595" s="78">
        <v>41143</v>
      </c>
      <c r="B595" s="74">
        <v>77</v>
      </c>
      <c r="D595" s="74">
        <v>6</v>
      </c>
      <c r="E595" s="74"/>
      <c r="F595" s="74">
        <v>47</v>
      </c>
      <c r="G595" s="74"/>
      <c r="H595" s="74">
        <v>4</v>
      </c>
      <c r="I595" s="74"/>
      <c r="J595" s="74"/>
      <c r="K595" s="74"/>
      <c r="L595" s="74"/>
      <c r="M595" s="74"/>
      <c r="N595" s="74"/>
      <c r="O595" s="74"/>
      <c r="P595" s="74"/>
      <c r="Q595" s="74"/>
      <c r="R595" s="74"/>
      <c r="S595" s="74"/>
      <c r="T595" s="74">
        <v>330</v>
      </c>
      <c r="U595" s="74"/>
      <c r="V595" s="74">
        <v>28</v>
      </c>
    </row>
    <row r="596" spans="1:22">
      <c r="A596" s="78">
        <v>41144</v>
      </c>
      <c r="B596" s="74">
        <v>103</v>
      </c>
      <c r="D596" s="74">
        <v>6</v>
      </c>
      <c r="E596" s="74"/>
      <c r="F596" s="74">
        <v>53</v>
      </c>
      <c r="G596" s="74"/>
      <c r="H596" s="74">
        <v>3</v>
      </c>
      <c r="I596" s="74"/>
      <c r="J596" s="74"/>
      <c r="K596" s="74"/>
      <c r="L596" s="74"/>
      <c r="M596" s="74"/>
      <c r="N596" s="74"/>
      <c r="O596" s="74"/>
      <c r="P596" s="74"/>
      <c r="Q596" s="74"/>
      <c r="R596" s="74"/>
      <c r="S596" s="74"/>
      <c r="T596" s="74">
        <v>311</v>
      </c>
      <c r="U596" s="74"/>
      <c r="V596" s="74">
        <v>26</v>
      </c>
    </row>
    <row r="597" spans="1:22">
      <c r="A597" s="78">
        <v>41145</v>
      </c>
      <c r="B597" s="74">
        <v>119</v>
      </c>
      <c r="D597" s="74">
        <v>9</v>
      </c>
      <c r="E597" s="74"/>
      <c r="F597" s="74">
        <v>67</v>
      </c>
      <c r="G597" s="74"/>
      <c r="H597" s="74">
        <v>4</v>
      </c>
      <c r="I597" s="74"/>
      <c r="J597" s="74"/>
      <c r="K597" s="74"/>
      <c r="L597" s="74"/>
      <c r="M597" s="74"/>
      <c r="N597" s="74"/>
      <c r="O597" s="74"/>
      <c r="P597" s="74"/>
      <c r="Q597" s="74"/>
      <c r="R597" s="74"/>
      <c r="S597" s="74"/>
      <c r="T597" s="74">
        <v>341</v>
      </c>
      <c r="U597" s="74"/>
      <c r="V597" s="74">
        <v>31</v>
      </c>
    </row>
    <row r="598" spans="1:22">
      <c r="A598" s="78">
        <v>41146</v>
      </c>
      <c r="B598" s="74">
        <v>120</v>
      </c>
      <c r="D598" s="74">
        <v>11</v>
      </c>
      <c r="E598" s="74"/>
      <c r="F598" s="74">
        <v>59</v>
      </c>
      <c r="G598" s="74"/>
      <c r="H598" s="74">
        <v>4</v>
      </c>
      <c r="I598" s="74"/>
      <c r="J598" s="74"/>
      <c r="K598" s="74"/>
      <c r="L598" s="74"/>
      <c r="M598" s="74"/>
      <c r="N598" s="74"/>
      <c r="O598" s="74"/>
      <c r="P598" s="74"/>
      <c r="Q598" s="74"/>
      <c r="R598" s="74"/>
      <c r="S598" s="74"/>
      <c r="T598" s="74">
        <v>285</v>
      </c>
      <c r="U598" s="74"/>
      <c r="V598" s="74">
        <v>27</v>
      </c>
    </row>
    <row r="599" spans="1:22">
      <c r="A599" s="78">
        <v>41147</v>
      </c>
      <c r="B599" s="74">
        <v>92</v>
      </c>
      <c r="D599" s="74">
        <v>9</v>
      </c>
      <c r="E599" s="74"/>
      <c r="F599" s="74">
        <v>59</v>
      </c>
      <c r="G599" s="74"/>
      <c r="H599" s="74">
        <v>4</v>
      </c>
      <c r="I599" s="74"/>
      <c r="J599" s="74"/>
      <c r="K599" s="74"/>
      <c r="L599" s="74"/>
      <c r="M599" s="74"/>
      <c r="N599" s="74"/>
      <c r="O599" s="74"/>
      <c r="P599" s="74"/>
      <c r="Q599" s="74"/>
      <c r="R599" s="74"/>
      <c r="S599" s="74"/>
      <c r="T599" s="74">
        <v>232</v>
      </c>
      <c r="U599" s="74"/>
      <c r="V599" s="74">
        <v>23</v>
      </c>
    </row>
    <row r="600" spans="1:22">
      <c r="A600" s="78">
        <v>41148</v>
      </c>
      <c r="B600" s="74">
        <v>107</v>
      </c>
      <c r="D600" s="74">
        <v>10</v>
      </c>
      <c r="E600" s="74"/>
      <c r="F600" s="74">
        <v>68</v>
      </c>
      <c r="G600" s="74"/>
      <c r="H600" s="74">
        <v>5</v>
      </c>
      <c r="I600" s="74"/>
      <c r="J600" s="74"/>
      <c r="K600" s="74"/>
      <c r="L600" s="74"/>
      <c r="M600" s="74"/>
      <c r="N600" s="74"/>
      <c r="O600" s="74"/>
      <c r="P600" s="74"/>
      <c r="Q600" s="74"/>
      <c r="R600" s="74"/>
      <c r="S600" s="74"/>
      <c r="T600" s="74">
        <v>264</v>
      </c>
      <c r="U600" s="74"/>
      <c r="V600" s="74">
        <v>24</v>
      </c>
    </row>
    <row r="601" spans="1:22">
      <c r="A601" s="78">
        <v>41149</v>
      </c>
      <c r="B601" s="74">
        <v>82</v>
      </c>
      <c r="D601" s="74">
        <v>7</v>
      </c>
      <c r="E601" s="74"/>
      <c r="F601" s="74">
        <v>58</v>
      </c>
      <c r="G601" s="74"/>
      <c r="H601" s="74">
        <v>5</v>
      </c>
      <c r="I601" s="74"/>
      <c r="J601" s="74"/>
      <c r="K601" s="74"/>
      <c r="L601" s="74"/>
      <c r="M601" s="74"/>
      <c r="N601" s="74"/>
      <c r="O601" s="74"/>
      <c r="P601" s="74"/>
      <c r="Q601" s="74"/>
      <c r="R601" s="74"/>
      <c r="S601" s="74"/>
      <c r="T601" s="74">
        <v>256</v>
      </c>
      <c r="U601" s="74"/>
      <c r="V601" s="74">
        <v>24</v>
      </c>
    </row>
    <row r="602" spans="1:22">
      <c r="A602" s="78">
        <v>41150</v>
      </c>
      <c r="B602" s="74">
        <v>95</v>
      </c>
      <c r="D602" s="74">
        <v>9</v>
      </c>
      <c r="E602" s="74"/>
      <c r="F602" s="74">
        <v>54</v>
      </c>
      <c r="G602" s="74"/>
      <c r="H602" s="74">
        <v>4</v>
      </c>
      <c r="I602" s="74"/>
      <c r="J602" s="74"/>
      <c r="K602" s="74"/>
      <c r="L602" s="74"/>
      <c r="M602" s="74"/>
      <c r="N602" s="74"/>
      <c r="O602" s="74"/>
      <c r="P602" s="74"/>
      <c r="Q602" s="74"/>
      <c r="R602" s="74"/>
      <c r="S602" s="74"/>
      <c r="T602" s="74">
        <v>266</v>
      </c>
      <c r="U602" s="74"/>
      <c r="V602" s="74">
        <v>28</v>
      </c>
    </row>
    <row r="603" spans="1:22">
      <c r="A603" s="78">
        <v>41151</v>
      </c>
      <c r="B603" s="74">
        <v>111</v>
      </c>
      <c r="D603" s="74">
        <v>12</v>
      </c>
      <c r="E603" s="74"/>
      <c r="F603" s="74">
        <v>52</v>
      </c>
      <c r="G603" s="74"/>
      <c r="H603" s="74">
        <v>4</v>
      </c>
      <c r="I603" s="74"/>
      <c r="J603" s="74"/>
      <c r="K603" s="74"/>
      <c r="L603" s="74"/>
      <c r="M603" s="74"/>
      <c r="N603" s="74"/>
      <c r="O603" s="74"/>
      <c r="P603" s="74"/>
      <c r="Q603" s="74"/>
      <c r="R603" s="74"/>
      <c r="S603" s="74"/>
      <c r="T603" s="74">
        <v>283</v>
      </c>
      <c r="U603" s="74"/>
      <c r="V603" s="74">
        <v>29</v>
      </c>
    </row>
    <row r="604" spans="1:22">
      <c r="A604" s="78">
        <v>41152</v>
      </c>
      <c r="B604" s="74">
        <v>120</v>
      </c>
      <c r="D604" s="74">
        <v>17</v>
      </c>
      <c r="E604" s="74"/>
      <c r="F604" s="74">
        <v>48</v>
      </c>
      <c r="G604" s="74"/>
      <c r="H604" s="74">
        <v>3</v>
      </c>
      <c r="I604" s="74"/>
      <c r="J604" s="74"/>
      <c r="K604" s="74"/>
      <c r="L604" s="74"/>
      <c r="M604" s="74"/>
      <c r="N604" s="74"/>
      <c r="O604" s="74"/>
      <c r="P604" s="74"/>
      <c r="Q604" s="74"/>
      <c r="R604" s="74"/>
      <c r="S604" s="74"/>
      <c r="T604" s="74">
        <v>293</v>
      </c>
      <c r="U604" s="74"/>
      <c r="V604" s="74">
        <v>32</v>
      </c>
    </row>
    <row r="605" spans="1:22">
      <c r="A605" s="78">
        <v>41153</v>
      </c>
      <c r="B605" s="74">
        <v>112</v>
      </c>
      <c r="D605" s="74">
        <v>16</v>
      </c>
      <c r="E605" s="74"/>
      <c r="F605" s="74">
        <v>54</v>
      </c>
      <c r="G605" s="74"/>
      <c r="H605" s="74">
        <v>4</v>
      </c>
      <c r="I605" s="74"/>
      <c r="J605" s="74"/>
      <c r="K605" s="74"/>
      <c r="L605" s="74"/>
      <c r="M605" s="74"/>
      <c r="N605" s="74"/>
      <c r="O605" s="74"/>
      <c r="P605" s="74"/>
      <c r="Q605" s="74"/>
      <c r="R605" s="74"/>
      <c r="S605" s="74"/>
      <c r="T605" s="74">
        <v>249</v>
      </c>
      <c r="U605" s="74"/>
      <c r="V605" s="74">
        <v>32</v>
      </c>
    </row>
    <row r="606" spans="1:22">
      <c r="A606" s="78">
        <v>41154</v>
      </c>
      <c r="B606" s="74">
        <v>72</v>
      </c>
      <c r="D606" s="74">
        <v>8</v>
      </c>
      <c r="E606" s="74"/>
      <c r="F606" s="74">
        <v>47</v>
      </c>
      <c r="G606" s="74"/>
      <c r="H606" s="74">
        <v>5</v>
      </c>
      <c r="I606" s="74"/>
      <c r="J606" s="74"/>
      <c r="K606" s="74"/>
      <c r="L606" s="74"/>
      <c r="M606" s="74"/>
      <c r="N606" s="74"/>
      <c r="O606" s="74"/>
      <c r="P606" s="74"/>
      <c r="Q606" s="74"/>
      <c r="R606" s="74"/>
      <c r="S606" s="74"/>
      <c r="T606" s="74">
        <v>193</v>
      </c>
      <c r="U606" s="74"/>
      <c r="V606" s="74">
        <v>24</v>
      </c>
    </row>
    <row r="607" spans="1:22">
      <c r="A607" s="78">
        <v>41155</v>
      </c>
      <c r="B607" s="74">
        <v>71</v>
      </c>
      <c r="D607" s="74">
        <v>8</v>
      </c>
      <c r="E607" s="74"/>
      <c r="F607" s="74">
        <v>45</v>
      </c>
      <c r="G607" s="74"/>
      <c r="H607" s="74">
        <v>5</v>
      </c>
      <c r="I607" s="74"/>
      <c r="J607" s="74"/>
      <c r="K607" s="74"/>
      <c r="L607" s="74"/>
      <c r="M607" s="74"/>
      <c r="N607" s="74"/>
      <c r="O607" s="74"/>
      <c r="P607" s="74"/>
      <c r="Q607" s="74"/>
      <c r="R607" s="74"/>
      <c r="S607" s="74"/>
      <c r="T607" s="74">
        <v>178</v>
      </c>
      <c r="U607" s="74"/>
      <c r="V607" s="74">
        <v>17</v>
      </c>
    </row>
    <row r="608" spans="1:22">
      <c r="A608" s="78">
        <v>41156</v>
      </c>
      <c r="B608" s="74">
        <v>76</v>
      </c>
      <c r="D608" s="74">
        <v>9</v>
      </c>
      <c r="E608" s="74"/>
      <c r="F608" s="74">
        <v>44</v>
      </c>
      <c r="G608" s="74"/>
      <c r="H608" s="74">
        <v>6</v>
      </c>
      <c r="I608" s="74"/>
      <c r="J608" s="74"/>
      <c r="K608" s="74"/>
      <c r="L608" s="74"/>
      <c r="M608" s="74"/>
      <c r="N608" s="74"/>
      <c r="O608" s="74"/>
      <c r="P608" s="74"/>
      <c r="Q608" s="74"/>
      <c r="R608" s="74"/>
      <c r="S608" s="74"/>
      <c r="T608" s="74">
        <v>210</v>
      </c>
      <c r="U608" s="74"/>
      <c r="V608" s="74">
        <v>26</v>
      </c>
    </row>
    <row r="609" spans="1:22">
      <c r="A609" s="78">
        <v>41157</v>
      </c>
      <c r="B609" s="74">
        <v>91</v>
      </c>
      <c r="D609" s="74">
        <v>11</v>
      </c>
      <c r="E609" s="74"/>
      <c r="F609" s="74">
        <v>55</v>
      </c>
      <c r="G609" s="74"/>
      <c r="H609" s="74">
        <v>6</v>
      </c>
      <c r="I609" s="74"/>
      <c r="J609" s="74"/>
      <c r="K609" s="74"/>
      <c r="L609" s="74"/>
      <c r="M609" s="74"/>
      <c r="N609" s="74"/>
      <c r="O609" s="74"/>
      <c r="P609" s="74"/>
      <c r="Q609" s="74"/>
      <c r="R609" s="74"/>
      <c r="S609" s="74"/>
      <c r="T609" s="74">
        <v>211</v>
      </c>
      <c r="U609" s="74"/>
      <c r="V609" s="74">
        <v>26</v>
      </c>
    </row>
    <row r="610" spans="1:22">
      <c r="A610" s="78">
        <v>41158</v>
      </c>
      <c r="B610" s="74">
        <v>123</v>
      </c>
      <c r="D610" s="74">
        <v>13</v>
      </c>
      <c r="E610" s="74"/>
      <c r="F610" s="74">
        <v>63</v>
      </c>
      <c r="G610" s="74"/>
      <c r="H610" s="74">
        <v>6</v>
      </c>
      <c r="I610" s="74"/>
      <c r="J610" s="74"/>
      <c r="K610" s="74"/>
      <c r="L610" s="74"/>
      <c r="M610" s="74"/>
      <c r="N610" s="74"/>
      <c r="O610" s="74"/>
      <c r="P610" s="74"/>
      <c r="Q610" s="74"/>
      <c r="R610" s="74"/>
      <c r="S610" s="74"/>
      <c r="T610" s="74">
        <v>265</v>
      </c>
      <c r="U610" s="74"/>
      <c r="V610" s="74">
        <v>31</v>
      </c>
    </row>
    <row r="611" spans="1:22">
      <c r="A611" s="78">
        <v>41159</v>
      </c>
      <c r="B611" s="74">
        <v>142</v>
      </c>
      <c r="D611" s="74">
        <v>15</v>
      </c>
      <c r="E611" s="74"/>
      <c r="F611" s="74">
        <v>92</v>
      </c>
      <c r="G611" s="74"/>
      <c r="H611" s="74">
        <v>6</v>
      </c>
      <c r="I611" s="74"/>
      <c r="J611" s="74"/>
      <c r="K611" s="74"/>
      <c r="L611" s="74"/>
      <c r="M611" s="74"/>
      <c r="N611" s="74"/>
      <c r="O611" s="74"/>
      <c r="P611" s="74"/>
      <c r="Q611" s="74"/>
      <c r="R611" s="74"/>
      <c r="S611" s="74"/>
      <c r="T611" s="74">
        <v>322</v>
      </c>
      <c r="U611" s="74"/>
      <c r="V611" s="74">
        <v>36</v>
      </c>
    </row>
    <row r="612" spans="1:22">
      <c r="A612" s="78">
        <v>41160</v>
      </c>
      <c r="B612" s="74">
        <v>147</v>
      </c>
      <c r="D612" s="74">
        <v>18</v>
      </c>
      <c r="E612" s="74"/>
      <c r="F612" s="74">
        <v>92</v>
      </c>
      <c r="G612" s="74"/>
      <c r="H612" s="74">
        <v>8</v>
      </c>
      <c r="I612" s="74"/>
      <c r="J612" s="74"/>
      <c r="K612" s="74"/>
      <c r="L612" s="74"/>
      <c r="M612" s="74"/>
      <c r="N612" s="74"/>
      <c r="O612" s="74"/>
      <c r="P612" s="74"/>
      <c r="Q612" s="74"/>
      <c r="R612" s="74"/>
      <c r="S612" s="74"/>
      <c r="T612" s="74">
        <v>297</v>
      </c>
      <c r="U612" s="74"/>
      <c r="V612" s="74">
        <v>34</v>
      </c>
    </row>
    <row r="613" spans="1:22">
      <c r="A613" s="78">
        <v>41161</v>
      </c>
      <c r="B613" s="74">
        <v>127</v>
      </c>
      <c r="D613" s="74">
        <v>13</v>
      </c>
      <c r="E613" s="74"/>
      <c r="F613" s="74">
        <v>72</v>
      </c>
      <c r="G613" s="74"/>
      <c r="H613" s="74">
        <v>8</v>
      </c>
      <c r="I613" s="74"/>
      <c r="J613" s="74"/>
      <c r="K613" s="74"/>
      <c r="L613" s="74"/>
      <c r="M613" s="74"/>
      <c r="N613" s="74"/>
      <c r="O613" s="74"/>
      <c r="P613" s="74"/>
      <c r="Q613" s="74"/>
      <c r="R613" s="74"/>
      <c r="S613" s="74"/>
      <c r="T613" s="74">
        <v>300</v>
      </c>
      <c r="U613" s="74"/>
      <c r="V613" s="74">
        <v>34</v>
      </c>
    </row>
    <row r="614" spans="1:22">
      <c r="A614" s="78">
        <v>41162</v>
      </c>
      <c r="B614" s="74">
        <v>112</v>
      </c>
      <c r="D614" s="74">
        <v>13</v>
      </c>
      <c r="E614" s="74"/>
      <c r="F614" s="74">
        <v>68</v>
      </c>
      <c r="G614" s="74"/>
      <c r="H614" s="74">
        <v>7</v>
      </c>
      <c r="I614" s="74"/>
      <c r="J614" s="74"/>
      <c r="K614" s="74"/>
      <c r="L614" s="74"/>
      <c r="M614" s="74"/>
      <c r="N614" s="74"/>
      <c r="O614" s="74"/>
      <c r="P614" s="74"/>
      <c r="Q614" s="74"/>
      <c r="R614" s="74"/>
      <c r="S614" s="74"/>
      <c r="T614" s="74">
        <v>283</v>
      </c>
      <c r="U614" s="74"/>
      <c r="V614" s="74">
        <v>31</v>
      </c>
    </row>
    <row r="615" spans="1:22">
      <c r="A615" s="78">
        <v>41163</v>
      </c>
      <c r="B615" s="74">
        <v>124</v>
      </c>
      <c r="D615" s="74">
        <v>13</v>
      </c>
      <c r="E615" s="74"/>
      <c r="F615" s="74">
        <v>80</v>
      </c>
      <c r="G615" s="74"/>
      <c r="H615" s="74">
        <v>7</v>
      </c>
      <c r="I615" s="74"/>
      <c r="J615" s="74"/>
      <c r="K615" s="74"/>
      <c r="L615" s="74"/>
      <c r="M615" s="74"/>
      <c r="N615" s="74"/>
      <c r="O615" s="74"/>
      <c r="P615" s="74"/>
      <c r="Q615" s="74"/>
      <c r="R615" s="74"/>
      <c r="S615" s="74"/>
      <c r="T615" s="74">
        <v>275</v>
      </c>
      <c r="U615" s="74"/>
      <c r="V615" s="74">
        <v>30</v>
      </c>
    </row>
    <row r="616" spans="1:22">
      <c r="A616" s="78">
        <v>41164</v>
      </c>
      <c r="B616" s="74">
        <v>149</v>
      </c>
      <c r="D616" s="74">
        <v>15</v>
      </c>
      <c r="E616" s="74"/>
      <c r="F616" s="74">
        <v>83</v>
      </c>
      <c r="G616" s="74"/>
      <c r="H616" s="74">
        <v>8</v>
      </c>
      <c r="I616" s="74"/>
      <c r="J616" s="74"/>
      <c r="K616" s="74"/>
      <c r="L616" s="74"/>
      <c r="M616" s="74"/>
      <c r="N616" s="74"/>
      <c r="O616" s="74"/>
      <c r="P616" s="74"/>
      <c r="Q616" s="74"/>
      <c r="R616" s="74"/>
      <c r="S616" s="74"/>
      <c r="T616" s="74">
        <v>277</v>
      </c>
      <c r="U616" s="74"/>
      <c r="V616" s="74">
        <v>31</v>
      </c>
    </row>
    <row r="617" spans="1:22">
      <c r="A617" s="78">
        <v>41165</v>
      </c>
      <c r="B617" s="74">
        <v>160</v>
      </c>
      <c r="D617" s="74">
        <v>19</v>
      </c>
      <c r="E617" s="74"/>
      <c r="F617" s="74">
        <v>77</v>
      </c>
      <c r="G617" s="74"/>
      <c r="H617" s="74">
        <v>7</v>
      </c>
      <c r="I617" s="74"/>
      <c r="J617" s="74"/>
      <c r="K617" s="74"/>
      <c r="L617" s="74"/>
      <c r="M617" s="74"/>
      <c r="N617" s="74"/>
      <c r="O617" s="74"/>
      <c r="P617" s="74"/>
      <c r="Q617" s="74"/>
      <c r="R617" s="74"/>
      <c r="S617" s="74"/>
      <c r="T617" s="74">
        <v>286</v>
      </c>
      <c r="U617" s="74"/>
      <c r="V617" s="74">
        <v>32</v>
      </c>
    </row>
    <row r="618" spans="1:22">
      <c r="A618" s="78">
        <v>41166</v>
      </c>
      <c r="B618" s="74">
        <v>176</v>
      </c>
      <c r="D618" s="74">
        <v>20</v>
      </c>
      <c r="E618" s="74"/>
      <c r="F618" s="74">
        <v>91</v>
      </c>
      <c r="G618" s="74"/>
      <c r="H618" s="74">
        <v>9</v>
      </c>
      <c r="I618" s="74"/>
      <c r="J618" s="74"/>
      <c r="K618" s="74"/>
      <c r="L618" s="74"/>
      <c r="M618" s="74"/>
      <c r="N618" s="74"/>
      <c r="O618" s="74"/>
      <c r="P618" s="74"/>
      <c r="Q618" s="74"/>
      <c r="R618" s="74"/>
      <c r="S618" s="74"/>
      <c r="T618" s="74">
        <v>329</v>
      </c>
      <c r="U618" s="74"/>
      <c r="V618" s="74">
        <v>38</v>
      </c>
    </row>
    <row r="619" spans="1:22">
      <c r="A619" s="78">
        <v>41167</v>
      </c>
      <c r="B619" s="74">
        <v>167</v>
      </c>
      <c r="D619" s="74">
        <v>19</v>
      </c>
      <c r="E619" s="74"/>
      <c r="F619" s="74">
        <v>95</v>
      </c>
      <c r="G619" s="74"/>
      <c r="H619" s="74">
        <v>10</v>
      </c>
      <c r="I619" s="74"/>
      <c r="J619" s="74"/>
      <c r="K619" s="74"/>
      <c r="L619" s="74"/>
      <c r="M619" s="74"/>
      <c r="N619" s="74"/>
      <c r="O619" s="74"/>
      <c r="P619" s="74"/>
      <c r="Q619" s="74"/>
      <c r="R619" s="74"/>
      <c r="S619" s="74"/>
      <c r="T619" s="74">
        <v>322</v>
      </c>
      <c r="U619" s="74"/>
      <c r="V619" s="74">
        <v>35</v>
      </c>
    </row>
    <row r="620" spans="1:22">
      <c r="A620" s="78">
        <v>41168</v>
      </c>
      <c r="B620" s="74">
        <v>155</v>
      </c>
      <c r="D620" s="74">
        <v>15</v>
      </c>
      <c r="E620" s="74"/>
      <c r="F620" s="74">
        <v>78</v>
      </c>
      <c r="G620" s="74"/>
      <c r="H620" s="74">
        <v>6</v>
      </c>
      <c r="I620" s="74"/>
      <c r="J620" s="74"/>
      <c r="K620" s="74"/>
      <c r="L620" s="74"/>
      <c r="M620" s="74"/>
      <c r="N620" s="74"/>
      <c r="O620" s="74"/>
      <c r="P620" s="74"/>
      <c r="Q620" s="74"/>
      <c r="R620" s="74"/>
      <c r="S620" s="74"/>
      <c r="T620" s="74">
        <v>292</v>
      </c>
      <c r="U620" s="74"/>
      <c r="V620" s="74">
        <v>31</v>
      </c>
    </row>
    <row r="621" spans="1:22">
      <c r="A621" s="78">
        <v>41169</v>
      </c>
      <c r="B621" s="74">
        <v>143</v>
      </c>
      <c r="D621" s="74">
        <v>17</v>
      </c>
      <c r="E621" s="74"/>
      <c r="F621" s="74">
        <v>77</v>
      </c>
      <c r="G621" s="74"/>
      <c r="H621" s="74">
        <v>7</v>
      </c>
      <c r="I621" s="74"/>
      <c r="J621" s="74"/>
      <c r="K621" s="74"/>
      <c r="L621" s="74"/>
      <c r="M621" s="74"/>
      <c r="N621" s="74"/>
      <c r="O621" s="74"/>
      <c r="P621" s="74"/>
      <c r="Q621" s="74"/>
      <c r="R621" s="74"/>
      <c r="S621" s="74"/>
      <c r="T621" s="74">
        <v>301</v>
      </c>
      <c r="U621" s="74"/>
      <c r="V621" s="74">
        <v>32</v>
      </c>
    </row>
    <row r="622" spans="1:22">
      <c r="A622" s="78">
        <v>41170</v>
      </c>
      <c r="B622" s="74">
        <v>150</v>
      </c>
      <c r="D622" s="74">
        <v>15</v>
      </c>
      <c r="E622" s="74"/>
      <c r="F622" s="74">
        <v>75</v>
      </c>
      <c r="G622" s="74"/>
      <c r="H622" s="74">
        <v>8</v>
      </c>
      <c r="I622" s="74"/>
      <c r="J622" s="74"/>
      <c r="K622" s="74"/>
      <c r="L622" s="74"/>
      <c r="M622" s="74"/>
      <c r="N622" s="74"/>
      <c r="O622" s="74"/>
      <c r="P622" s="74"/>
      <c r="Q622" s="74"/>
      <c r="R622" s="74"/>
      <c r="S622" s="74"/>
      <c r="T622" s="74">
        <v>327</v>
      </c>
      <c r="U622" s="74"/>
      <c r="V622" s="74">
        <v>32</v>
      </c>
    </row>
    <row r="623" spans="1:22">
      <c r="A623" s="78">
        <v>41171</v>
      </c>
      <c r="B623" s="74">
        <v>160</v>
      </c>
      <c r="D623" s="74">
        <v>16</v>
      </c>
      <c r="E623" s="74"/>
      <c r="F623" s="74">
        <v>83</v>
      </c>
      <c r="G623" s="74"/>
      <c r="H623" s="74">
        <v>6</v>
      </c>
      <c r="I623" s="74"/>
      <c r="J623" s="74"/>
      <c r="K623" s="74"/>
      <c r="L623" s="74"/>
      <c r="M623" s="74"/>
      <c r="N623" s="74"/>
      <c r="O623" s="74"/>
      <c r="P623" s="74"/>
      <c r="Q623" s="74"/>
      <c r="R623" s="74"/>
      <c r="S623" s="74"/>
      <c r="T623" s="74">
        <v>308</v>
      </c>
      <c r="U623" s="74"/>
      <c r="V623" s="74">
        <v>32</v>
      </c>
    </row>
    <row r="624" spans="1:22">
      <c r="A624" s="78">
        <v>41172</v>
      </c>
      <c r="B624" s="74">
        <v>179</v>
      </c>
      <c r="D624" s="74">
        <v>17</v>
      </c>
      <c r="E624" s="74"/>
      <c r="F624" s="74">
        <v>132</v>
      </c>
      <c r="G624" s="74"/>
      <c r="H624" s="74">
        <v>6</v>
      </c>
      <c r="I624" s="74"/>
      <c r="J624" s="74"/>
      <c r="K624" s="74"/>
      <c r="L624" s="74"/>
      <c r="M624" s="74"/>
      <c r="N624" s="74"/>
      <c r="O624" s="74"/>
      <c r="P624" s="74"/>
      <c r="Q624" s="74"/>
      <c r="R624" s="74"/>
      <c r="S624" s="74"/>
      <c r="T624" s="74">
        <v>349</v>
      </c>
      <c r="U624" s="74"/>
      <c r="V624" s="74">
        <v>32</v>
      </c>
    </row>
    <row r="625" spans="1:22">
      <c r="A625" s="78">
        <v>41173</v>
      </c>
      <c r="B625" s="74">
        <v>177</v>
      </c>
      <c r="D625" s="74">
        <v>17</v>
      </c>
      <c r="E625" s="74"/>
      <c r="F625" s="74">
        <v>104</v>
      </c>
      <c r="G625" s="74"/>
      <c r="H625" s="74">
        <v>7</v>
      </c>
      <c r="I625" s="74"/>
      <c r="J625" s="74"/>
      <c r="K625" s="74"/>
      <c r="L625" s="74"/>
      <c r="M625" s="74"/>
      <c r="N625" s="74"/>
      <c r="O625" s="74"/>
      <c r="P625" s="74"/>
      <c r="Q625" s="74"/>
      <c r="R625" s="74"/>
      <c r="S625" s="74"/>
      <c r="T625" s="74">
        <v>419</v>
      </c>
      <c r="U625" s="74"/>
      <c r="V625" s="74">
        <v>37</v>
      </c>
    </row>
    <row r="626" spans="1:22">
      <c r="A626" s="78">
        <v>41174</v>
      </c>
      <c r="B626" s="74">
        <v>139</v>
      </c>
      <c r="D626" s="74">
        <v>12</v>
      </c>
      <c r="E626" s="74"/>
      <c r="F626" s="74">
        <v>87</v>
      </c>
      <c r="G626" s="74"/>
      <c r="H626" s="74">
        <v>7</v>
      </c>
      <c r="I626" s="74"/>
      <c r="J626" s="74"/>
      <c r="K626" s="74"/>
      <c r="L626" s="74"/>
      <c r="M626" s="74"/>
      <c r="N626" s="74"/>
      <c r="O626" s="74"/>
      <c r="P626" s="74"/>
      <c r="Q626" s="74"/>
      <c r="R626" s="74"/>
      <c r="S626" s="74"/>
      <c r="T626" s="74">
        <v>416</v>
      </c>
      <c r="U626" s="74"/>
      <c r="V626" s="74">
        <v>36</v>
      </c>
    </row>
    <row r="627" spans="1:22">
      <c r="A627" s="78">
        <v>41175</v>
      </c>
      <c r="B627" s="74">
        <v>140</v>
      </c>
      <c r="D627" s="74">
        <v>13</v>
      </c>
      <c r="E627" s="74"/>
      <c r="F627" s="74">
        <v>0</v>
      </c>
      <c r="G627" s="74"/>
      <c r="H627" s="74">
        <v>5</v>
      </c>
      <c r="I627" s="74"/>
      <c r="J627" s="74"/>
      <c r="K627" s="74"/>
      <c r="L627" s="74"/>
      <c r="M627" s="74"/>
      <c r="N627" s="74"/>
      <c r="O627" s="74"/>
      <c r="P627" s="74"/>
      <c r="Q627" s="74"/>
      <c r="R627" s="74"/>
      <c r="S627" s="74"/>
      <c r="T627" s="74">
        <v>366</v>
      </c>
      <c r="U627" s="74"/>
      <c r="V627" s="74">
        <v>33</v>
      </c>
    </row>
    <row r="628" spans="1:22">
      <c r="A628" s="78">
        <v>41176</v>
      </c>
      <c r="B628" s="74">
        <v>162</v>
      </c>
      <c r="D628" s="74">
        <v>16</v>
      </c>
      <c r="E628" s="74"/>
      <c r="F628" s="74">
        <v>66</v>
      </c>
      <c r="G628" s="74"/>
      <c r="H628" s="74">
        <v>5</v>
      </c>
      <c r="I628" s="74"/>
      <c r="J628" s="74"/>
      <c r="K628" s="74"/>
      <c r="L628" s="74"/>
      <c r="M628" s="74"/>
      <c r="N628" s="74"/>
      <c r="O628" s="74"/>
      <c r="P628" s="74"/>
      <c r="Q628" s="74"/>
      <c r="R628" s="74"/>
      <c r="S628" s="74"/>
      <c r="T628" s="74">
        <v>358</v>
      </c>
      <c r="U628" s="74"/>
      <c r="V628" s="74">
        <v>26</v>
      </c>
    </row>
    <row r="629" spans="1:22">
      <c r="A629" s="78">
        <v>41177</v>
      </c>
      <c r="B629" s="74">
        <v>166</v>
      </c>
      <c r="D629" s="74">
        <v>14</v>
      </c>
      <c r="E629" s="74"/>
      <c r="F629" s="74">
        <v>63</v>
      </c>
      <c r="G629" s="74"/>
      <c r="H629" s="74">
        <v>6</v>
      </c>
      <c r="I629" s="74"/>
      <c r="J629" s="74"/>
      <c r="K629" s="74"/>
      <c r="L629" s="74"/>
      <c r="M629" s="74"/>
      <c r="N629" s="74"/>
      <c r="O629" s="74"/>
      <c r="P629" s="74"/>
      <c r="Q629" s="74"/>
      <c r="R629" s="74"/>
      <c r="S629" s="74"/>
      <c r="T629" s="74">
        <v>401</v>
      </c>
      <c r="U629" s="74"/>
      <c r="V629" s="74">
        <v>32</v>
      </c>
    </row>
    <row r="630" spans="1:22">
      <c r="A630" s="78">
        <v>41178</v>
      </c>
      <c r="B630" s="74">
        <v>173</v>
      </c>
      <c r="D630" s="74">
        <v>15</v>
      </c>
      <c r="E630" s="74"/>
      <c r="F630" s="74">
        <v>71</v>
      </c>
      <c r="G630" s="74"/>
      <c r="H630" s="74">
        <v>6</v>
      </c>
      <c r="I630" s="74"/>
      <c r="J630" s="74"/>
      <c r="K630" s="74"/>
      <c r="L630" s="74"/>
      <c r="M630" s="74"/>
      <c r="N630" s="74"/>
      <c r="O630" s="74"/>
      <c r="P630" s="74"/>
      <c r="Q630" s="74"/>
      <c r="R630" s="74"/>
      <c r="S630" s="74"/>
      <c r="T630" s="74">
        <v>410</v>
      </c>
      <c r="U630" s="74"/>
      <c r="V630" s="74">
        <v>32</v>
      </c>
    </row>
    <row r="631" spans="1:22">
      <c r="A631" s="78">
        <v>41179</v>
      </c>
      <c r="B631" s="74">
        <v>144</v>
      </c>
      <c r="D631" s="74">
        <v>11</v>
      </c>
      <c r="E631" s="74"/>
      <c r="F631" s="74">
        <v>60</v>
      </c>
      <c r="G631" s="74"/>
      <c r="H631" s="74">
        <v>6</v>
      </c>
      <c r="I631" s="74"/>
      <c r="J631" s="74"/>
      <c r="K631" s="74"/>
      <c r="L631" s="74"/>
      <c r="M631" s="74"/>
      <c r="N631" s="74"/>
      <c r="O631" s="74"/>
      <c r="P631" s="74"/>
      <c r="Q631" s="74"/>
      <c r="R631" s="74"/>
      <c r="S631" s="74"/>
      <c r="T631" s="74">
        <v>455</v>
      </c>
      <c r="U631" s="74"/>
      <c r="V631" s="74">
        <v>35</v>
      </c>
    </row>
    <row r="632" spans="1:22">
      <c r="A632" s="78">
        <v>41180</v>
      </c>
      <c r="B632" s="74">
        <v>166</v>
      </c>
      <c r="D632" s="74">
        <v>15</v>
      </c>
      <c r="E632" s="74"/>
      <c r="F632" s="74">
        <v>89</v>
      </c>
      <c r="G632" s="74"/>
      <c r="H632" s="74">
        <v>4</v>
      </c>
      <c r="I632" s="74"/>
      <c r="J632" s="74"/>
      <c r="K632" s="74"/>
      <c r="L632" s="74"/>
      <c r="M632" s="74"/>
      <c r="N632" s="74"/>
      <c r="O632" s="74"/>
      <c r="P632" s="74"/>
      <c r="Q632" s="74"/>
      <c r="R632" s="74"/>
      <c r="S632" s="74"/>
      <c r="T632" s="74">
        <v>501</v>
      </c>
      <c r="U632" s="74"/>
      <c r="V632" s="74">
        <v>42</v>
      </c>
    </row>
    <row r="633" spans="1:22">
      <c r="A633" s="78">
        <v>41181</v>
      </c>
      <c r="B633" s="74">
        <v>178</v>
      </c>
      <c r="D633" s="74">
        <v>16</v>
      </c>
      <c r="E633" s="74"/>
      <c r="F633" s="74">
        <v>98</v>
      </c>
      <c r="G633" s="74"/>
      <c r="H633" s="74">
        <v>4</v>
      </c>
      <c r="I633" s="74"/>
      <c r="J633" s="74"/>
      <c r="K633" s="74"/>
      <c r="L633" s="74"/>
      <c r="M633" s="74"/>
      <c r="N633" s="74"/>
      <c r="O633" s="74"/>
      <c r="P633" s="74"/>
      <c r="Q633" s="74"/>
      <c r="R633" s="74"/>
      <c r="S633" s="74"/>
      <c r="T633" s="74">
        <v>513</v>
      </c>
      <c r="U633" s="74"/>
      <c r="V633" s="74">
        <v>41</v>
      </c>
    </row>
    <row r="634" spans="1:22">
      <c r="A634" s="78">
        <v>41182</v>
      </c>
      <c r="B634" s="74">
        <v>170</v>
      </c>
      <c r="D634" s="74">
        <v>12</v>
      </c>
      <c r="E634" s="74"/>
      <c r="F634" s="74">
        <v>83</v>
      </c>
      <c r="G634" s="74"/>
      <c r="H634" s="74">
        <v>3</v>
      </c>
      <c r="I634" s="74"/>
      <c r="J634" s="74"/>
      <c r="K634" s="74"/>
      <c r="L634" s="74"/>
      <c r="M634" s="74"/>
      <c r="N634" s="74"/>
      <c r="O634" s="74"/>
      <c r="P634" s="74"/>
      <c r="Q634" s="74"/>
      <c r="R634" s="74"/>
      <c r="S634" s="74"/>
      <c r="T634" s="74">
        <v>554</v>
      </c>
      <c r="U634" s="74"/>
      <c r="V634" s="74">
        <v>45</v>
      </c>
    </row>
    <row r="635" spans="1:22">
      <c r="A635" s="78">
        <v>41183</v>
      </c>
      <c r="B635" s="74">
        <v>153</v>
      </c>
      <c r="D635" s="74">
        <v>8</v>
      </c>
      <c r="E635" s="74"/>
      <c r="F635" s="74">
        <v>91</v>
      </c>
      <c r="G635" s="74"/>
      <c r="H635" s="74">
        <v>3</v>
      </c>
      <c r="I635" s="74"/>
      <c r="J635" s="74"/>
      <c r="K635" s="74"/>
      <c r="L635" s="74"/>
      <c r="M635" s="74"/>
      <c r="N635" s="74"/>
      <c r="O635" s="74"/>
      <c r="P635" s="74"/>
      <c r="Q635" s="74"/>
      <c r="R635" s="74"/>
      <c r="S635" s="74"/>
      <c r="T635" s="74">
        <v>496</v>
      </c>
      <c r="U635" s="74"/>
      <c r="V635" s="74">
        <v>37</v>
      </c>
    </row>
    <row r="636" spans="1:22">
      <c r="A636" s="78">
        <v>41184</v>
      </c>
      <c r="B636" s="74">
        <v>163</v>
      </c>
      <c r="D636" s="74">
        <v>11</v>
      </c>
      <c r="E636" s="74"/>
      <c r="F636" s="74">
        <v>80</v>
      </c>
      <c r="G636" s="74"/>
      <c r="H636" s="74">
        <v>2</v>
      </c>
      <c r="I636" s="74"/>
      <c r="J636" s="74"/>
      <c r="K636" s="74"/>
      <c r="L636" s="74"/>
      <c r="M636" s="74"/>
      <c r="N636" s="74"/>
      <c r="O636" s="74"/>
      <c r="P636" s="74"/>
      <c r="Q636" s="74"/>
      <c r="R636" s="74"/>
      <c r="S636" s="74"/>
      <c r="T636" s="74">
        <v>448</v>
      </c>
      <c r="U636" s="74"/>
      <c r="V636" s="74">
        <v>38</v>
      </c>
    </row>
    <row r="637" spans="1:22">
      <c r="A637" s="78">
        <v>41185</v>
      </c>
      <c r="B637" s="74">
        <v>162</v>
      </c>
      <c r="D637" s="74">
        <v>8</v>
      </c>
      <c r="E637" s="74"/>
      <c r="F637" s="74">
        <v>78</v>
      </c>
      <c r="G637" s="74"/>
      <c r="H637" s="74">
        <v>3</v>
      </c>
      <c r="I637" s="74"/>
      <c r="J637" s="74"/>
      <c r="K637" s="74"/>
      <c r="L637" s="74"/>
      <c r="M637" s="74"/>
      <c r="N637" s="74"/>
      <c r="O637" s="74"/>
      <c r="P637" s="74"/>
      <c r="Q637" s="74"/>
      <c r="R637" s="74"/>
      <c r="S637" s="74"/>
      <c r="T637" s="74">
        <v>501</v>
      </c>
      <c r="U637" s="74"/>
      <c r="V637" s="74">
        <v>41</v>
      </c>
    </row>
    <row r="638" spans="1:22">
      <c r="A638" s="78">
        <v>41186</v>
      </c>
      <c r="B638" s="74">
        <v>169</v>
      </c>
      <c r="D638" s="74">
        <v>9</v>
      </c>
      <c r="E638" s="74"/>
      <c r="F638" s="74">
        <v>84</v>
      </c>
      <c r="G638" s="74"/>
      <c r="H638" s="74">
        <v>3</v>
      </c>
      <c r="I638" s="74"/>
      <c r="J638" s="74"/>
      <c r="K638" s="74"/>
      <c r="L638" s="74"/>
      <c r="M638" s="74"/>
      <c r="N638" s="74"/>
      <c r="O638" s="74"/>
      <c r="P638" s="74"/>
      <c r="Q638" s="74"/>
      <c r="R638" s="74"/>
      <c r="S638" s="74"/>
      <c r="T638" s="74">
        <v>513</v>
      </c>
      <c r="U638" s="74"/>
      <c r="V638" s="74">
        <v>39</v>
      </c>
    </row>
    <row r="639" spans="1:22">
      <c r="A639" s="78">
        <v>41187</v>
      </c>
      <c r="B639" s="74">
        <v>157</v>
      </c>
      <c r="D639" s="74">
        <v>12</v>
      </c>
      <c r="E639" s="74"/>
      <c r="F639" s="74">
        <v>75</v>
      </c>
      <c r="G639" s="74"/>
      <c r="H639" s="74">
        <v>3</v>
      </c>
      <c r="I639" s="74"/>
      <c r="J639" s="74"/>
      <c r="K639" s="74"/>
      <c r="L639" s="74"/>
      <c r="M639" s="74"/>
      <c r="N639" s="74"/>
      <c r="O639" s="74"/>
      <c r="P639" s="74"/>
      <c r="Q639" s="74"/>
      <c r="R639" s="74"/>
      <c r="S639" s="74"/>
      <c r="T639" s="74">
        <v>471</v>
      </c>
      <c r="U639" s="74"/>
      <c r="V639" s="74">
        <v>37</v>
      </c>
    </row>
    <row r="640" spans="1:22">
      <c r="A640" s="78">
        <v>41188</v>
      </c>
      <c r="B640" s="74">
        <v>165</v>
      </c>
      <c r="D640" s="74">
        <v>11</v>
      </c>
      <c r="E640" s="74"/>
      <c r="F640" s="74">
        <v>72</v>
      </c>
      <c r="G640" s="74"/>
      <c r="H640" s="74">
        <v>4</v>
      </c>
      <c r="I640" s="74"/>
      <c r="J640" s="74"/>
      <c r="K640" s="74"/>
      <c r="L640" s="74"/>
      <c r="M640" s="74"/>
      <c r="N640" s="74"/>
      <c r="O640" s="74"/>
      <c r="P640" s="74"/>
      <c r="Q640" s="74"/>
      <c r="R640" s="74"/>
      <c r="S640" s="74"/>
      <c r="T640" s="74">
        <v>455</v>
      </c>
      <c r="U640" s="74"/>
      <c r="V640" s="74">
        <v>36</v>
      </c>
    </row>
    <row r="641" spans="1:22">
      <c r="A641" s="78">
        <v>41189</v>
      </c>
      <c r="B641" s="74">
        <v>146</v>
      </c>
      <c r="D641" s="74">
        <v>11</v>
      </c>
      <c r="E641" s="74"/>
      <c r="F641" s="74">
        <v>67</v>
      </c>
      <c r="G641" s="74"/>
      <c r="H641" s="74">
        <v>3</v>
      </c>
      <c r="I641" s="74"/>
      <c r="J641" s="74"/>
      <c r="K641" s="74"/>
      <c r="L641" s="74"/>
      <c r="M641" s="74"/>
      <c r="N641" s="74"/>
      <c r="O641" s="74"/>
      <c r="P641" s="74"/>
      <c r="Q641" s="74"/>
      <c r="R641" s="74"/>
      <c r="S641" s="74"/>
      <c r="T641" s="74">
        <v>406</v>
      </c>
      <c r="U641" s="74"/>
      <c r="V641" s="74">
        <v>38</v>
      </c>
    </row>
    <row r="642" spans="1:22">
      <c r="A642" s="78">
        <v>41190</v>
      </c>
      <c r="B642" s="74">
        <v>153</v>
      </c>
      <c r="D642" s="74">
        <v>14</v>
      </c>
      <c r="E642" s="74"/>
      <c r="F642" s="74">
        <v>71</v>
      </c>
      <c r="G642" s="74"/>
      <c r="H642" s="74">
        <v>5</v>
      </c>
      <c r="I642" s="74"/>
      <c r="J642" s="74"/>
      <c r="K642" s="74"/>
      <c r="L642" s="74"/>
      <c r="M642" s="74"/>
      <c r="N642" s="74"/>
      <c r="O642" s="74"/>
      <c r="P642" s="74"/>
      <c r="Q642" s="74"/>
      <c r="R642" s="74"/>
      <c r="S642" s="74"/>
      <c r="T642" s="74">
        <v>397</v>
      </c>
      <c r="U642" s="74"/>
      <c r="V642" s="74">
        <v>35</v>
      </c>
    </row>
    <row r="643" spans="1:22">
      <c r="A643" s="78">
        <v>41191</v>
      </c>
      <c r="B643" s="74">
        <v>157</v>
      </c>
      <c r="D643" s="74">
        <v>14</v>
      </c>
      <c r="E643" s="74"/>
      <c r="F643" s="74">
        <v>76</v>
      </c>
      <c r="G643" s="74"/>
      <c r="H643" s="74">
        <v>5</v>
      </c>
      <c r="I643" s="74"/>
      <c r="J643" s="74"/>
      <c r="K643" s="74"/>
      <c r="L643" s="74"/>
      <c r="M643" s="74"/>
      <c r="N643" s="74"/>
      <c r="O643" s="74"/>
      <c r="P643" s="74"/>
      <c r="Q643" s="74"/>
      <c r="R643" s="74"/>
      <c r="S643" s="74"/>
      <c r="T643" s="74">
        <v>385</v>
      </c>
      <c r="U643" s="74"/>
      <c r="V643" s="74">
        <v>33</v>
      </c>
    </row>
    <row r="644" spans="1:22">
      <c r="A644" s="78">
        <v>41192</v>
      </c>
      <c r="B644" s="74">
        <v>151</v>
      </c>
      <c r="D644" s="74">
        <v>14</v>
      </c>
      <c r="E644" s="74"/>
      <c r="F644" s="74">
        <v>69</v>
      </c>
      <c r="G644" s="74"/>
      <c r="H644" s="74">
        <v>5</v>
      </c>
      <c r="I644" s="74"/>
      <c r="J644" s="74"/>
      <c r="K644" s="74"/>
      <c r="L644" s="74"/>
      <c r="M644" s="74"/>
      <c r="N644" s="74"/>
      <c r="O644" s="74"/>
      <c r="P644" s="74"/>
      <c r="Q644" s="74"/>
      <c r="R644" s="74"/>
      <c r="S644" s="74"/>
      <c r="T644" s="74">
        <v>437</v>
      </c>
      <c r="U644" s="74"/>
      <c r="V644" s="74">
        <v>39</v>
      </c>
    </row>
    <row r="645" spans="1:22">
      <c r="A645" s="78">
        <v>41193</v>
      </c>
      <c r="B645" s="74">
        <v>185</v>
      </c>
      <c r="D645" s="74">
        <v>16</v>
      </c>
      <c r="E645" s="74"/>
      <c r="F645" s="74">
        <v>77</v>
      </c>
      <c r="G645" s="74"/>
      <c r="H645" s="74">
        <v>5</v>
      </c>
      <c r="I645" s="74"/>
      <c r="J645" s="74"/>
      <c r="K645" s="74"/>
      <c r="L645" s="74"/>
      <c r="M645" s="74"/>
      <c r="N645" s="74"/>
      <c r="O645" s="74"/>
      <c r="P645" s="74"/>
      <c r="Q645" s="74"/>
      <c r="R645" s="74"/>
      <c r="S645" s="74"/>
      <c r="T645" s="74">
        <v>444</v>
      </c>
      <c r="U645" s="74"/>
      <c r="V645" s="74">
        <v>34</v>
      </c>
    </row>
    <row r="646" spans="1:22">
      <c r="A646" s="78">
        <v>41194</v>
      </c>
      <c r="B646" s="74">
        <v>196</v>
      </c>
      <c r="D646" s="74">
        <v>18</v>
      </c>
      <c r="E646" s="74"/>
      <c r="F646" s="74">
        <v>87</v>
      </c>
      <c r="G646" s="74"/>
      <c r="H646" s="74">
        <v>4</v>
      </c>
      <c r="I646" s="74"/>
      <c r="J646" s="74"/>
      <c r="K646" s="74"/>
      <c r="L646" s="74"/>
      <c r="M646" s="74"/>
      <c r="N646" s="74"/>
      <c r="O646" s="74"/>
      <c r="P646" s="74"/>
      <c r="Q646" s="74"/>
      <c r="R646" s="74"/>
      <c r="S646" s="74"/>
      <c r="T646" s="74">
        <v>473</v>
      </c>
      <c r="U646" s="74"/>
      <c r="V646" s="74">
        <v>39</v>
      </c>
    </row>
    <row r="647" spans="1:22">
      <c r="A647" s="78">
        <v>41195</v>
      </c>
      <c r="B647" s="74">
        <v>192</v>
      </c>
      <c r="D647" s="74">
        <v>23</v>
      </c>
      <c r="E647" s="74"/>
      <c r="F647" s="74">
        <v>87</v>
      </c>
      <c r="G647" s="74"/>
      <c r="H647" s="74">
        <v>6</v>
      </c>
      <c r="I647" s="74"/>
      <c r="J647" s="74"/>
      <c r="K647" s="74"/>
      <c r="L647" s="74"/>
      <c r="M647" s="74"/>
      <c r="N647" s="74"/>
      <c r="O647" s="74"/>
      <c r="P647" s="74"/>
      <c r="Q647" s="74"/>
      <c r="R647" s="74"/>
      <c r="S647" s="74"/>
      <c r="T647" s="74">
        <v>455</v>
      </c>
      <c r="U647" s="74"/>
      <c r="V647" s="74">
        <v>42</v>
      </c>
    </row>
    <row r="648" spans="1:22">
      <c r="A648" s="78">
        <v>41196</v>
      </c>
      <c r="B648" s="74">
        <v>182</v>
      </c>
      <c r="D648" s="74">
        <v>22</v>
      </c>
      <c r="E648" s="74"/>
      <c r="F648" s="74">
        <v>66</v>
      </c>
      <c r="G648" s="74"/>
      <c r="H648" s="74">
        <v>4</v>
      </c>
      <c r="I648" s="74"/>
      <c r="J648" s="74"/>
      <c r="K648" s="74"/>
      <c r="L648" s="74"/>
      <c r="M648" s="74"/>
      <c r="N648" s="74"/>
      <c r="O648" s="74"/>
      <c r="P648" s="74"/>
      <c r="Q648" s="74"/>
      <c r="R648" s="74"/>
      <c r="S648" s="74"/>
      <c r="T648" s="74">
        <v>382</v>
      </c>
      <c r="U648" s="74"/>
      <c r="V648" s="74">
        <v>39</v>
      </c>
    </row>
    <row r="649" spans="1:22">
      <c r="A649" s="78">
        <v>41197</v>
      </c>
      <c r="B649" s="74">
        <v>196</v>
      </c>
      <c r="D649" s="74">
        <v>21</v>
      </c>
      <c r="E649" s="74"/>
      <c r="F649" s="74">
        <v>70</v>
      </c>
      <c r="G649" s="74"/>
      <c r="H649" s="74">
        <v>4</v>
      </c>
      <c r="I649" s="74"/>
      <c r="J649" s="74"/>
      <c r="K649" s="74"/>
      <c r="L649" s="74"/>
      <c r="M649" s="74"/>
      <c r="N649" s="74"/>
      <c r="O649" s="74"/>
      <c r="P649" s="74"/>
      <c r="Q649" s="74"/>
      <c r="R649" s="74"/>
      <c r="S649" s="74"/>
      <c r="T649" s="74">
        <v>304</v>
      </c>
      <c r="U649" s="74"/>
      <c r="V649" s="74">
        <v>33</v>
      </c>
    </row>
    <row r="650" spans="1:22">
      <c r="A650" s="78">
        <v>41198</v>
      </c>
      <c r="B650" s="74">
        <v>177</v>
      </c>
      <c r="D650" s="74">
        <v>19</v>
      </c>
      <c r="E650" s="74"/>
      <c r="F650" s="74">
        <v>73</v>
      </c>
      <c r="G650" s="74"/>
      <c r="H650" s="74">
        <v>5</v>
      </c>
      <c r="I650" s="74"/>
      <c r="J650" s="74"/>
      <c r="K650" s="74"/>
      <c r="L650" s="74"/>
      <c r="M650" s="74"/>
      <c r="N650" s="74"/>
      <c r="O650" s="74"/>
      <c r="P650" s="74"/>
      <c r="Q650" s="74"/>
      <c r="R650" s="74"/>
      <c r="S650" s="74"/>
      <c r="T650" s="74">
        <v>268</v>
      </c>
      <c r="U650" s="74"/>
      <c r="V650" s="74">
        <v>27</v>
      </c>
    </row>
    <row r="651" spans="1:22">
      <c r="A651" s="78">
        <v>41199</v>
      </c>
      <c r="B651" s="74">
        <v>192</v>
      </c>
      <c r="D651" s="74">
        <v>19</v>
      </c>
      <c r="E651" s="74"/>
      <c r="F651" s="74">
        <v>68</v>
      </c>
      <c r="G651" s="74"/>
      <c r="H651" s="74">
        <v>4</v>
      </c>
      <c r="I651" s="74"/>
      <c r="J651" s="74"/>
      <c r="K651" s="74"/>
      <c r="L651" s="74"/>
      <c r="M651" s="74"/>
      <c r="N651" s="74"/>
      <c r="O651" s="74"/>
      <c r="P651" s="74"/>
      <c r="Q651" s="74"/>
      <c r="R651" s="74"/>
      <c r="S651" s="74"/>
      <c r="T651" s="74">
        <v>318</v>
      </c>
      <c r="U651" s="74"/>
      <c r="V651" s="74">
        <v>31</v>
      </c>
    </row>
    <row r="652" spans="1:22">
      <c r="A652" s="78">
        <v>41200</v>
      </c>
      <c r="B652" s="74">
        <v>198</v>
      </c>
      <c r="D652" s="74">
        <v>20</v>
      </c>
      <c r="E652" s="74"/>
      <c r="F652" s="74">
        <v>76</v>
      </c>
      <c r="G652" s="74"/>
      <c r="H652" s="74">
        <v>5</v>
      </c>
      <c r="I652" s="74"/>
      <c r="J652" s="74"/>
      <c r="K652" s="74"/>
      <c r="L652" s="74"/>
      <c r="M652" s="74"/>
      <c r="N652" s="74"/>
      <c r="O652" s="74"/>
      <c r="P652" s="74"/>
      <c r="Q652" s="74"/>
      <c r="R652" s="74"/>
      <c r="S652" s="74"/>
      <c r="T652" s="74">
        <v>369</v>
      </c>
      <c r="U652" s="74"/>
      <c r="V652" s="74">
        <v>37</v>
      </c>
    </row>
    <row r="653" spans="1:22">
      <c r="A653" s="78">
        <v>41201</v>
      </c>
      <c r="B653" s="74">
        <v>215</v>
      </c>
      <c r="D653" s="74">
        <v>23</v>
      </c>
      <c r="E653" s="74"/>
      <c r="F653" s="74">
        <v>83</v>
      </c>
      <c r="G653" s="74"/>
      <c r="H653" s="74">
        <v>4</v>
      </c>
      <c r="I653" s="74"/>
      <c r="J653" s="74"/>
      <c r="K653" s="74"/>
      <c r="L653" s="74"/>
      <c r="M653" s="74"/>
      <c r="N653" s="74"/>
      <c r="O653" s="74"/>
      <c r="P653" s="74"/>
      <c r="Q653" s="74"/>
      <c r="R653" s="74"/>
      <c r="S653" s="74"/>
      <c r="T653" s="74">
        <v>414</v>
      </c>
      <c r="U653" s="74"/>
      <c r="V653" s="74">
        <v>40</v>
      </c>
    </row>
    <row r="654" spans="1:22">
      <c r="A654" s="78">
        <v>41202</v>
      </c>
      <c r="B654" s="74">
        <v>205</v>
      </c>
      <c r="D654" s="74">
        <v>22</v>
      </c>
      <c r="E654" s="74"/>
      <c r="F654" s="74">
        <v>92</v>
      </c>
      <c r="G654" s="74"/>
      <c r="H654" s="74">
        <v>3</v>
      </c>
      <c r="I654" s="74"/>
      <c r="J654" s="74"/>
      <c r="K654" s="74"/>
      <c r="L654" s="74"/>
      <c r="M654" s="74"/>
      <c r="N654" s="74"/>
      <c r="O654" s="74"/>
      <c r="P654" s="74"/>
      <c r="Q654" s="74"/>
      <c r="R654" s="74"/>
      <c r="S654" s="74"/>
      <c r="T654" s="74">
        <v>416</v>
      </c>
      <c r="U654" s="74"/>
      <c r="V654" s="74">
        <v>47</v>
      </c>
    </row>
    <row r="655" spans="1:22">
      <c r="A655" s="78">
        <v>41203</v>
      </c>
      <c r="B655" s="74">
        <v>181</v>
      </c>
      <c r="D655" s="74">
        <v>19</v>
      </c>
      <c r="E655" s="74"/>
      <c r="F655" s="74">
        <v>78</v>
      </c>
      <c r="G655" s="74"/>
      <c r="H655" s="74">
        <v>4</v>
      </c>
      <c r="I655" s="74"/>
      <c r="J655" s="74"/>
      <c r="K655" s="74"/>
      <c r="L655" s="74"/>
      <c r="M655" s="74"/>
      <c r="N655" s="74"/>
      <c r="O655" s="74"/>
      <c r="P655" s="74"/>
      <c r="Q655" s="74"/>
      <c r="R655" s="74"/>
      <c r="S655" s="74"/>
      <c r="T655" s="74">
        <v>350</v>
      </c>
      <c r="U655" s="74"/>
      <c r="V655" s="74">
        <v>37</v>
      </c>
    </row>
    <row r="656" spans="1:22">
      <c r="A656" s="78">
        <v>41204</v>
      </c>
      <c r="B656" s="74">
        <v>164</v>
      </c>
      <c r="D656" s="74">
        <v>17</v>
      </c>
      <c r="E656" s="74"/>
      <c r="F656" s="74">
        <v>61</v>
      </c>
      <c r="G656" s="74"/>
      <c r="H656" s="74">
        <v>3</v>
      </c>
      <c r="I656" s="74"/>
      <c r="J656" s="74"/>
      <c r="K656" s="74"/>
      <c r="L656" s="74"/>
      <c r="M656" s="74"/>
      <c r="N656" s="74"/>
      <c r="O656" s="74"/>
      <c r="P656" s="74"/>
      <c r="Q656" s="74"/>
      <c r="R656" s="74"/>
      <c r="S656" s="74"/>
      <c r="T656" s="74">
        <v>327</v>
      </c>
      <c r="U656" s="74"/>
      <c r="V656" s="74">
        <v>36</v>
      </c>
    </row>
    <row r="657" spans="1:22">
      <c r="A657" s="78">
        <v>41205</v>
      </c>
      <c r="B657" s="74">
        <v>173</v>
      </c>
      <c r="D657" s="74">
        <v>13</v>
      </c>
      <c r="E657" s="74"/>
      <c r="F657" s="74">
        <v>72</v>
      </c>
      <c r="G657" s="74"/>
      <c r="H657" s="74">
        <v>4</v>
      </c>
      <c r="I657" s="74"/>
      <c r="J657" s="74"/>
      <c r="K657" s="74"/>
      <c r="L657" s="74"/>
      <c r="M657" s="74"/>
      <c r="N657" s="74"/>
      <c r="O657" s="74"/>
      <c r="P657" s="74"/>
      <c r="Q657" s="74"/>
      <c r="R657" s="74"/>
      <c r="S657" s="74"/>
      <c r="T657" s="74">
        <v>330</v>
      </c>
      <c r="U657" s="74"/>
      <c r="V657" s="74">
        <v>33</v>
      </c>
    </row>
    <row r="658" spans="1:22">
      <c r="A658" s="78">
        <v>41206</v>
      </c>
      <c r="B658" s="74">
        <v>184</v>
      </c>
      <c r="D658" s="74">
        <v>20</v>
      </c>
      <c r="E658" s="74"/>
      <c r="F658" s="74">
        <v>69</v>
      </c>
      <c r="G658" s="74"/>
      <c r="H658" s="74">
        <v>4</v>
      </c>
      <c r="I658" s="74"/>
      <c r="J658" s="74"/>
      <c r="K658" s="74"/>
      <c r="L658" s="74"/>
      <c r="M658" s="74"/>
      <c r="N658" s="74"/>
      <c r="O658" s="74"/>
      <c r="P658" s="74"/>
      <c r="Q658" s="74"/>
      <c r="R658" s="74"/>
      <c r="S658" s="74"/>
      <c r="T658" s="74">
        <v>312</v>
      </c>
      <c r="U658" s="74"/>
      <c r="V658" s="74">
        <v>35</v>
      </c>
    </row>
    <row r="659" spans="1:22">
      <c r="A659" s="78">
        <v>41207</v>
      </c>
      <c r="B659" s="74">
        <v>190</v>
      </c>
      <c r="D659" s="74">
        <v>15</v>
      </c>
      <c r="E659" s="74"/>
      <c r="F659" s="74">
        <v>81</v>
      </c>
      <c r="G659" s="74"/>
      <c r="H659" s="74">
        <v>4</v>
      </c>
      <c r="I659" s="74"/>
      <c r="J659" s="74"/>
      <c r="K659" s="74"/>
      <c r="L659" s="74"/>
      <c r="M659" s="74"/>
      <c r="N659" s="74"/>
      <c r="O659" s="74"/>
      <c r="P659" s="74"/>
      <c r="Q659" s="74"/>
      <c r="R659" s="74"/>
      <c r="S659" s="74"/>
      <c r="T659" s="74">
        <v>320</v>
      </c>
      <c r="U659" s="74"/>
      <c r="V659" s="74">
        <v>33</v>
      </c>
    </row>
    <row r="660" spans="1:22">
      <c r="A660" s="78">
        <v>41208</v>
      </c>
      <c r="B660" s="74">
        <v>164</v>
      </c>
      <c r="D660" s="74">
        <v>17</v>
      </c>
      <c r="E660" s="74"/>
      <c r="F660" s="74">
        <v>87</v>
      </c>
      <c r="G660" s="74"/>
      <c r="H660" s="74">
        <v>5</v>
      </c>
      <c r="I660" s="74"/>
      <c r="J660" s="74"/>
      <c r="K660" s="74"/>
      <c r="L660" s="74"/>
      <c r="M660" s="74"/>
      <c r="N660" s="74"/>
      <c r="O660" s="74"/>
      <c r="P660" s="74"/>
      <c r="Q660" s="74"/>
      <c r="R660" s="74"/>
      <c r="S660" s="74"/>
      <c r="T660" s="74">
        <v>360</v>
      </c>
      <c r="U660" s="74"/>
      <c r="V660" s="74">
        <v>37</v>
      </c>
    </row>
    <row r="661" spans="1:22">
      <c r="A661" s="78">
        <v>41209</v>
      </c>
      <c r="B661" s="74">
        <v>188</v>
      </c>
      <c r="D661" s="74">
        <v>21</v>
      </c>
      <c r="E661" s="74"/>
      <c r="F661" s="74">
        <v>93</v>
      </c>
      <c r="G661" s="74"/>
      <c r="H661" s="74">
        <v>6</v>
      </c>
      <c r="I661" s="74"/>
      <c r="J661" s="74"/>
      <c r="K661" s="74"/>
      <c r="L661" s="74"/>
      <c r="M661" s="74"/>
      <c r="N661" s="74"/>
      <c r="O661" s="74"/>
      <c r="P661" s="74"/>
      <c r="Q661" s="74"/>
      <c r="R661" s="74"/>
      <c r="S661" s="74"/>
      <c r="T661" s="74">
        <v>342</v>
      </c>
      <c r="U661" s="74"/>
      <c r="V661" s="74">
        <v>35</v>
      </c>
    </row>
    <row r="662" spans="1:22">
      <c r="A662" s="78">
        <v>41210</v>
      </c>
      <c r="B662" s="74">
        <v>171</v>
      </c>
      <c r="D662" s="74">
        <v>15</v>
      </c>
      <c r="E662" s="74"/>
      <c r="F662" s="74">
        <v>89</v>
      </c>
      <c r="G662" s="74"/>
      <c r="H662" s="74">
        <v>4</v>
      </c>
      <c r="I662" s="74"/>
      <c r="J662" s="74"/>
      <c r="K662" s="74"/>
      <c r="L662" s="74"/>
      <c r="M662" s="74"/>
      <c r="N662" s="74"/>
      <c r="O662" s="74"/>
      <c r="P662" s="74"/>
      <c r="Q662" s="74"/>
      <c r="R662" s="74"/>
      <c r="S662" s="74"/>
      <c r="T662" s="74">
        <v>325</v>
      </c>
      <c r="U662" s="74"/>
      <c r="V662" s="74">
        <v>34</v>
      </c>
    </row>
    <row r="663" spans="1:22">
      <c r="A663" s="78">
        <v>41211</v>
      </c>
      <c r="B663" s="74">
        <v>181</v>
      </c>
      <c r="D663" s="74">
        <v>22</v>
      </c>
      <c r="E663" s="74"/>
      <c r="F663" s="74">
        <v>74</v>
      </c>
      <c r="G663" s="74"/>
      <c r="H663" s="74">
        <v>4</v>
      </c>
      <c r="I663" s="74"/>
      <c r="J663" s="74"/>
      <c r="K663" s="74"/>
      <c r="L663" s="74"/>
      <c r="M663" s="74"/>
      <c r="N663" s="74"/>
      <c r="O663" s="74"/>
      <c r="P663" s="74"/>
      <c r="Q663" s="74"/>
      <c r="R663" s="74"/>
      <c r="S663" s="74"/>
      <c r="T663" s="74">
        <v>306</v>
      </c>
      <c r="U663" s="74"/>
      <c r="V663" s="74">
        <v>34</v>
      </c>
    </row>
    <row r="664" spans="1:22">
      <c r="A664" s="78">
        <v>41212</v>
      </c>
      <c r="B664" s="74">
        <v>135</v>
      </c>
      <c r="D664" s="74">
        <v>16</v>
      </c>
      <c r="E664" s="74"/>
      <c r="F664" s="74">
        <v>71</v>
      </c>
      <c r="G664" s="74"/>
      <c r="H664" s="74">
        <v>5</v>
      </c>
      <c r="I664" s="74"/>
      <c r="J664" s="74"/>
      <c r="K664" s="74"/>
      <c r="L664" s="74"/>
      <c r="M664" s="74"/>
      <c r="N664" s="74"/>
      <c r="O664" s="74"/>
      <c r="P664" s="74"/>
      <c r="Q664" s="74"/>
      <c r="R664" s="74"/>
      <c r="S664" s="74"/>
      <c r="T664" s="74">
        <v>314</v>
      </c>
      <c r="U664" s="74"/>
      <c r="V664" s="74">
        <v>34</v>
      </c>
    </row>
    <row r="665" spans="1:22">
      <c r="A665" s="78">
        <v>41213</v>
      </c>
      <c r="B665" s="74">
        <v>136</v>
      </c>
      <c r="D665" s="74">
        <v>16</v>
      </c>
      <c r="E665" s="74"/>
      <c r="F665" s="74">
        <v>74</v>
      </c>
      <c r="G665" s="74"/>
      <c r="H665" s="74">
        <v>5</v>
      </c>
      <c r="I665" s="74"/>
      <c r="J665" s="74"/>
      <c r="K665" s="74"/>
      <c r="L665" s="74"/>
      <c r="M665" s="74"/>
      <c r="N665" s="74"/>
      <c r="O665" s="74"/>
      <c r="P665" s="74"/>
      <c r="Q665" s="74"/>
      <c r="R665" s="74"/>
      <c r="S665" s="74"/>
      <c r="T665" s="74">
        <v>291</v>
      </c>
      <c r="U665" s="74"/>
      <c r="V665" s="74">
        <v>31</v>
      </c>
    </row>
    <row r="666" spans="1:22">
      <c r="A666" s="78">
        <v>41214</v>
      </c>
      <c r="B666" s="74">
        <v>136</v>
      </c>
      <c r="D666" s="74">
        <v>17</v>
      </c>
      <c r="E666" s="74"/>
      <c r="F666" s="74">
        <v>75</v>
      </c>
      <c r="G666" s="74"/>
      <c r="H666" s="74">
        <v>4</v>
      </c>
      <c r="I666" s="74"/>
      <c r="J666" s="74"/>
      <c r="K666" s="74"/>
      <c r="L666" s="74"/>
      <c r="M666" s="74"/>
      <c r="N666" s="74"/>
      <c r="O666" s="74"/>
      <c r="P666" s="74"/>
      <c r="Q666" s="74"/>
      <c r="R666" s="74"/>
      <c r="S666" s="74"/>
      <c r="T666" s="74">
        <v>304</v>
      </c>
      <c r="U666" s="74"/>
      <c r="V666" s="74">
        <v>34</v>
      </c>
    </row>
    <row r="667" spans="1:22">
      <c r="A667" s="78">
        <v>41215</v>
      </c>
      <c r="B667" s="74">
        <v>103</v>
      </c>
      <c r="D667" s="74">
        <v>11</v>
      </c>
      <c r="E667" s="74"/>
      <c r="F667" s="74">
        <v>69</v>
      </c>
      <c r="G667" s="74"/>
      <c r="H667" s="74">
        <v>3</v>
      </c>
      <c r="I667" s="74"/>
      <c r="J667" s="74"/>
      <c r="K667" s="74"/>
      <c r="L667" s="74"/>
      <c r="M667" s="74"/>
      <c r="N667" s="74"/>
      <c r="O667" s="74"/>
      <c r="P667" s="74"/>
      <c r="Q667" s="74"/>
      <c r="R667" s="74"/>
      <c r="S667" s="74"/>
      <c r="T667" s="74">
        <v>347</v>
      </c>
      <c r="U667" s="74"/>
      <c r="V667" s="74">
        <v>34</v>
      </c>
    </row>
    <row r="668" spans="1:22">
      <c r="A668" s="78">
        <v>41216</v>
      </c>
      <c r="B668" s="74">
        <v>90</v>
      </c>
      <c r="D668" s="74">
        <v>9</v>
      </c>
      <c r="E668" s="74"/>
      <c r="F668" s="74">
        <v>60</v>
      </c>
      <c r="G668" s="74"/>
      <c r="H668" s="74">
        <v>3</v>
      </c>
      <c r="I668" s="74"/>
      <c r="J668" s="74"/>
      <c r="K668" s="74"/>
      <c r="L668" s="74"/>
      <c r="M668" s="74"/>
      <c r="N668" s="74"/>
      <c r="O668" s="74"/>
      <c r="P668" s="74"/>
      <c r="Q668" s="74"/>
      <c r="R668" s="74"/>
      <c r="S668" s="74"/>
      <c r="T668" s="74">
        <v>326</v>
      </c>
      <c r="U668" s="74"/>
      <c r="V668" s="74">
        <v>32</v>
      </c>
    </row>
    <row r="669" spans="1:22">
      <c r="A669" s="78">
        <v>41217</v>
      </c>
      <c r="B669" s="74">
        <v>90</v>
      </c>
      <c r="D669" s="74">
        <v>10</v>
      </c>
      <c r="E669" s="74"/>
      <c r="F669" s="74">
        <v>55</v>
      </c>
      <c r="G669" s="74"/>
      <c r="H669" s="74">
        <v>3</v>
      </c>
      <c r="I669" s="74"/>
      <c r="J669" s="74"/>
      <c r="K669" s="74"/>
      <c r="L669" s="74"/>
      <c r="M669" s="74"/>
      <c r="N669" s="74"/>
      <c r="O669" s="74"/>
      <c r="P669" s="74"/>
      <c r="Q669" s="74"/>
      <c r="R669" s="74"/>
      <c r="S669" s="74"/>
      <c r="T669" s="74">
        <v>326</v>
      </c>
      <c r="U669" s="74"/>
      <c r="V669" s="74">
        <v>31</v>
      </c>
    </row>
    <row r="670" spans="1:22">
      <c r="A670" s="78">
        <v>41218</v>
      </c>
      <c r="B670" s="74">
        <v>69</v>
      </c>
      <c r="D670" s="74">
        <v>10</v>
      </c>
      <c r="E670" s="74"/>
      <c r="F670" s="74">
        <v>51</v>
      </c>
      <c r="G670" s="74"/>
      <c r="H670" s="74">
        <v>5</v>
      </c>
      <c r="I670" s="74"/>
      <c r="J670" s="74"/>
      <c r="K670" s="74"/>
      <c r="L670" s="74"/>
      <c r="M670" s="74"/>
      <c r="N670" s="74"/>
      <c r="O670" s="74"/>
      <c r="P670" s="74"/>
      <c r="Q670" s="74"/>
      <c r="R670" s="74"/>
      <c r="S670" s="74"/>
      <c r="T670" s="74">
        <v>321</v>
      </c>
      <c r="U670" s="74"/>
      <c r="V670" s="74">
        <v>37</v>
      </c>
    </row>
    <row r="671" spans="1:22">
      <c r="A671" s="78">
        <v>41219</v>
      </c>
      <c r="B671" s="74">
        <v>75</v>
      </c>
      <c r="D671" s="74">
        <v>9</v>
      </c>
      <c r="E671" s="74"/>
      <c r="F671" s="74">
        <v>52</v>
      </c>
      <c r="G671" s="74"/>
      <c r="H671" s="74">
        <v>3</v>
      </c>
      <c r="I671" s="74"/>
      <c r="J671" s="74"/>
      <c r="K671" s="74"/>
      <c r="L671" s="74"/>
      <c r="M671" s="74"/>
      <c r="N671" s="74"/>
      <c r="O671" s="74"/>
      <c r="P671" s="74"/>
      <c r="Q671" s="74"/>
      <c r="R671" s="74"/>
      <c r="S671" s="74"/>
      <c r="T671" s="74">
        <v>337</v>
      </c>
      <c r="U671" s="74"/>
      <c r="V671" s="74">
        <v>38</v>
      </c>
    </row>
    <row r="672" spans="1:22">
      <c r="A672" s="78">
        <v>41220</v>
      </c>
      <c r="B672" s="74">
        <v>87</v>
      </c>
      <c r="D672" s="74">
        <v>10</v>
      </c>
      <c r="E672" s="74"/>
      <c r="F672" s="74">
        <v>48</v>
      </c>
      <c r="G672" s="74"/>
      <c r="H672" s="74">
        <v>3</v>
      </c>
      <c r="I672" s="74"/>
      <c r="J672" s="74"/>
      <c r="K672" s="74"/>
      <c r="L672" s="74"/>
      <c r="M672" s="74"/>
      <c r="N672" s="74"/>
      <c r="O672" s="74"/>
      <c r="P672" s="74"/>
      <c r="Q672" s="74"/>
      <c r="R672" s="74"/>
      <c r="S672" s="74"/>
      <c r="T672" s="74">
        <v>373</v>
      </c>
      <c r="U672" s="74"/>
      <c r="V672" s="74">
        <v>36</v>
      </c>
    </row>
    <row r="673" spans="1:22">
      <c r="A673" s="78">
        <v>41221</v>
      </c>
      <c r="B673" s="74">
        <v>112</v>
      </c>
      <c r="D673" s="74">
        <v>11</v>
      </c>
      <c r="E673" s="74"/>
      <c r="F673" s="74">
        <v>48</v>
      </c>
      <c r="G673" s="74"/>
      <c r="H673" s="74">
        <v>3</v>
      </c>
      <c r="I673" s="74"/>
      <c r="J673" s="74"/>
      <c r="K673" s="74"/>
      <c r="L673" s="74"/>
      <c r="M673" s="74"/>
      <c r="N673" s="74"/>
      <c r="O673" s="74"/>
      <c r="P673" s="74"/>
      <c r="Q673" s="74"/>
      <c r="R673" s="74"/>
      <c r="S673" s="74"/>
      <c r="T673" s="74">
        <v>371</v>
      </c>
      <c r="U673" s="74"/>
      <c r="V673" s="74">
        <v>37</v>
      </c>
    </row>
    <row r="674" spans="1:22">
      <c r="A674" s="78">
        <v>41222</v>
      </c>
      <c r="B674" s="74">
        <v>131</v>
      </c>
      <c r="D674" s="74">
        <v>21</v>
      </c>
      <c r="E674" s="74"/>
      <c r="F674" s="74">
        <v>55</v>
      </c>
      <c r="G674" s="74"/>
      <c r="H674" s="74">
        <v>3</v>
      </c>
      <c r="I674" s="74"/>
      <c r="J674" s="74"/>
      <c r="K674" s="74"/>
      <c r="L674" s="74"/>
      <c r="M674" s="74"/>
      <c r="N674" s="74"/>
      <c r="O674" s="74"/>
      <c r="P674" s="74"/>
      <c r="Q674" s="74"/>
      <c r="R674" s="74"/>
      <c r="S674" s="74"/>
      <c r="T674" s="74">
        <v>360</v>
      </c>
      <c r="U674" s="74"/>
      <c r="V674" s="74">
        <v>41</v>
      </c>
    </row>
    <row r="675" spans="1:22">
      <c r="A675" s="78">
        <v>41223</v>
      </c>
      <c r="B675" s="74">
        <v>118</v>
      </c>
      <c r="D675" s="74">
        <v>9</v>
      </c>
      <c r="E675" s="74"/>
      <c r="F675" s="74">
        <v>35</v>
      </c>
      <c r="G675" s="74"/>
      <c r="H675" s="74">
        <v>3</v>
      </c>
      <c r="I675" s="74"/>
      <c r="J675" s="74"/>
      <c r="K675" s="74"/>
      <c r="L675" s="74"/>
      <c r="M675" s="74"/>
      <c r="N675" s="74"/>
      <c r="O675" s="74"/>
      <c r="P675" s="74"/>
      <c r="Q675" s="74"/>
      <c r="R675" s="74"/>
      <c r="S675" s="74"/>
      <c r="T675" s="74">
        <v>320</v>
      </c>
      <c r="U675" s="74"/>
      <c r="V675" s="74">
        <v>37</v>
      </c>
    </row>
    <row r="676" spans="1:22">
      <c r="A676" s="78">
        <v>41224</v>
      </c>
      <c r="B676" s="74">
        <v>48</v>
      </c>
      <c r="D676" s="74">
        <v>6</v>
      </c>
      <c r="E676" s="74"/>
      <c r="F676" s="74">
        <v>25</v>
      </c>
      <c r="G676" s="74"/>
      <c r="H676" s="74">
        <v>3</v>
      </c>
      <c r="I676" s="74"/>
      <c r="J676" s="74"/>
      <c r="K676" s="74"/>
      <c r="L676" s="74"/>
      <c r="M676" s="74"/>
      <c r="N676" s="74"/>
      <c r="O676" s="74"/>
      <c r="P676" s="74"/>
      <c r="Q676" s="74"/>
      <c r="R676" s="74"/>
      <c r="S676" s="74"/>
      <c r="T676" s="74">
        <v>256</v>
      </c>
      <c r="U676" s="74"/>
      <c r="V676" s="74">
        <v>32</v>
      </c>
    </row>
    <row r="677" spans="1:22">
      <c r="A677" s="78">
        <v>41225</v>
      </c>
      <c r="B677" s="74">
        <v>51</v>
      </c>
      <c r="D677" s="74">
        <v>6</v>
      </c>
      <c r="E677" s="74"/>
      <c r="F677" s="74">
        <v>33</v>
      </c>
      <c r="G677" s="74"/>
      <c r="H677" s="74">
        <v>3</v>
      </c>
      <c r="I677" s="74"/>
      <c r="J677" s="74"/>
      <c r="K677" s="74"/>
      <c r="L677" s="74"/>
      <c r="M677" s="74"/>
      <c r="N677" s="74"/>
      <c r="O677" s="74"/>
      <c r="P677" s="74"/>
      <c r="Q677" s="74"/>
      <c r="R677" s="74"/>
      <c r="S677" s="74"/>
      <c r="T677" s="74">
        <v>272</v>
      </c>
      <c r="U677" s="74"/>
      <c r="V677" s="74">
        <v>34</v>
      </c>
    </row>
    <row r="678" spans="1:22">
      <c r="A678" s="78">
        <v>41226</v>
      </c>
      <c r="B678" s="74">
        <v>65</v>
      </c>
      <c r="D678" s="74">
        <v>8</v>
      </c>
      <c r="E678" s="74"/>
      <c r="F678" s="74">
        <v>40</v>
      </c>
      <c r="G678" s="74"/>
      <c r="H678" s="74">
        <v>4</v>
      </c>
      <c r="I678" s="74"/>
      <c r="J678" s="74"/>
      <c r="K678" s="74"/>
      <c r="L678" s="74"/>
      <c r="M678" s="74"/>
      <c r="N678" s="74"/>
      <c r="O678" s="74"/>
      <c r="P678" s="74"/>
      <c r="Q678" s="74"/>
      <c r="R678" s="74"/>
      <c r="S678" s="74"/>
      <c r="T678" s="74">
        <v>264</v>
      </c>
      <c r="U678" s="74"/>
      <c r="V678" s="74">
        <v>35</v>
      </c>
    </row>
    <row r="679" spans="1:22">
      <c r="A679" s="78">
        <v>41227</v>
      </c>
      <c r="B679" s="74">
        <v>82</v>
      </c>
      <c r="D679" s="74">
        <v>9</v>
      </c>
      <c r="E679" s="74"/>
      <c r="F679" s="74">
        <v>46</v>
      </c>
      <c r="G679" s="74"/>
      <c r="H679" s="74">
        <v>4</v>
      </c>
      <c r="I679" s="74"/>
      <c r="J679" s="74"/>
      <c r="K679" s="74"/>
      <c r="L679" s="74"/>
      <c r="M679" s="74"/>
      <c r="N679" s="74"/>
      <c r="O679" s="74"/>
      <c r="P679" s="74"/>
      <c r="Q679" s="74"/>
      <c r="R679" s="74"/>
      <c r="S679" s="74"/>
      <c r="T679" s="74">
        <v>263</v>
      </c>
      <c r="U679" s="74"/>
      <c r="V679" s="74">
        <v>26</v>
      </c>
    </row>
    <row r="680" spans="1:22">
      <c r="A680" s="78">
        <v>41228</v>
      </c>
      <c r="B680" s="74">
        <v>99</v>
      </c>
      <c r="D680" s="74">
        <v>15</v>
      </c>
      <c r="E680" s="74"/>
      <c r="F680" s="74">
        <v>56</v>
      </c>
      <c r="G680" s="74"/>
      <c r="H680" s="74">
        <v>4</v>
      </c>
      <c r="I680" s="74"/>
      <c r="J680" s="74"/>
      <c r="K680" s="74"/>
      <c r="L680" s="74"/>
      <c r="M680" s="74"/>
      <c r="N680" s="74"/>
      <c r="O680" s="74"/>
      <c r="P680" s="74"/>
      <c r="Q680" s="74"/>
      <c r="R680" s="74"/>
      <c r="S680" s="74"/>
      <c r="T680" s="74">
        <v>303</v>
      </c>
      <c r="U680" s="74"/>
      <c r="V680" s="74">
        <v>34</v>
      </c>
    </row>
    <row r="681" spans="1:22">
      <c r="A681" s="78">
        <v>41229</v>
      </c>
      <c r="B681" s="74">
        <v>147</v>
      </c>
      <c r="D681" s="74">
        <v>19</v>
      </c>
      <c r="E681" s="74"/>
      <c r="F681" s="74">
        <v>79</v>
      </c>
      <c r="G681" s="74"/>
      <c r="H681" s="74">
        <v>7</v>
      </c>
      <c r="I681" s="74"/>
      <c r="J681" s="74"/>
      <c r="K681" s="74"/>
      <c r="L681" s="74"/>
      <c r="M681" s="74"/>
      <c r="N681" s="74"/>
      <c r="O681" s="74"/>
      <c r="P681" s="74"/>
      <c r="Q681" s="74"/>
      <c r="R681" s="74"/>
      <c r="S681" s="74"/>
      <c r="T681" s="74">
        <v>343</v>
      </c>
      <c r="U681" s="74"/>
      <c r="V681" s="74">
        <v>37</v>
      </c>
    </row>
    <row r="682" spans="1:22">
      <c r="A682" s="78">
        <v>41230</v>
      </c>
      <c r="B682" s="74">
        <v>167</v>
      </c>
      <c r="D682" s="74">
        <v>20</v>
      </c>
      <c r="E682" s="74"/>
      <c r="F682" s="74">
        <v>79</v>
      </c>
      <c r="G682" s="74"/>
      <c r="H682" s="74">
        <v>5</v>
      </c>
      <c r="I682" s="74"/>
      <c r="J682" s="74"/>
      <c r="K682" s="74"/>
      <c r="L682" s="74"/>
      <c r="M682" s="74"/>
      <c r="N682" s="74"/>
      <c r="O682" s="74"/>
      <c r="P682" s="74"/>
      <c r="Q682" s="74"/>
      <c r="R682" s="74"/>
      <c r="S682" s="74"/>
      <c r="T682" s="74">
        <v>331</v>
      </c>
      <c r="U682" s="74"/>
      <c r="V682" s="74">
        <v>34</v>
      </c>
    </row>
    <row r="683" spans="1:22">
      <c r="A683" s="78">
        <v>41231</v>
      </c>
      <c r="B683" s="74">
        <v>177</v>
      </c>
      <c r="D683" s="74">
        <v>21</v>
      </c>
      <c r="E683" s="74"/>
      <c r="F683" s="74">
        <v>66</v>
      </c>
      <c r="G683" s="74"/>
      <c r="H683" s="74">
        <v>6</v>
      </c>
      <c r="I683" s="74"/>
      <c r="J683" s="74"/>
      <c r="K683" s="74"/>
      <c r="L683" s="74"/>
      <c r="M683" s="74"/>
      <c r="N683" s="74"/>
      <c r="O683" s="74"/>
      <c r="P683" s="74"/>
      <c r="Q683" s="74"/>
      <c r="R683" s="74"/>
      <c r="S683" s="74"/>
      <c r="T683" s="74">
        <v>336</v>
      </c>
      <c r="U683" s="74"/>
      <c r="V683" s="74">
        <v>34</v>
      </c>
    </row>
    <row r="684" spans="1:22">
      <c r="A684" s="78">
        <v>41232</v>
      </c>
      <c r="B684" s="74">
        <v>166</v>
      </c>
      <c r="D684" s="74">
        <v>16</v>
      </c>
      <c r="E684" s="74"/>
      <c r="F684" s="74">
        <v>76</v>
      </c>
      <c r="G684" s="74"/>
      <c r="H684" s="74">
        <v>7</v>
      </c>
      <c r="I684" s="74"/>
      <c r="J684" s="74"/>
      <c r="K684" s="74"/>
      <c r="L684" s="74"/>
      <c r="M684" s="74"/>
      <c r="N684" s="74"/>
      <c r="O684" s="74"/>
      <c r="P684" s="74"/>
      <c r="Q684" s="74"/>
      <c r="R684" s="74"/>
      <c r="S684" s="74"/>
      <c r="T684" s="74">
        <v>335</v>
      </c>
      <c r="U684" s="74"/>
      <c r="V684" s="74">
        <v>32</v>
      </c>
    </row>
    <row r="685" spans="1:22">
      <c r="A685" s="78">
        <v>41233</v>
      </c>
      <c r="B685" s="74">
        <v>182</v>
      </c>
      <c r="D685" s="74">
        <v>15</v>
      </c>
      <c r="E685" s="74"/>
      <c r="F685" s="74">
        <v>86</v>
      </c>
      <c r="G685" s="74"/>
      <c r="H685" s="74">
        <v>6</v>
      </c>
      <c r="I685" s="74"/>
      <c r="J685" s="74"/>
      <c r="K685" s="74"/>
      <c r="L685" s="74"/>
      <c r="M685" s="74"/>
      <c r="N685" s="74"/>
      <c r="O685" s="74"/>
      <c r="P685" s="74"/>
      <c r="Q685" s="74"/>
      <c r="R685" s="74"/>
      <c r="S685" s="74"/>
      <c r="T685" s="74">
        <v>272</v>
      </c>
      <c r="U685" s="74"/>
      <c r="V685" s="74">
        <v>25</v>
      </c>
    </row>
    <row r="686" spans="1:22">
      <c r="A686" s="78">
        <v>41234</v>
      </c>
      <c r="B686" s="74">
        <v>198</v>
      </c>
      <c r="D686" s="74">
        <v>15</v>
      </c>
      <c r="E686" s="74"/>
      <c r="F686" s="74">
        <v>70</v>
      </c>
      <c r="G686" s="74"/>
      <c r="H686" s="74">
        <v>4</v>
      </c>
      <c r="I686" s="74"/>
      <c r="J686" s="74"/>
      <c r="K686" s="74"/>
      <c r="L686" s="74"/>
      <c r="M686" s="74"/>
      <c r="N686" s="74"/>
      <c r="O686" s="74"/>
      <c r="P686" s="74"/>
      <c r="Q686" s="74"/>
      <c r="R686" s="74"/>
      <c r="S686" s="74"/>
      <c r="T686" s="74">
        <v>269</v>
      </c>
      <c r="U686" s="74"/>
      <c r="V686" s="74">
        <v>23</v>
      </c>
    </row>
    <row r="687" spans="1:22">
      <c r="A687" s="78">
        <v>41235</v>
      </c>
      <c r="B687" s="74">
        <v>208</v>
      </c>
      <c r="D687" s="74">
        <v>21</v>
      </c>
      <c r="E687" s="74"/>
      <c r="F687" s="74">
        <v>75</v>
      </c>
      <c r="G687" s="74"/>
      <c r="H687" s="74">
        <v>2</v>
      </c>
      <c r="I687" s="74"/>
      <c r="J687" s="74"/>
      <c r="K687" s="74"/>
      <c r="L687" s="74"/>
      <c r="M687" s="74"/>
      <c r="N687" s="74"/>
      <c r="O687" s="74"/>
      <c r="P687" s="74"/>
      <c r="Q687" s="74"/>
      <c r="R687" s="74"/>
      <c r="S687" s="74"/>
      <c r="T687" s="74">
        <v>259</v>
      </c>
      <c r="U687" s="74"/>
      <c r="V687" s="74">
        <v>24</v>
      </c>
    </row>
    <row r="688" spans="1:22">
      <c r="A688" s="78">
        <v>41236</v>
      </c>
      <c r="B688" s="74">
        <v>213</v>
      </c>
      <c r="D688" s="74">
        <v>24</v>
      </c>
      <c r="E688" s="74"/>
      <c r="F688" s="74">
        <v>109</v>
      </c>
      <c r="G688" s="74"/>
      <c r="H688" s="74">
        <v>4</v>
      </c>
      <c r="I688" s="74"/>
      <c r="J688" s="74"/>
      <c r="K688" s="74"/>
      <c r="L688" s="74"/>
      <c r="M688" s="74"/>
      <c r="N688" s="74"/>
      <c r="O688" s="74"/>
      <c r="P688" s="74"/>
      <c r="Q688" s="74"/>
      <c r="R688" s="74"/>
      <c r="S688" s="74"/>
      <c r="T688" s="74">
        <v>274</v>
      </c>
      <c r="U688" s="74"/>
      <c r="V688" s="74">
        <v>27</v>
      </c>
    </row>
    <row r="689" spans="1:22">
      <c r="A689" s="78">
        <v>41237</v>
      </c>
      <c r="B689" s="74">
        <v>224</v>
      </c>
      <c r="D689" s="74">
        <v>26</v>
      </c>
      <c r="E689" s="74"/>
      <c r="F689" s="74">
        <v>91</v>
      </c>
      <c r="G689" s="74"/>
      <c r="H689" s="74">
        <v>4</v>
      </c>
      <c r="I689" s="74"/>
      <c r="J689" s="74"/>
      <c r="K689" s="74"/>
      <c r="L689" s="74"/>
      <c r="M689" s="74"/>
      <c r="N689" s="74"/>
      <c r="O689" s="74"/>
      <c r="P689" s="74"/>
      <c r="Q689" s="74"/>
      <c r="R689" s="74"/>
      <c r="S689" s="74"/>
      <c r="T689" s="74">
        <v>257</v>
      </c>
      <c r="U689" s="74"/>
      <c r="V689" s="74">
        <v>28</v>
      </c>
    </row>
    <row r="690" spans="1:22">
      <c r="A690" s="78">
        <v>41238</v>
      </c>
      <c r="B690" s="74">
        <v>198</v>
      </c>
      <c r="D690" s="74">
        <v>25</v>
      </c>
      <c r="E690" s="74"/>
      <c r="F690" s="74">
        <v>90</v>
      </c>
      <c r="G690" s="74"/>
      <c r="H690" s="74">
        <v>4</v>
      </c>
      <c r="I690" s="74"/>
      <c r="J690" s="74"/>
      <c r="K690" s="74"/>
      <c r="L690" s="74"/>
      <c r="M690" s="74"/>
      <c r="N690" s="74"/>
      <c r="O690" s="74"/>
      <c r="P690" s="74"/>
      <c r="Q690" s="74"/>
      <c r="R690" s="74"/>
      <c r="S690" s="74"/>
      <c r="T690" s="74">
        <v>219</v>
      </c>
      <c r="U690" s="74"/>
      <c r="V690" s="74">
        <v>27</v>
      </c>
    </row>
    <row r="691" spans="1:22">
      <c r="A691" s="78">
        <v>41239</v>
      </c>
      <c r="B691" s="74">
        <v>216</v>
      </c>
      <c r="D691" s="74">
        <v>24</v>
      </c>
      <c r="E691" s="74"/>
      <c r="F691" s="74">
        <v>92</v>
      </c>
      <c r="G691" s="74"/>
      <c r="H691" s="74">
        <v>4</v>
      </c>
      <c r="I691" s="74"/>
      <c r="J691" s="74"/>
      <c r="K691" s="74"/>
      <c r="L691" s="74"/>
      <c r="M691" s="74"/>
      <c r="N691" s="74"/>
      <c r="O691" s="74"/>
      <c r="P691" s="74"/>
      <c r="Q691" s="74"/>
      <c r="R691" s="74"/>
      <c r="S691" s="74"/>
      <c r="T691" s="74">
        <v>248</v>
      </c>
      <c r="U691" s="74"/>
      <c r="V691" s="74">
        <v>29</v>
      </c>
    </row>
    <row r="692" spans="1:22">
      <c r="A692" s="78">
        <v>41240</v>
      </c>
      <c r="B692" s="74">
        <v>213</v>
      </c>
      <c r="D692" s="74">
        <v>25</v>
      </c>
      <c r="E692" s="74"/>
      <c r="F692" s="74">
        <v>55</v>
      </c>
      <c r="G692" s="74"/>
      <c r="H692" s="74">
        <v>3</v>
      </c>
      <c r="I692" s="74"/>
      <c r="J692" s="74"/>
      <c r="K692" s="74"/>
      <c r="L692" s="74"/>
      <c r="M692" s="74"/>
      <c r="N692" s="74"/>
      <c r="O692" s="74"/>
      <c r="P692" s="74"/>
      <c r="Q692" s="74"/>
      <c r="R692" s="74"/>
      <c r="S692" s="74"/>
      <c r="T692" s="74">
        <v>245</v>
      </c>
      <c r="U692" s="74"/>
      <c r="V692" s="74">
        <v>35</v>
      </c>
    </row>
    <row r="693" spans="1:22">
      <c r="A693" s="78">
        <v>41241</v>
      </c>
      <c r="B693" s="74">
        <v>224</v>
      </c>
      <c r="D693" s="74">
        <v>27</v>
      </c>
      <c r="E693" s="74"/>
      <c r="F693" s="74">
        <v>54</v>
      </c>
      <c r="G693" s="74"/>
      <c r="H693" s="74">
        <v>3</v>
      </c>
      <c r="I693" s="74"/>
      <c r="J693" s="74"/>
      <c r="K693" s="74"/>
      <c r="L693" s="74"/>
      <c r="M693" s="74"/>
      <c r="N693" s="74"/>
      <c r="O693" s="74"/>
      <c r="P693" s="74"/>
      <c r="Q693" s="74"/>
      <c r="R693" s="74"/>
      <c r="S693" s="74"/>
      <c r="T693" s="74">
        <v>320</v>
      </c>
      <c r="U693" s="74"/>
      <c r="V693" s="74">
        <v>36</v>
      </c>
    </row>
    <row r="694" spans="1:22">
      <c r="A694" s="78">
        <v>41242</v>
      </c>
      <c r="B694" s="74">
        <v>241</v>
      </c>
      <c r="D694" s="74">
        <v>29</v>
      </c>
      <c r="E694" s="74"/>
      <c r="F694" s="74">
        <v>67</v>
      </c>
      <c r="G694" s="74"/>
      <c r="H694" s="74">
        <v>4</v>
      </c>
      <c r="I694" s="74"/>
      <c r="J694" s="74"/>
      <c r="K694" s="74"/>
      <c r="L694" s="74"/>
      <c r="M694" s="74"/>
      <c r="N694" s="74"/>
      <c r="O694" s="74"/>
      <c r="P694" s="74"/>
      <c r="Q694" s="74"/>
      <c r="R694" s="74"/>
      <c r="S694" s="74"/>
      <c r="T694" s="74">
        <v>346</v>
      </c>
      <c r="U694" s="74"/>
      <c r="V694" s="74">
        <v>38</v>
      </c>
    </row>
    <row r="695" spans="1:22">
      <c r="A695" s="78">
        <v>41243</v>
      </c>
      <c r="B695" s="74">
        <v>262</v>
      </c>
      <c r="D695" s="74">
        <v>30</v>
      </c>
      <c r="E695" s="74"/>
      <c r="F695" s="74">
        <v>76</v>
      </c>
      <c r="G695" s="74"/>
      <c r="H695" s="74">
        <v>6</v>
      </c>
      <c r="I695" s="74"/>
      <c r="J695" s="74"/>
      <c r="K695" s="74"/>
      <c r="L695" s="74"/>
      <c r="M695" s="74"/>
      <c r="N695" s="74"/>
      <c r="O695" s="74"/>
      <c r="P695" s="74"/>
      <c r="Q695" s="74"/>
      <c r="R695" s="74"/>
      <c r="S695" s="74"/>
      <c r="T695" s="74">
        <v>368</v>
      </c>
      <c r="U695" s="74"/>
      <c r="V695" s="74">
        <v>42</v>
      </c>
    </row>
    <row r="696" spans="1:22">
      <c r="A696" s="78">
        <v>41244</v>
      </c>
      <c r="B696" s="74">
        <v>231</v>
      </c>
      <c r="D696" s="74">
        <v>25</v>
      </c>
      <c r="E696" s="74"/>
      <c r="F696" s="74">
        <v>75</v>
      </c>
      <c r="G696" s="74"/>
      <c r="H696" s="74">
        <v>4</v>
      </c>
      <c r="I696" s="74"/>
      <c r="J696" s="74"/>
      <c r="K696" s="74"/>
      <c r="L696" s="74"/>
      <c r="M696" s="74"/>
      <c r="N696" s="74"/>
      <c r="O696" s="74"/>
      <c r="P696" s="74"/>
      <c r="Q696" s="74"/>
      <c r="R696" s="74"/>
      <c r="S696" s="74"/>
      <c r="T696" s="74">
        <v>344</v>
      </c>
      <c r="U696" s="74"/>
      <c r="V696" s="74">
        <v>35</v>
      </c>
    </row>
    <row r="697" spans="1:22">
      <c r="A697" s="78">
        <v>41245</v>
      </c>
      <c r="B697" s="74">
        <v>189</v>
      </c>
      <c r="D697" s="74">
        <v>20</v>
      </c>
      <c r="E697" s="74"/>
      <c r="F697" s="74">
        <v>73</v>
      </c>
      <c r="G697" s="74"/>
      <c r="H697" s="74">
        <v>4</v>
      </c>
      <c r="I697" s="74"/>
      <c r="J697" s="74"/>
      <c r="K697" s="74"/>
      <c r="L697" s="74"/>
      <c r="M697" s="74"/>
      <c r="N697" s="74"/>
      <c r="O697" s="74"/>
      <c r="P697" s="74"/>
      <c r="Q697" s="74"/>
      <c r="R697" s="74"/>
      <c r="S697" s="74"/>
      <c r="T697" s="74">
        <v>302</v>
      </c>
      <c r="U697" s="74"/>
      <c r="V697" s="74">
        <v>32</v>
      </c>
    </row>
    <row r="698" spans="1:22">
      <c r="A698" s="78">
        <v>41246</v>
      </c>
      <c r="B698" s="74">
        <v>199</v>
      </c>
      <c r="D698" s="74">
        <v>21</v>
      </c>
      <c r="E698" s="74"/>
      <c r="F698" s="74">
        <v>64</v>
      </c>
      <c r="G698" s="74"/>
      <c r="H698" s="74">
        <v>4</v>
      </c>
      <c r="I698" s="74"/>
      <c r="J698" s="74"/>
      <c r="K698" s="74"/>
      <c r="L698" s="74"/>
      <c r="M698" s="74"/>
      <c r="N698" s="74"/>
      <c r="O698" s="74"/>
      <c r="P698" s="74"/>
      <c r="Q698" s="74"/>
      <c r="R698" s="74"/>
      <c r="S698" s="74"/>
      <c r="T698" s="74">
        <v>279</v>
      </c>
      <c r="U698" s="74"/>
      <c r="V698" s="74">
        <v>28</v>
      </c>
    </row>
    <row r="699" spans="1:22">
      <c r="A699" s="78">
        <v>41247</v>
      </c>
      <c r="B699" s="74">
        <v>197</v>
      </c>
      <c r="D699" s="74">
        <v>18</v>
      </c>
      <c r="E699" s="74"/>
      <c r="F699" s="74">
        <v>67</v>
      </c>
      <c r="G699" s="74"/>
      <c r="H699" s="74">
        <v>3</v>
      </c>
      <c r="I699" s="74"/>
      <c r="J699" s="74"/>
      <c r="K699" s="74"/>
      <c r="L699" s="74"/>
      <c r="M699" s="74"/>
      <c r="N699" s="74"/>
      <c r="O699" s="74"/>
      <c r="P699" s="74"/>
      <c r="Q699" s="74"/>
      <c r="R699" s="74"/>
      <c r="S699" s="74"/>
      <c r="T699" s="74">
        <v>251</v>
      </c>
      <c r="U699" s="74"/>
      <c r="V699" s="74">
        <v>24</v>
      </c>
    </row>
    <row r="700" spans="1:22">
      <c r="A700" s="78">
        <v>41248</v>
      </c>
      <c r="B700" s="74">
        <v>212</v>
      </c>
      <c r="D700" s="74">
        <v>20</v>
      </c>
      <c r="E700" s="74"/>
      <c r="F700" s="74">
        <v>73</v>
      </c>
      <c r="G700" s="74"/>
      <c r="H700" s="74">
        <v>4</v>
      </c>
      <c r="I700" s="74"/>
      <c r="J700" s="74"/>
      <c r="K700" s="74"/>
      <c r="L700" s="74"/>
      <c r="M700" s="74"/>
      <c r="N700" s="74"/>
      <c r="O700" s="74"/>
      <c r="P700" s="74"/>
      <c r="Q700" s="74"/>
      <c r="R700" s="74"/>
      <c r="S700" s="74"/>
      <c r="T700" s="74">
        <v>251</v>
      </c>
      <c r="U700" s="74"/>
      <c r="V700" s="74">
        <v>23</v>
      </c>
    </row>
    <row r="701" spans="1:22">
      <c r="A701" s="78">
        <v>41249</v>
      </c>
      <c r="B701" s="74">
        <v>233</v>
      </c>
      <c r="D701" s="74">
        <v>22</v>
      </c>
      <c r="E701" s="74"/>
      <c r="F701" s="74">
        <v>73</v>
      </c>
      <c r="G701" s="74"/>
      <c r="H701" s="74">
        <v>2</v>
      </c>
      <c r="I701" s="74"/>
      <c r="J701" s="74"/>
      <c r="K701" s="74"/>
      <c r="L701" s="74"/>
      <c r="M701" s="74"/>
      <c r="N701" s="74"/>
      <c r="O701" s="74"/>
      <c r="P701" s="74"/>
      <c r="Q701" s="74"/>
      <c r="R701" s="74"/>
      <c r="S701" s="74"/>
      <c r="T701" s="74">
        <v>246</v>
      </c>
      <c r="U701" s="74"/>
      <c r="V701" s="74">
        <v>25</v>
      </c>
    </row>
    <row r="702" spans="1:22">
      <c r="A702" s="78">
        <v>41250</v>
      </c>
      <c r="B702" s="74">
        <v>261</v>
      </c>
      <c r="D702" s="74">
        <v>28</v>
      </c>
      <c r="E702" s="74"/>
      <c r="F702" s="74">
        <v>70</v>
      </c>
      <c r="G702" s="74"/>
      <c r="H702" s="74">
        <v>4</v>
      </c>
      <c r="I702" s="74"/>
      <c r="J702" s="74"/>
      <c r="K702" s="74"/>
      <c r="L702" s="74"/>
      <c r="M702" s="74"/>
      <c r="N702" s="74"/>
      <c r="O702" s="74"/>
      <c r="P702" s="74"/>
      <c r="Q702" s="74"/>
      <c r="R702" s="74"/>
      <c r="S702" s="74"/>
      <c r="T702" s="74">
        <v>273</v>
      </c>
      <c r="U702" s="74"/>
      <c r="V702" s="74">
        <v>31</v>
      </c>
    </row>
    <row r="703" spans="1:22">
      <c r="A703" s="78">
        <v>41251</v>
      </c>
      <c r="B703" s="74">
        <v>230</v>
      </c>
      <c r="D703" s="74">
        <v>28</v>
      </c>
      <c r="E703" s="74"/>
      <c r="F703" s="74">
        <v>77</v>
      </c>
      <c r="G703" s="74"/>
      <c r="H703" s="74">
        <v>3</v>
      </c>
      <c r="I703" s="74"/>
      <c r="J703" s="74"/>
      <c r="K703" s="74"/>
      <c r="L703" s="74"/>
      <c r="M703" s="74"/>
      <c r="N703" s="74"/>
      <c r="O703" s="74"/>
      <c r="P703" s="74"/>
      <c r="Q703" s="74"/>
      <c r="R703" s="74"/>
      <c r="S703" s="74"/>
      <c r="T703" s="74">
        <v>283</v>
      </c>
      <c r="U703" s="74"/>
      <c r="V703" s="74">
        <v>32</v>
      </c>
    </row>
    <row r="704" spans="1:22">
      <c r="A704" s="78">
        <v>41252</v>
      </c>
      <c r="B704" s="74">
        <v>204</v>
      </c>
      <c r="D704" s="74">
        <v>31</v>
      </c>
      <c r="E704" s="74"/>
      <c r="F704" s="74">
        <v>64</v>
      </c>
      <c r="G704" s="74"/>
      <c r="H704" s="74">
        <v>3</v>
      </c>
      <c r="I704" s="74"/>
      <c r="J704" s="74"/>
      <c r="K704" s="74"/>
      <c r="L704" s="74"/>
      <c r="M704" s="74"/>
      <c r="N704" s="74"/>
      <c r="O704" s="74"/>
      <c r="P704" s="74"/>
      <c r="Q704" s="74"/>
      <c r="R704" s="74"/>
      <c r="S704" s="74"/>
      <c r="T704" s="74">
        <v>284</v>
      </c>
      <c r="U704" s="74"/>
      <c r="V704" s="74">
        <v>37</v>
      </c>
    </row>
    <row r="705" spans="1:22">
      <c r="A705" s="78">
        <v>41253</v>
      </c>
      <c r="B705" s="74">
        <v>199</v>
      </c>
      <c r="D705" s="74">
        <v>28</v>
      </c>
      <c r="E705" s="74"/>
      <c r="F705" s="74">
        <v>62</v>
      </c>
      <c r="G705" s="74"/>
      <c r="H705" s="74">
        <v>4</v>
      </c>
      <c r="I705" s="74"/>
      <c r="J705" s="74"/>
      <c r="K705" s="74"/>
      <c r="L705" s="74"/>
      <c r="M705" s="74"/>
      <c r="N705" s="74"/>
      <c r="O705" s="74"/>
      <c r="P705" s="74"/>
      <c r="Q705" s="74"/>
      <c r="R705" s="74"/>
      <c r="S705" s="74"/>
      <c r="T705" s="74">
        <v>222</v>
      </c>
      <c r="U705" s="74"/>
      <c r="V705" s="74">
        <v>33</v>
      </c>
    </row>
    <row r="706" spans="1:22">
      <c r="A706" s="78">
        <v>41254</v>
      </c>
      <c r="B706" s="74">
        <v>188</v>
      </c>
      <c r="D706" s="74">
        <v>22</v>
      </c>
      <c r="E706" s="74"/>
      <c r="F706" s="74">
        <v>57</v>
      </c>
      <c r="G706" s="74"/>
      <c r="H706" s="74">
        <v>4</v>
      </c>
      <c r="I706" s="74"/>
      <c r="J706" s="74"/>
      <c r="K706" s="74"/>
      <c r="L706" s="74"/>
      <c r="M706" s="74"/>
      <c r="N706" s="74"/>
      <c r="O706" s="74"/>
      <c r="P706" s="74"/>
      <c r="Q706" s="74"/>
      <c r="R706" s="74"/>
      <c r="S706" s="74"/>
      <c r="T706" s="74">
        <v>235</v>
      </c>
      <c r="U706" s="74"/>
      <c r="V706" s="74">
        <v>28</v>
      </c>
    </row>
    <row r="707" spans="1:22">
      <c r="A707" s="78">
        <v>41255</v>
      </c>
      <c r="B707" s="74">
        <v>180</v>
      </c>
      <c r="D707" s="74">
        <v>19</v>
      </c>
      <c r="E707" s="74"/>
      <c r="F707" s="74">
        <v>57</v>
      </c>
      <c r="G707" s="74"/>
      <c r="H707" s="74">
        <v>4</v>
      </c>
      <c r="I707" s="74"/>
      <c r="J707" s="74"/>
      <c r="K707" s="74"/>
      <c r="L707" s="74"/>
      <c r="M707" s="74"/>
      <c r="N707" s="74"/>
      <c r="O707" s="74"/>
      <c r="P707" s="74"/>
      <c r="Q707" s="74"/>
      <c r="R707" s="74"/>
      <c r="S707" s="74"/>
      <c r="T707" s="74">
        <v>236</v>
      </c>
      <c r="U707" s="74"/>
      <c r="V707" s="74">
        <v>25</v>
      </c>
    </row>
    <row r="708" spans="1:22">
      <c r="A708" s="78">
        <v>41256</v>
      </c>
      <c r="B708" s="74">
        <v>198</v>
      </c>
      <c r="D708" s="74">
        <v>24</v>
      </c>
      <c r="E708" s="74"/>
      <c r="F708" s="74">
        <v>62</v>
      </c>
      <c r="G708" s="74"/>
      <c r="H708" s="74">
        <v>4</v>
      </c>
      <c r="I708" s="74"/>
      <c r="J708" s="74"/>
      <c r="K708" s="74"/>
      <c r="L708" s="74"/>
      <c r="M708" s="74"/>
      <c r="N708" s="74"/>
      <c r="O708" s="74"/>
      <c r="P708" s="74"/>
      <c r="Q708" s="74"/>
      <c r="R708" s="74"/>
      <c r="S708" s="74"/>
      <c r="T708" s="74">
        <v>301</v>
      </c>
      <c r="U708" s="74"/>
      <c r="V708" s="74">
        <v>32</v>
      </c>
    </row>
    <row r="709" spans="1:22">
      <c r="A709" s="78">
        <v>41257</v>
      </c>
      <c r="B709" s="74">
        <v>218</v>
      </c>
      <c r="D709" s="74">
        <v>25</v>
      </c>
      <c r="E709" s="74"/>
      <c r="F709" s="74">
        <v>88</v>
      </c>
      <c r="G709" s="74"/>
      <c r="H709" s="74">
        <v>4</v>
      </c>
      <c r="I709" s="74"/>
      <c r="J709" s="74"/>
      <c r="K709" s="74"/>
      <c r="L709" s="74"/>
      <c r="M709" s="74"/>
      <c r="N709" s="74"/>
      <c r="O709" s="74"/>
      <c r="P709" s="74"/>
      <c r="Q709" s="74"/>
      <c r="R709" s="74"/>
      <c r="S709" s="74"/>
      <c r="T709" s="74">
        <v>388</v>
      </c>
      <c r="U709" s="74"/>
      <c r="V709" s="74">
        <v>40</v>
      </c>
    </row>
    <row r="710" spans="1:22">
      <c r="A710" s="78">
        <v>41258</v>
      </c>
      <c r="B710" s="74">
        <v>208</v>
      </c>
      <c r="D710" s="74">
        <v>26</v>
      </c>
      <c r="E710" s="74"/>
      <c r="F710" s="74">
        <v>93</v>
      </c>
      <c r="G710" s="74"/>
      <c r="H710" s="74">
        <v>5</v>
      </c>
      <c r="I710" s="74"/>
      <c r="J710" s="74"/>
      <c r="K710" s="74"/>
      <c r="L710" s="74"/>
      <c r="M710" s="74"/>
      <c r="N710" s="74"/>
      <c r="O710" s="74"/>
      <c r="P710" s="74"/>
      <c r="Q710" s="74"/>
      <c r="R710" s="74"/>
      <c r="S710" s="74"/>
      <c r="T710" s="74">
        <v>394</v>
      </c>
      <c r="U710" s="74"/>
      <c r="V710" s="74">
        <v>46</v>
      </c>
    </row>
    <row r="711" spans="1:22">
      <c r="A711" s="78">
        <v>41259</v>
      </c>
      <c r="B711" s="74">
        <v>194</v>
      </c>
      <c r="D711" s="74">
        <v>27</v>
      </c>
      <c r="E711" s="74"/>
      <c r="F711" s="74">
        <v>82</v>
      </c>
      <c r="G711" s="74"/>
      <c r="H711" s="74">
        <v>4</v>
      </c>
      <c r="I711" s="74"/>
      <c r="J711" s="74"/>
      <c r="K711" s="74"/>
      <c r="L711" s="74"/>
      <c r="M711" s="74"/>
      <c r="N711" s="74"/>
      <c r="O711" s="74"/>
      <c r="P711" s="74"/>
      <c r="Q711" s="74"/>
      <c r="R711" s="74"/>
      <c r="S711" s="74"/>
      <c r="T711" s="74">
        <v>361</v>
      </c>
      <c r="U711" s="74"/>
      <c r="V711" s="74">
        <v>45</v>
      </c>
    </row>
    <row r="712" spans="1:22">
      <c r="A712" s="78">
        <v>41260</v>
      </c>
      <c r="B712" s="74">
        <v>200</v>
      </c>
      <c r="D712" s="74">
        <v>24</v>
      </c>
      <c r="E712" s="74"/>
      <c r="F712" s="74">
        <v>91</v>
      </c>
      <c r="G712" s="74"/>
      <c r="H712" s="74">
        <v>5</v>
      </c>
      <c r="I712" s="74"/>
      <c r="J712" s="74"/>
      <c r="K712" s="74"/>
      <c r="L712" s="74"/>
      <c r="M712" s="74"/>
      <c r="N712" s="74"/>
      <c r="O712" s="74"/>
      <c r="P712" s="74"/>
      <c r="Q712" s="74"/>
      <c r="R712" s="74"/>
      <c r="S712" s="74"/>
      <c r="T712" s="74">
        <v>377</v>
      </c>
      <c r="U712" s="74"/>
      <c r="V712" s="74">
        <v>43</v>
      </c>
    </row>
    <row r="713" spans="1:22">
      <c r="A713" s="78">
        <v>41261</v>
      </c>
      <c r="B713" s="74">
        <v>231</v>
      </c>
      <c r="D713" s="74">
        <v>28</v>
      </c>
      <c r="E713" s="74"/>
      <c r="F713" s="74">
        <v>95</v>
      </c>
      <c r="G713" s="74"/>
      <c r="H713" s="74">
        <v>8</v>
      </c>
      <c r="I713" s="74"/>
      <c r="J713" s="74"/>
      <c r="K713" s="74"/>
      <c r="L713" s="74"/>
      <c r="M713" s="74"/>
      <c r="N713" s="74"/>
      <c r="O713" s="74"/>
      <c r="P713" s="74"/>
      <c r="Q713" s="74"/>
      <c r="R713" s="74"/>
      <c r="S713" s="74"/>
      <c r="T713" s="74">
        <v>392</v>
      </c>
      <c r="U713" s="74"/>
      <c r="V713" s="74">
        <v>46</v>
      </c>
    </row>
    <row r="714" spans="1:22">
      <c r="A714" s="78">
        <v>41262</v>
      </c>
      <c r="B714" s="74">
        <v>227</v>
      </c>
      <c r="D714" s="74">
        <v>25</v>
      </c>
      <c r="E714" s="74"/>
      <c r="F714" s="74">
        <v>86</v>
      </c>
      <c r="G714" s="74"/>
      <c r="H714" s="74">
        <v>6</v>
      </c>
      <c r="I714" s="74"/>
      <c r="J714" s="74"/>
      <c r="K714" s="74"/>
      <c r="L714" s="74"/>
      <c r="M714" s="74"/>
      <c r="N714" s="74"/>
      <c r="O714" s="74"/>
      <c r="P714" s="74"/>
      <c r="Q714" s="74"/>
      <c r="R714" s="74"/>
      <c r="S714" s="74"/>
      <c r="T714" s="74">
        <v>410</v>
      </c>
      <c r="U714" s="74"/>
      <c r="V714" s="74">
        <v>43</v>
      </c>
    </row>
    <row r="715" spans="1:22">
      <c r="A715" s="78">
        <v>41263</v>
      </c>
      <c r="B715" s="74">
        <v>241</v>
      </c>
      <c r="D715" s="74">
        <v>27</v>
      </c>
      <c r="E715" s="74"/>
      <c r="F715" s="74">
        <v>104</v>
      </c>
      <c r="G715" s="74"/>
      <c r="H715" s="74">
        <v>8</v>
      </c>
      <c r="I715" s="74"/>
      <c r="J715" s="74"/>
      <c r="K715" s="74"/>
      <c r="L715" s="74"/>
      <c r="M715" s="74"/>
      <c r="N715" s="74"/>
      <c r="O715" s="74"/>
      <c r="P715" s="74"/>
      <c r="Q715" s="74"/>
      <c r="R715" s="74"/>
      <c r="S715" s="74"/>
      <c r="T715" s="74">
        <v>416</v>
      </c>
      <c r="U715" s="74"/>
      <c r="V715" s="74">
        <v>44</v>
      </c>
    </row>
    <row r="716" spans="1:22">
      <c r="A716" s="78">
        <v>41264</v>
      </c>
      <c r="B716" s="74">
        <v>232</v>
      </c>
      <c r="D716" s="74">
        <v>29</v>
      </c>
      <c r="E716" s="74"/>
      <c r="F716" s="74">
        <v>113</v>
      </c>
      <c r="G716" s="74"/>
      <c r="H716" s="74">
        <v>8</v>
      </c>
      <c r="I716" s="74"/>
      <c r="J716" s="74"/>
      <c r="K716" s="74"/>
      <c r="L716" s="74"/>
      <c r="M716" s="74"/>
      <c r="N716" s="74"/>
      <c r="O716" s="74"/>
      <c r="P716" s="74"/>
      <c r="Q716" s="74"/>
      <c r="R716" s="74"/>
      <c r="S716" s="74"/>
      <c r="T716" s="74">
        <v>356</v>
      </c>
      <c r="U716" s="74"/>
      <c r="V716" s="74">
        <v>40</v>
      </c>
    </row>
    <row r="717" spans="1:22">
      <c r="A717" s="78">
        <v>41265</v>
      </c>
      <c r="B717" s="74">
        <v>232</v>
      </c>
      <c r="D717" s="74">
        <v>28</v>
      </c>
      <c r="E717" s="74"/>
      <c r="F717" s="74">
        <v>110</v>
      </c>
      <c r="G717" s="74"/>
      <c r="H717" s="74">
        <v>9</v>
      </c>
      <c r="I717" s="74"/>
      <c r="J717" s="74"/>
      <c r="K717" s="74"/>
      <c r="L717" s="74"/>
      <c r="M717" s="74"/>
      <c r="N717" s="74"/>
      <c r="O717" s="74"/>
      <c r="P717" s="74"/>
      <c r="Q717" s="74"/>
      <c r="R717" s="74"/>
      <c r="S717" s="74"/>
      <c r="T717" s="74">
        <v>358</v>
      </c>
      <c r="U717" s="74"/>
      <c r="V717" s="74">
        <v>37</v>
      </c>
    </row>
    <row r="718" spans="1:22">
      <c r="A718" s="78">
        <v>41266</v>
      </c>
      <c r="B718" s="74">
        <v>193</v>
      </c>
      <c r="D718" s="74">
        <v>24</v>
      </c>
      <c r="E718" s="74"/>
      <c r="F718" s="74">
        <v>97</v>
      </c>
      <c r="G718" s="74"/>
      <c r="H718" s="74">
        <v>7</v>
      </c>
      <c r="I718" s="74"/>
      <c r="J718" s="74"/>
      <c r="K718" s="74"/>
      <c r="L718" s="74"/>
      <c r="M718" s="74"/>
      <c r="N718" s="74"/>
      <c r="O718" s="74"/>
      <c r="P718" s="74"/>
      <c r="Q718" s="74"/>
      <c r="R718" s="74"/>
      <c r="S718" s="74"/>
      <c r="T718" s="74">
        <v>354</v>
      </c>
      <c r="U718" s="74"/>
      <c r="V718" s="74">
        <v>39</v>
      </c>
    </row>
    <row r="719" spans="1:22">
      <c r="A719" s="78">
        <v>41267</v>
      </c>
      <c r="B719" s="74">
        <v>182</v>
      </c>
      <c r="D719" s="74">
        <v>25</v>
      </c>
      <c r="E719" s="74"/>
      <c r="F719" s="74">
        <v>78</v>
      </c>
      <c r="G719" s="74"/>
      <c r="H719" s="74">
        <v>5</v>
      </c>
      <c r="I719" s="74"/>
      <c r="J719" s="74"/>
      <c r="K719" s="74"/>
      <c r="L719" s="74"/>
      <c r="M719" s="74"/>
      <c r="N719" s="74"/>
      <c r="O719" s="74"/>
      <c r="P719" s="74"/>
      <c r="Q719" s="74"/>
      <c r="R719" s="74"/>
      <c r="S719" s="74"/>
      <c r="T719" s="74">
        <v>357</v>
      </c>
      <c r="U719" s="74"/>
      <c r="V719" s="74">
        <v>39</v>
      </c>
    </row>
    <row r="720" spans="1:22">
      <c r="A720" s="78">
        <v>41268</v>
      </c>
      <c r="B720" s="74">
        <v>171</v>
      </c>
      <c r="D720" s="74">
        <v>21</v>
      </c>
      <c r="E720" s="74"/>
      <c r="F720" s="74">
        <v>62</v>
      </c>
      <c r="G720" s="74"/>
      <c r="H720" s="74">
        <v>3</v>
      </c>
      <c r="I720" s="74"/>
      <c r="J720" s="74"/>
      <c r="K720" s="74"/>
      <c r="L720" s="74"/>
      <c r="M720" s="74"/>
      <c r="N720" s="74"/>
      <c r="O720" s="74"/>
      <c r="P720" s="74"/>
      <c r="Q720" s="74"/>
      <c r="R720" s="74"/>
      <c r="S720" s="74"/>
      <c r="T720" s="74">
        <v>363</v>
      </c>
      <c r="U720" s="74"/>
      <c r="V720" s="74">
        <v>41</v>
      </c>
    </row>
    <row r="721" spans="1:22">
      <c r="A721" s="78">
        <v>41269</v>
      </c>
      <c r="B721" s="74">
        <v>159</v>
      </c>
      <c r="D721" s="74">
        <v>23</v>
      </c>
      <c r="E721" s="74"/>
      <c r="F721" s="74">
        <v>61</v>
      </c>
      <c r="G721" s="74"/>
      <c r="H721" s="74">
        <v>3</v>
      </c>
      <c r="I721" s="74"/>
      <c r="J721" s="74"/>
      <c r="K721" s="74"/>
      <c r="L721" s="74"/>
      <c r="M721" s="74"/>
      <c r="N721" s="74"/>
      <c r="O721" s="74"/>
      <c r="P721" s="74"/>
      <c r="Q721" s="74"/>
      <c r="R721" s="74"/>
      <c r="S721" s="74"/>
      <c r="T721" s="74">
        <v>347</v>
      </c>
      <c r="U721" s="74"/>
      <c r="V721" s="74">
        <v>42</v>
      </c>
    </row>
    <row r="722" spans="1:22">
      <c r="A722" s="78">
        <v>41270</v>
      </c>
      <c r="B722" s="74">
        <v>172</v>
      </c>
      <c r="D722" s="74">
        <v>27</v>
      </c>
      <c r="E722" s="74"/>
      <c r="F722" s="74">
        <v>61</v>
      </c>
      <c r="G722" s="74"/>
      <c r="H722" s="74">
        <v>3</v>
      </c>
      <c r="I722" s="74"/>
      <c r="J722" s="74"/>
      <c r="K722" s="74"/>
      <c r="L722" s="74"/>
      <c r="M722" s="74"/>
      <c r="N722" s="74"/>
      <c r="O722" s="74"/>
      <c r="P722" s="74"/>
      <c r="Q722" s="74"/>
      <c r="R722" s="74"/>
      <c r="S722" s="74"/>
      <c r="T722" s="74">
        <v>328</v>
      </c>
      <c r="U722" s="74"/>
      <c r="V722" s="74">
        <v>38</v>
      </c>
    </row>
    <row r="723" spans="1:22">
      <c r="A723" s="78">
        <v>41271</v>
      </c>
      <c r="B723" s="74">
        <v>182</v>
      </c>
      <c r="D723" s="74">
        <v>27</v>
      </c>
      <c r="E723" s="74"/>
      <c r="F723" s="74">
        <v>79</v>
      </c>
      <c r="G723" s="74"/>
      <c r="H723" s="74">
        <v>6</v>
      </c>
      <c r="I723" s="74"/>
      <c r="J723" s="74"/>
      <c r="K723" s="74"/>
      <c r="L723" s="74"/>
      <c r="M723" s="74"/>
      <c r="N723" s="74"/>
      <c r="O723" s="74"/>
      <c r="P723" s="74"/>
      <c r="Q723" s="74"/>
      <c r="R723" s="74"/>
      <c r="S723" s="74"/>
      <c r="T723" s="74">
        <v>379</v>
      </c>
      <c r="U723" s="74"/>
      <c r="V723" s="74">
        <v>43</v>
      </c>
    </row>
    <row r="724" spans="1:22">
      <c r="A724" s="78">
        <v>41272</v>
      </c>
      <c r="B724" s="74">
        <v>190</v>
      </c>
      <c r="D724" s="74">
        <v>25</v>
      </c>
      <c r="E724" s="74"/>
      <c r="F724" s="74">
        <v>74</v>
      </c>
      <c r="G724" s="74"/>
      <c r="H724" s="74">
        <v>3</v>
      </c>
      <c r="I724" s="74"/>
      <c r="J724" s="74"/>
      <c r="K724" s="74"/>
      <c r="L724" s="74"/>
      <c r="M724" s="74"/>
      <c r="N724" s="74"/>
      <c r="O724" s="74"/>
      <c r="P724" s="74"/>
      <c r="Q724" s="74"/>
      <c r="R724" s="74"/>
      <c r="S724" s="74"/>
      <c r="T724" s="74">
        <v>362</v>
      </c>
      <c r="U724" s="74"/>
      <c r="V724" s="74">
        <v>39</v>
      </c>
    </row>
    <row r="725" spans="1:22">
      <c r="A725" s="78">
        <v>41273</v>
      </c>
      <c r="B725" s="74">
        <v>175</v>
      </c>
      <c r="D725" s="74">
        <v>20</v>
      </c>
      <c r="E725" s="74"/>
      <c r="F725" s="74">
        <v>71</v>
      </c>
      <c r="G725" s="74"/>
      <c r="H725" s="74">
        <v>3</v>
      </c>
      <c r="I725" s="74"/>
      <c r="J725" s="74"/>
      <c r="K725" s="74"/>
      <c r="L725" s="74"/>
      <c r="M725" s="74"/>
      <c r="N725" s="74"/>
      <c r="O725" s="74"/>
      <c r="P725" s="74"/>
      <c r="Q725" s="74"/>
      <c r="R725" s="74"/>
      <c r="S725" s="74"/>
      <c r="T725" s="74">
        <v>335</v>
      </c>
      <c r="U725" s="74"/>
      <c r="V725" s="74">
        <v>36</v>
      </c>
    </row>
    <row r="726" spans="1:22">
      <c r="A726" s="78">
        <v>41274</v>
      </c>
      <c r="B726" s="74">
        <v>180</v>
      </c>
      <c r="D726" s="74">
        <v>21</v>
      </c>
      <c r="E726" s="74"/>
      <c r="F726" s="74">
        <v>82</v>
      </c>
      <c r="G726" s="74"/>
      <c r="H726" s="74">
        <v>3</v>
      </c>
      <c r="I726" s="74"/>
      <c r="J726" s="74"/>
      <c r="K726" s="74"/>
      <c r="L726" s="74"/>
      <c r="M726" s="74"/>
      <c r="N726" s="74"/>
      <c r="O726" s="74"/>
      <c r="P726" s="74"/>
      <c r="Q726" s="74"/>
      <c r="R726" s="74"/>
      <c r="S726" s="74"/>
      <c r="T726" s="74">
        <v>382</v>
      </c>
      <c r="U726" s="74"/>
      <c r="V726" s="74">
        <v>38</v>
      </c>
    </row>
    <row r="727" spans="1:22">
      <c r="A727" s="78">
        <v>41275</v>
      </c>
      <c r="B727" s="74">
        <v>177</v>
      </c>
      <c r="D727" s="74">
        <v>24</v>
      </c>
      <c r="E727" s="74"/>
      <c r="F727" s="74">
        <v>79</v>
      </c>
      <c r="G727" s="74"/>
      <c r="H727" s="74">
        <v>5</v>
      </c>
      <c r="I727" s="74"/>
      <c r="J727" s="74"/>
      <c r="K727" s="74"/>
      <c r="L727" s="74"/>
      <c r="M727" s="74"/>
      <c r="N727" s="74"/>
      <c r="O727" s="74"/>
      <c r="P727" s="74"/>
      <c r="Q727" s="74"/>
      <c r="R727" s="74"/>
      <c r="S727" s="74"/>
      <c r="T727" s="74">
        <v>353</v>
      </c>
      <c r="U727" s="74"/>
      <c r="V727" s="74">
        <v>36</v>
      </c>
    </row>
    <row r="728" spans="1:22">
      <c r="A728" s="78">
        <v>41276</v>
      </c>
      <c r="B728" s="74">
        <v>168</v>
      </c>
      <c r="D728" s="74">
        <v>21</v>
      </c>
      <c r="E728" s="74"/>
      <c r="F728" s="74">
        <v>73</v>
      </c>
      <c r="G728" s="74"/>
      <c r="H728" s="74">
        <v>5</v>
      </c>
      <c r="I728" s="74"/>
      <c r="J728" s="74"/>
      <c r="K728" s="74"/>
      <c r="L728" s="74"/>
      <c r="M728" s="74"/>
      <c r="N728" s="74"/>
      <c r="O728" s="74"/>
      <c r="P728" s="74"/>
      <c r="Q728" s="74"/>
      <c r="R728" s="74"/>
      <c r="S728" s="74"/>
      <c r="T728" s="74">
        <v>323</v>
      </c>
      <c r="U728" s="74"/>
      <c r="V728" s="74">
        <v>34</v>
      </c>
    </row>
    <row r="729" spans="1:22">
      <c r="A729" s="78">
        <v>41277</v>
      </c>
      <c r="B729" s="74">
        <v>145</v>
      </c>
      <c r="D729" s="74">
        <v>19</v>
      </c>
      <c r="E729" s="74"/>
      <c r="F729" s="74">
        <v>68</v>
      </c>
      <c r="G729" s="74"/>
      <c r="H729" s="74">
        <v>3</v>
      </c>
      <c r="I729" s="74"/>
      <c r="J729" s="74"/>
      <c r="K729" s="74"/>
      <c r="L729" s="74"/>
      <c r="M729" s="74"/>
      <c r="N729" s="74"/>
      <c r="O729" s="74"/>
      <c r="P729" s="74"/>
      <c r="Q729" s="74"/>
      <c r="R729" s="74"/>
      <c r="S729" s="74"/>
      <c r="T729" s="74">
        <v>314</v>
      </c>
      <c r="U729" s="74"/>
      <c r="V729" s="74">
        <v>35</v>
      </c>
    </row>
    <row r="730" spans="1:22">
      <c r="A730" s="78">
        <v>41278</v>
      </c>
      <c r="B730" s="74">
        <v>170</v>
      </c>
      <c r="D730" s="74">
        <v>21</v>
      </c>
      <c r="E730" s="74"/>
      <c r="F730" s="74">
        <v>65</v>
      </c>
      <c r="G730" s="74"/>
      <c r="H730" s="74">
        <v>4</v>
      </c>
      <c r="I730" s="74"/>
      <c r="J730" s="74"/>
      <c r="K730" s="74"/>
      <c r="L730" s="74"/>
      <c r="M730" s="74"/>
      <c r="N730" s="74"/>
      <c r="O730" s="74"/>
      <c r="P730" s="74"/>
      <c r="Q730" s="74"/>
      <c r="R730" s="74"/>
      <c r="S730" s="74"/>
      <c r="T730" s="74">
        <v>330</v>
      </c>
      <c r="U730" s="74"/>
      <c r="V730" s="74">
        <v>36</v>
      </c>
    </row>
    <row r="731" spans="1:22">
      <c r="A731" s="78">
        <v>41279</v>
      </c>
      <c r="B731" s="74">
        <v>159</v>
      </c>
      <c r="D731" s="74">
        <v>15</v>
      </c>
      <c r="E731" s="74"/>
      <c r="F731" s="74">
        <v>66</v>
      </c>
      <c r="G731" s="74"/>
      <c r="H731" s="74">
        <v>3</v>
      </c>
      <c r="I731" s="74"/>
      <c r="J731" s="74"/>
      <c r="K731" s="74"/>
      <c r="L731" s="74"/>
      <c r="M731" s="74"/>
      <c r="N731" s="74"/>
      <c r="O731" s="74"/>
      <c r="P731" s="74"/>
      <c r="Q731" s="74"/>
      <c r="R731" s="74"/>
      <c r="S731" s="74"/>
      <c r="T731" s="74">
        <v>328</v>
      </c>
      <c r="U731" s="74"/>
      <c r="V731" s="74">
        <v>31</v>
      </c>
    </row>
    <row r="732" spans="1:22">
      <c r="A732" s="78">
        <v>41280</v>
      </c>
      <c r="B732" s="74">
        <v>149</v>
      </c>
      <c r="D732" s="74">
        <v>15</v>
      </c>
      <c r="E732" s="74"/>
      <c r="F732" s="74">
        <v>56</v>
      </c>
      <c r="G732" s="74"/>
      <c r="H732" s="74">
        <v>3</v>
      </c>
      <c r="I732" s="74"/>
      <c r="J732" s="74"/>
      <c r="K732" s="74"/>
      <c r="L732" s="74"/>
      <c r="M732" s="74"/>
      <c r="N732" s="74"/>
      <c r="O732" s="74"/>
      <c r="P732" s="74"/>
      <c r="Q732" s="74"/>
      <c r="R732" s="74"/>
      <c r="S732" s="74"/>
      <c r="T732" s="74">
        <v>320</v>
      </c>
      <c r="U732" s="74"/>
      <c r="V732" s="74">
        <v>28</v>
      </c>
    </row>
    <row r="733" spans="1:22">
      <c r="A733" s="78">
        <v>41281</v>
      </c>
      <c r="B733" s="74">
        <v>150</v>
      </c>
      <c r="D733" s="74">
        <v>16</v>
      </c>
      <c r="E733" s="74"/>
      <c r="F733" s="74">
        <v>53</v>
      </c>
      <c r="G733" s="74"/>
      <c r="H733" s="74">
        <v>3</v>
      </c>
      <c r="I733" s="74"/>
      <c r="J733" s="74"/>
      <c r="K733" s="74"/>
      <c r="L733" s="74"/>
      <c r="M733" s="74"/>
      <c r="N733" s="74"/>
      <c r="O733" s="74"/>
      <c r="P733" s="74"/>
      <c r="Q733" s="74"/>
      <c r="R733" s="74"/>
      <c r="S733" s="74"/>
      <c r="T733" s="74">
        <v>311</v>
      </c>
      <c r="U733" s="74"/>
      <c r="V733" s="74">
        <v>28</v>
      </c>
    </row>
    <row r="734" spans="1:22">
      <c r="A734" s="78">
        <v>41282</v>
      </c>
      <c r="B734" s="74">
        <v>162</v>
      </c>
      <c r="D734" s="74">
        <v>14</v>
      </c>
      <c r="E734" s="74"/>
      <c r="F734" s="74">
        <v>53</v>
      </c>
      <c r="G734" s="74"/>
      <c r="H734" s="74">
        <v>4</v>
      </c>
      <c r="I734" s="74"/>
      <c r="J734" s="74"/>
      <c r="K734" s="74"/>
      <c r="L734" s="74"/>
      <c r="M734" s="74"/>
      <c r="N734" s="74"/>
      <c r="O734" s="74"/>
      <c r="P734" s="74"/>
      <c r="Q734" s="74"/>
      <c r="R734" s="74"/>
      <c r="S734" s="74"/>
      <c r="T734" s="74">
        <v>319</v>
      </c>
      <c r="U734" s="74"/>
      <c r="V734" s="74">
        <v>25</v>
      </c>
    </row>
    <row r="735" spans="1:22">
      <c r="A735" s="78">
        <v>41283</v>
      </c>
      <c r="B735" s="74">
        <v>167</v>
      </c>
      <c r="D735" s="74">
        <v>19</v>
      </c>
      <c r="E735" s="74"/>
      <c r="F735" s="74">
        <v>53</v>
      </c>
      <c r="G735" s="74"/>
      <c r="H735" s="74">
        <v>4</v>
      </c>
      <c r="I735" s="74"/>
      <c r="J735" s="74"/>
      <c r="K735" s="74"/>
      <c r="L735" s="74"/>
      <c r="M735" s="74"/>
      <c r="N735" s="74"/>
      <c r="O735" s="74"/>
      <c r="P735" s="74"/>
      <c r="Q735" s="74"/>
      <c r="R735" s="74"/>
      <c r="S735" s="74"/>
      <c r="T735" s="74">
        <v>341</v>
      </c>
      <c r="U735" s="74"/>
      <c r="V735" s="74">
        <v>32</v>
      </c>
    </row>
    <row r="736" spans="1:22">
      <c r="A736" s="78">
        <v>41284</v>
      </c>
      <c r="B736" s="74">
        <v>184</v>
      </c>
      <c r="D736" s="74">
        <v>25</v>
      </c>
      <c r="E736" s="74"/>
      <c r="F736" s="74">
        <v>59</v>
      </c>
      <c r="G736" s="74"/>
      <c r="H736" s="74">
        <v>5</v>
      </c>
      <c r="I736" s="74"/>
      <c r="J736" s="74"/>
      <c r="K736" s="74"/>
      <c r="L736" s="74"/>
      <c r="M736" s="74"/>
      <c r="N736" s="74"/>
      <c r="O736" s="74"/>
      <c r="P736" s="74"/>
      <c r="Q736" s="74"/>
      <c r="R736" s="74"/>
      <c r="S736" s="74"/>
      <c r="T736" s="74">
        <v>376</v>
      </c>
      <c r="U736" s="74"/>
      <c r="V736" s="74">
        <v>39</v>
      </c>
    </row>
    <row r="737" spans="1:22">
      <c r="A737" s="78">
        <v>41285</v>
      </c>
      <c r="B737" s="74">
        <v>211</v>
      </c>
      <c r="D737" s="74">
        <v>24</v>
      </c>
      <c r="E737" s="74"/>
      <c r="F737" s="74">
        <v>67</v>
      </c>
      <c r="G737" s="74"/>
      <c r="H737" s="74">
        <v>5</v>
      </c>
      <c r="I737" s="74"/>
      <c r="J737" s="74"/>
      <c r="K737" s="74"/>
      <c r="L737" s="74"/>
      <c r="M737" s="74"/>
      <c r="N737" s="74"/>
      <c r="O737" s="74"/>
      <c r="P737" s="74"/>
      <c r="Q737" s="74"/>
      <c r="R737" s="74"/>
      <c r="S737" s="74"/>
      <c r="T737" s="74">
        <v>402</v>
      </c>
      <c r="U737" s="74"/>
      <c r="V737" s="74">
        <v>44</v>
      </c>
    </row>
    <row r="738" spans="1:22">
      <c r="A738" s="78">
        <v>41286</v>
      </c>
      <c r="B738" s="74">
        <v>186</v>
      </c>
      <c r="D738" s="74">
        <v>21</v>
      </c>
      <c r="E738" s="74"/>
      <c r="F738" s="74">
        <v>71</v>
      </c>
      <c r="G738" s="74"/>
      <c r="H738" s="74">
        <v>5</v>
      </c>
      <c r="I738" s="74"/>
      <c r="J738" s="74"/>
      <c r="K738" s="74"/>
      <c r="L738" s="74"/>
      <c r="M738" s="74"/>
      <c r="N738" s="74"/>
      <c r="O738" s="74"/>
      <c r="P738" s="74"/>
      <c r="Q738" s="74"/>
      <c r="R738" s="74"/>
      <c r="S738" s="74"/>
      <c r="T738" s="74">
        <v>360</v>
      </c>
      <c r="U738" s="74"/>
      <c r="V738" s="74">
        <v>42</v>
      </c>
    </row>
    <row r="739" spans="1:22">
      <c r="A739" s="78">
        <v>41287</v>
      </c>
      <c r="B739" s="74">
        <v>155</v>
      </c>
      <c r="D739" s="74">
        <v>21</v>
      </c>
      <c r="E739" s="74"/>
      <c r="F739" s="74">
        <v>60</v>
      </c>
      <c r="G739" s="74"/>
      <c r="H739" s="74">
        <v>5</v>
      </c>
      <c r="I739" s="74"/>
      <c r="J739" s="74"/>
      <c r="K739" s="74"/>
      <c r="L739" s="74"/>
      <c r="M739" s="74"/>
      <c r="N739" s="74"/>
      <c r="O739" s="74"/>
      <c r="P739" s="74"/>
      <c r="Q739" s="74"/>
      <c r="R739" s="74"/>
      <c r="S739" s="74"/>
      <c r="T739" s="74">
        <v>320</v>
      </c>
      <c r="U739" s="74"/>
      <c r="V739" s="74">
        <v>38</v>
      </c>
    </row>
    <row r="740" spans="1:22">
      <c r="A740" s="78">
        <v>41288</v>
      </c>
      <c r="B740" s="74">
        <v>163</v>
      </c>
      <c r="D740" s="74">
        <v>22</v>
      </c>
      <c r="E740" s="74"/>
      <c r="F740" s="74">
        <v>52</v>
      </c>
      <c r="G740" s="74"/>
      <c r="H740" s="74">
        <v>5</v>
      </c>
      <c r="I740" s="74"/>
      <c r="J740" s="74"/>
      <c r="K740" s="74"/>
      <c r="L740" s="74"/>
      <c r="M740" s="74"/>
      <c r="N740" s="74"/>
      <c r="O740" s="74"/>
      <c r="P740" s="74"/>
      <c r="Q740" s="74"/>
      <c r="R740" s="74"/>
      <c r="S740" s="74"/>
      <c r="T740" s="74">
        <v>308</v>
      </c>
      <c r="U740" s="74"/>
      <c r="V740" s="74">
        <v>31</v>
      </c>
    </row>
    <row r="741" spans="1:22">
      <c r="A741" s="78">
        <v>41289</v>
      </c>
      <c r="B741" s="74">
        <v>163</v>
      </c>
      <c r="D741" s="74">
        <v>20</v>
      </c>
      <c r="E741" s="74"/>
      <c r="F741" s="74">
        <v>52</v>
      </c>
      <c r="G741" s="74"/>
      <c r="H741" s="74">
        <v>3</v>
      </c>
      <c r="I741" s="74"/>
      <c r="J741" s="74"/>
      <c r="K741" s="74"/>
      <c r="L741" s="74"/>
      <c r="M741" s="74"/>
      <c r="N741" s="74"/>
      <c r="O741" s="74"/>
      <c r="P741" s="74"/>
      <c r="Q741" s="74"/>
      <c r="R741" s="74"/>
      <c r="S741" s="74"/>
      <c r="T741" s="74">
        <v>297</v>
      </c>
      <c r="U741" s="74"/>
      <c r="V741" s="74">
        <v>30</v>
      </c>
    </row>
    <row r="742" spans="1:22">
      <c r="A742" s="78">
        <v>41290</v>
      </c>
      <c r="B742" s="74">
        <v>173</v>
      </c>
      <c r="D742" s="74">
        <v>25</v>
      </c>
      <c r="E742" s="74"/>
      <c r="F742" s="74">
        <v>49</v>
      </c>
      <c r="G742" s="74"/>
      <c r="H742" s="74">
        <v>3</v>
      </c>
      <c r="I742" s="74"/>
      <c r="J742" s="74"/>
      <c r="K742" s="74"/>
      <c r="L742" s="74"/>
      <c r="M742" s="74"/>
      <c r="N742" s="74"/>
      <c r="O742" s="74"/>
      <c r="P742" s="74"/>
      <c r="Q742" s="74"/>
      <c r="R742" s="74"/>
      <c r="S742" s="74"/>
      <c r="T742" s="74">
        <v>273</v>
      </c>
      <c r="U742" s="74"/>
      <c r="V742" s="74">
        <v>31</v>
      </c>
    </row>
    <row r="743" spans="1:22">
      <c r="A743" s="78">
        <v>41291</v>
      </c>
      <c r="B743" s="74">
        <v>189</v>
      </c>
      <c r="D743" s="74">
        <v>30</v>
      </c>
      <c r="E743" s="74"/>
      <c r="F743" s="74">
        <v>60</v>
      </c>
      <c r="G743" s="74"/>
      <c r="H743" s="74">
        <v>3</v>
      </c>
      <c r="I743" s="74"/>
      <c r="J743" s="74"/>
      <c r="K743" s="74"/>
      <c r="L743" s="74"/>
      <c r="M743" s="74"/>
      <c r="N743" s="74"/>
      <c r="O743" s="74"/>
      <c r="P743" s="74"/>
      <c r="Q743" s="74"/>
      <c r="R743" s="74"/>
      <c r="S743" s="74"/>
      <c r="T743" s="74">
        <v>280</v>
      </c>
      <c r="U743" s="74"/>
      <c r="V743" s="74">
        <v>36</v>
      </c>
    </row>
    <row r="744" spans="1:22">
      <c r="A744" s="78">
        <v>41292</v>
      </c>
      <c r="B744" s="74">
        <v>218</v>
      </c>
      <c r="D744" s="74">
        <v>27</v>
      </c>
      <c r="E744" s="74"/>
      <c r="F744" s="74">
        <v>72</v>
      </c>
      <c r="G744" s="74"/>
      <c r="H744" s="74">
        <v>5</v>
      </c>
      <c r="I744" s="74"/>
      <c r="J744" s="74"/>
      <c r="K744" s="74"/>
      <c r="L744" s="74"/>
      <c r="M744" s="74"/>
      <c r="N744" s="74"/>
      <c r="O744" s="74"/>
      <c r="P744" s="74"/>
      <c r="Q744" s="74"/>
      <c r="R744" s="74"/>
      <c r="S744" s="74"/>
      <c r="T744" s="74">
        <v>320</v>
      </c>
      <c r="U744" s="74"/>
      <c r="V744" s="74">
        <v>36</v>
      </c>
    </row>
    <row r="745" spans="1:22">
      <c r="A745" s="78">
        <v>41293</v>
      </c>
      <c r="B745" s="74">
        <v>185</v>
      </c>
      <c r="D745" s="74">
        <v>24</v>
      </c>
      <c r="E745" s="74"/>
      <c r="F745" s="74">
        <v>64</v>
      </c>
      <c r="G745" s="74"/>
      <c r="H745" s="74">
        <v>3</v>
      </c>
      <c r="I745" s="74"/>
      <c r="J745" s="74"/>
      <c r="K745" s="74"/>
      <c r="L745" s="74"/>
      <c r="M745" s="74"/>
      <c r="N745" s="74"/>
      <c r="O745" s="74"/>
      <c r="P745" s="74"/>
      <c r="Q745" s="74"/>
      <c r="R745" s="74"/>
      <c r="S745" s="74"/>
      <c r="T745" s="74">
        <v>318</v>
      </c>
      <c r="U745" s="74"/>
      <c r="V745" s="74">
        <v>34</v>
      </c>
    </row>
    <row r="746" spans="1:22">
      <c r="A746" s="78">
        <v>41294</v>
      </c>
      <c r="B746" s="74">
        <v>158</v>
      </c>
      <c r="D746" s="74">
        <v>22</v>
      </c>
      <c r="E746" s="74"/>
      <c r="F746" s="74">
        <v>60</v>
      </c>
      <c r="G746" s="74"/>
      <c r="H746" s="74">
        <v>3</v>
      </c>
      <c r="I746" s="74"/>
      <c r="J746" s="74"/>
      <c r="K746" s="74"/>
      <c r="L746" s="74"/>
      <c r="M746" s="74"/>
      <c r="N746" s="74"/>
      <c r="O746" s="74"/>
      <c r="P746" s="74"/>
      <c r="Q746" s="74"/>
      <c r="R746" s="74"/>
      <c r="S746" s="74"/>
      <c r="T746" s="74">
        <v>291</v>
      </c>
      <c r="U746" s="74"/>
      <c r="V746" s="74">
        <v>34</v>
      </c>
    </row>
    <row r="747" spans="1:22">
      <c r="A747" s="78">
        <v>41295</v>
      </c>
      <c r="B747" s="74">
        <v>154</v>
      </c>
      <c r="D747" s="74">
        <v>22</v>
      </c>
      <c r="E747" s="74"/>
      <c r="F747" s="74">
        <v>65</v>
      </c>
      <c r="G747" s="74"/>
      <c r="H747" s="74">
        <v>5</v>
      </c>
      <c r="I747" s="74"/>
      <c r="J747" s="74"/>
      <c r="K747" s="74"/>
      <c r="L747" s="74"/>
      <c r="M747" s="74"/>
      <c r="N747" s="74"/>
      <c r="O747" s="74"/>
      <c r="P747" s="74"/>
      <c r="Q747" s="74"/>
      <c r="R747" s="74"/>
      <c r="S747" s="74"/>
      <c r="T747" s="74">
        <v>252</v>
      </c>
      <c r="U747" s="74"/>
      <c r="V747" s="74">
        <v>29</v>
      </c>
    </row>
    <row r="748" spans="1:22">
      <c r="A748" s="78">
        <v>41296</v>
      </c>
      <c r="B748" s="74">
        <v>162</v>
      </c>
      <c r="D748" s="74">
        <v>20</v>
      </c>
      <c r="E748" s="74"/>
      <c r="F748" s="74">
        <v>55</v>
      </c>
      <c r="G748" s="74"/>
      <c r="H748" s="74">
        <v>4</v>
      </c>
      <c r="I748" s="74"/>
      <c r="J748" s="74"/>
      <c r="K748" s="74"/>
      <c r="L748" s="74"/>
      <c r="M748" s="74"/>
      <c r="N748" s="74"/>
      <c r="O748" s="74"/>
      <c r="P748" s="74"/>
      <c r="Q748" s="74"/>
      <c r="R748" s="74"/>
      <c r="S748" s="74"/>
      <c r="T748" s="74">
        <v>255</v>
      </c>
      <c r="U748" s="74"/>
      <c r="V748" s="74">
        <v>29</v>
      </c>
    </row>
    <row r="749" spans="1:22">
      <c r="A749" s="78">
        <v>41297</v>
      </c>
      <c r="B749" s="74">
        <v>169</v>
      </c>
      <c r="D749" s="74">
        <v>22</v>
      </c>
      <c r="E749" s="74"/>
      <c r="F749" s="74">
        <v>63</v>
      </c>
      <c r="G749" s="74"/>
      <c r="H749" s="74">
        <v>4</v>
      </c>
      <c r="I749" s="74"/>
      <c r="J749" s="74"/>
      <c r="K749" s="74"/>
      <c r="L749" s="74"/>
      <c r="M749" s="74"/>
      <c r="N749" s="74"/>
      <c r="O749" s="74"/>
      <c r="P749" s="74"/>
      <c r="Q749" s="74"/>
      <c r="R749" s="74"/>
      <c r="S749" s="74"/>
      <c r="T749" s="74">
        <v>259</v>
      </c>
      <c r="U749" s="74"/>
      <c r="V749" s="74">
        <v>30</v>
      </c>
    </row>
    <row r="750" spans="1:22">
      <c r="A750" s="78">
        <v>41298</v>
      </c>
      <c r="B750" s="74">
        <v>177</v>
      </c>
      <c r="D750" s="74">
        <v>26</v>
      </c>
      <c r="E750" s="74"/>
      <c r="F750" s="74">
        <v>74</v>
      </c>
      <c r="G750" s="74"/>
      <c r="H750" s="74">
        <v>4</v>
      </c>
      <c r="I750" s="74"/>
      <c r="J750" s="74"/>
      <c r="K750" s="74"/>
      <c r="L750" s="74"/>
      <c r="M750" s="74"/>
      <c r="N750" s="74"/>
      <c r="O750" s="74"/>
      <c r="P750" s="74"/>
      <c r="Q750" s="74"/>
      <c r="R750" s="74"/>
      <c r="S750" s="74"/>
      <c r="T750" s="74">
        <v>287</v>
      </c>
      <c r="U750" s="74"/>
      <c r="V750" s="74">
        <v>32</v>
      </c>
    </row>
    <row r="751" spans="1:22">
      <c r="A751" s="78">
        <v>41299</v>
      </c>
      <c r="B751" s="74">
        <v>219</v>
      </c>
      <c r="D751" s="74">
        <v>26</v>
      </c>
      <c r="E751" s="74"/>
      <c r="F751" s="74">
        <v>90</v>
      </c>
      <c r="G751" s="74"/>
      <c r="H751" s="74">
        <v>6</v>
      </c>
      <c r="I751" s="74"/>
      <c r="J751" s="74"/>
      <c r="K751" s="74"/>
      <c r="L751" s="74"/>
      <c r="M751" s="74"/>
      <c r="N751" s="74"/>
      <c r="O751" s="74"/>
      <c r="P751" s="74"/>
      <c r="Q751" s="74"/>
      <c r="R751" s="74"/>
      <c r="S751" s="74"/>
      <c r="T751" s="74">
        <v>321</v>
      </c>
      <c r="U751" s="74"/>
      <c r="V751" s="74">
        <v>33</v>
      </c>
    </row>
    <row r="752" spans="1:22">
      <c r="A752" s="78">
        <v>41300</v>
      </c>
      <c r="B752" s="74">
        <v>191</v>
      </c>
      <c r="D752" s="74">
        <v>23</v>
      </c>
      <c r="E752" s="74"/>
      <c r="F752" s="74">
        <v>66</v>
      </c>
      <c r="G752" s="74"/>
      <c r="H752" s="74">
        <v>4</v>
      </c>
      <c r="I752" s="74"/>
      <c r="J752" s="74"/>
      <c r="K752" s="74"/>
      <c r="L752" s="74"/>
      <c r="M752" s="74"/>
      <c r="N752" s="74"/>
      <c r="O752" s="74"/>
      <c r="P752" s="74"/>
      <c r="Q752" s="74"/>
      <c r="R752" s="74"/>
      <c r="S752" s="74"/>
      <c r="T752" s="74">
        <v>307</v>
      </c>
      <c r="U752" s="74"/>
      <c r="V752" s="74">
        <v>29</v>
      </c>
    </row>
    <row r="753" spans="1:22">
      <c r="A753" s="78">
        <v>41301</v>
      </c>
      <c r="B753" s="74">
        <v>181</v>
      </c>
      <c r="D753" s="74">
        <v>22</v>
      </c>
      <c r="E753" s="74"/>
      <c r="F753" s="74">
        <v>63</v>
      </c>
      <c r="G753" s="74"/>
      <c r="H753" s="74">
        <v>4</v>
      </c>
      <c r="I753" s="74"/>
      <c r="J753" s="74"/>
      <c r="K753" s="74"/>
      <c r="L753" s="74"/>
      <c r="M753" s="74"/>
      <c r="N753" s="74"/>
      <c r="O753" s="74"/>
      <c r="P753" s="74"/>
      <c r="Q753" s="74"/>
      <c r="R753" s="74"/>
      <c r="S753" s="74"/>
      <c r="T753" s="74">
        <v>265</v>
      </c>
      <c r="U753" s="74"/>
      <c r="V753" s="74">
        <v>27</v>
      </c>
    </row>
    <row r="754" spans="1:22">
      <c r="A754" s="78">
        <v>41302</v>
      </c>
      <c r="B754" s="74">
        <v>180</v>
      </c>
      <c r="D754" s="74">
        <v>25</v>
      </c>
      <c r="E754" s="74"/>
      <c r="F754" s="74">
        <v>65</v>
      </c>
      <c r="G754" s="74"/>
      <c r="H754" s="74">
        <v>5</v>
      </c>
      <c r="I754" s="74"/>
      <c r="J754" s="74"/>
      <c r="K754" s="74"/>
      <c r="L754" s="74"/>
      <c r="M754" s="74"/>
      <c r="N754" s="74"/>
      <c r="O754" s="74"/>
      <c r="P754" s="74"/>
      <c r="Q754" s="74"/>
      <c r="R754" s="74"/>
      <c r="S754" s="74"/>
      <c r="T754" s="74">
        <v>274</v>
      </c>
      <c r="U754" s="74"/>
      <c r="V754" s="74">
        <v>30</v>
      </c>
    </row>
    <row r="755" spans="1:22">
      <c r="A755" s="78">
        <v>41303</v>
      </c>
      <c r="B755" s="74">
        <v>182</v>
      </c>
      <c r="D755" s="74">
        <v>22</v>
      </c>
      <c r="E755" s="74"/>
      <c r="F755" s="74">
        <v>71</v>
      </c>
      <c r="G755" s="74"/>
      <c r="H755" s="74">
        <v>4</v>
      </c>
      <c r="I755" s="74"/>
      <c r="J755" s="74"/>
      <c r="K755" s="74"/>
      <c r="L755" s="74"/>
      <c r="M755" s="74"/>
      <c r="N755" s="74"/>
      <c r="O755" s="74"/>
      <c r="P755" s="74"/>
      <c r="Q755" s="74"/>
      <c r="R755" s="74"/>
      <c r="S755" s="74"/>
      <c r="T755" s="74">
        <v>288</v>
      </c>
      <c r="U755" s="74"/>
      <c r="V755" s="74">
        <v>33</v>
      </c>
    </row>
    <row r="756" spans="1:22">
      <c r="A756" s="78">
        <v>41304</v>
      </c>
      <c r="B756" s="74">
        <v>189</v>
      </c>
      <c r="D756" s="74">
        <v>24</v>
      </c>
      <c r="E756" s="74"/>
      <c r="F756" s="74">
        <v>70</v>
      </c>
      <c r="G756" s="74"/>
      <c r="H756" s="74">
        <v>4</v>
      </c>
      <c r="I756" s="74"/>
      <c r="J756" s="74"/>
      <c r="K756" s="74"/>
      <c r="L756" s="74"/>
      <c r="M756" s="74"/>
      <c r="N756" s="74"/>
      <c r="O756" s="74"/>
      <c r="P756" s="74"/>
      <c r="Q756" s="74"/>
      <c r="R756" s="74"/>
      <c r="S756" s="74"/>
      <c r="T756" s="74">
        <v>318</v>
      </c>
      <c r="U756" s="74"/>
      <c r="V756" s="74">
        <v>38</v>
      </c>
    </row>
    <row r="757" spans="1:22">
      <c r="A757" s="78">
        <v>41305</v>
      </c>
      <c r="B757" s="74">
        <v>216</v>
      </c>
      <c r="D757" s="74">
        <v>27</v>
      </c>
      <c r="E757" s="74"/>
      <c r="F757" s="74">
        <v>73</v>
      </c>
      <c r="G757" s="74"/>
      <c r="H757" s="74">
        <v>4</v>
      </c>
      <c r="I757" s="74"/>
      <c r="J757" s="74"/>
      <c r="K757" s="74"/>
      <c r="L757" s="74"/>
      <c r="M757" s="74"/>
      <c r="N757" s="74"/>
      <c r="O757" s="74"/>
      <c r="P757" s="74"/>
      <c r="Q757" s="74"/>
      <c r="R757" s="74"/>
      <c r="S757" s="74"/>
      <c r="T757" s="74">
        <v>379</v>
      </c>
      <c r="U757" s="74"/>
      <c r="V757" s="74">
        <v>42</v>
      </c>
    </row>
    <row r="758" spans="1:22">
      <c r="A758" s="78">
        <v>41306</v>
      </c>
      <c r="B758" s="74">
        <v>222</v>
      </c>
      <c r="D758" s="74">
        <v>28</v>
      </c>
      <c r="E758" s="74"/>
      <c r="F758" s="74">
        <v>83</v>
      </c>
      <c r="G758" s="74"/>
      <c r="H758" s="74">
        <v>5</v>
      </c>
      <c r="I758" s="74"/>
      <c r="J758" s="74"/>
      <c r="K758" s="74"/>
      <c r="L758" s="74"/>
      <c r="M758" s="74"/>
      <c r="N758" s="74"/>
      <c r="O758" s="74"/>
      <c r="P758" s="74"/>
      <c r="Q758" s="74"/>
      <c r="R758" s="74"/>
      <c r="S758" s="74"/>
      <c r="T758" s="74">
        <v>402</v>
      </c>
      <c r="U758" s="74"/>
      <c r="V758" s="74">
        <v>41</v>
      </c>
    </row>
    <row r="759" spans="1:22">
      <c r="A759" s="78">
        <v>41307</v>
      </c>
      <c r="B759" s="74">
        <v>205</v>
      </c>
      <c r="D759" s="74">
        <v>25</v>
      </c>
      <c r="E759" s="74"/>
      <c r="F759" s="74">
        <v>72</v>
      </c>
      <c r="G759" s="74"/>
      <c r="H759" s="74">
        <v>5</v>
      </c>
      <c r="I759" s="74"/>
      <c r="J759" s="74"/>
      <c r="K759" s="74"/>
      <c r="L759" s="74"/>
      <c r="M759" s="74"/>
      <c r="N759" s="74"/>
      <c r="O759" s="74"/>
      <c r="P759" s="74"/>
      <c r="Q759" s="74"/>
      <c r="R759" s="74"/>
      <c r="S759" s="74"/>
      <c r="T759" s="74">
        <v>346</v>
      </c>
      <c r="U759" s="74"/>
      <c r="V759" s="74">
        <v>36</v>
      </c>
    </row>
    <row r="760" spans="1:22">
      <c r="A760" s="78">
        <v>41308</v>
      </c>
      <c r="B760" s="74">
        <v>183</v>
      </c>
      <c r="D760" s="74">
        <v>20</v>
      </c>
      <c r="E760" s="74"/>
      <c r="F760" s="74">
        <v>65</v>
      </c>
      <c r="G760" s="74"/>
      <c r="H760" s="74">
        <v>4</v>
      </c>
      <c r="I760" s="74"/>
      <c r="J760" s="74"/>
      <c r="K760" s="74"/>
      <c r="L760" s="74"/>
      <c r="M760" s="74"/>
      <c r="N760" s="74"/>
      <c r="O760" s="74"/>
      <c r="P760" s="74"/>
      <c r="Q760" s="74"/>
      <c r="R760" s="74"/>
      <c r="S760" s="74"/>
      <c r="T760" s="74">
        <v>321</v>
      </c>
      <c r="U760" s="74"/>
      <c r="V760" s="74">
        <v>34</v>
      </c>
    </row>
    <row r="761" spans="1:22">
      <c r="A761" s="78">
        <v>41309</v>
      </c>
      <c r="B761" s="74">
        <v>191</v>
      </c>
      <c r="D761" s="74">
        <v>20</v>
      </c>
      <c r="E761" s="74"/>
      <c r="F761" s="74">
        <v>70</v>
      </c>
      <c r="G761" s="74"/>
      <c r="H761" s="74">
        <v>4</v>
      </c>
      <c r="I761" s="74"/>
      <c r="J761" s="74"/>
      <c r="K761" s="74"/>
      <c r="L761" s="74"/>
      <c r="M761" s="74"/>
      <c r="N761" s="74"/>
      <c r="O761" s="74"/>
      <c r="P761" s="74"/>
      <c r="Q761" s="74"/>
      <c r="R761" s="74"/>
      <c r="S761" s="74"/>
      <c r="T761" s="74">
        <v>340</v>
      </c>
      <c r="U761" s="74"/>
      <c r="V761" s="74">
        <v>32</v>
      </c>
    </row>
    <row r="762" spans="1:22">
      <c r="A762" s="78">
        <v>41310</v>
      </c>
      <c r="B762" s="74">
        <v>193</v>
      </c>
      <c r="D762" s="74">
        <v>20</v>
      </c>
      <c r="E762" s="74"/>
      <c r="F762" s="74">
        <v>80</v>
      </c>
      <c r="G762" s="74"/>
      <c r="H762" s="74">
        <v>5</v>
      </c>
      <c r="I762" s="74"/>
      <c r="J762" s="74"/>
      <c r="K762" s="74"/>
      <c r="L762" s="74"/>
      <c r="M762" s="74"/>
      <c r="N762" s="74"/>
      <c r="O762" s="74"/>
      <c r="P762" s="74"/>
      <c r="Q762" s="74"/>
      <c r="R762" s="74"/>
      <c r="S762" s="74"/>
      <c r="T762" s="74">
        <v>366</v>
      </c>
      <c r="U762" s="74"/>
      <c r="V762" s="74">
        <v>35</v>
      </c>
    </row>
    <row r="763" spans="1:22">
      <c r="A763" s="78">
        <v>41311</v>
      </c>
      <c r="B763" s="74">
        <v>212</v>
      </c>
      <c r="D763" s="74">
        <v>23</v>
      </c>
      <c r="E763" s="74"/>
      <c r="F763" s="74">
        <v>81</v>
      </c>
      <c r="G763" s="74"/>
      <c r="H763" s="74">
        <v>4</v>
      </c>
      <c r="I763" s="74"/>
      <c r="J763" s="74"/>
      <c r="K763" s="74"/>
      <c r="L763" s="74"/>
      <c r="M763" s="74"/>
      <c r="N763" s="74"/>
      <c r="O763" s="74"/>
      <c r="P763" s="74"/>
      <c r="Q763" s="74"/>
      <c r="R763" s="74"/>
      <c r="S763" s="74"/>
      <c r="T763" s="74">
        <v>352</v>
      </c>
      <c r="U763" s="74"/>
      <c r="V763" s="74">
        <v>37</v>
      </c>
    </row>
    <row r="764" spans="1:22">
      <c r="A764" s="78">
        <v>41312</v>
      </c>
      <c r="B764" s="74">
        <v>234</v>
      </c>
      <c r="D764" s="74">
        <v>24</v>
      </c>
      <c r="E764" s="74"/>
      <c r="F764" s="74">
        <v>83</v>
      </c>
      <c r="G764" s="74"/>
      <c r="H764" s="74">
        <v>4</v>
      </c>
      <c r="I764" s="74"/>
      <c r="J764" s="74"/>
      <c r="K764" s="74"/>
      <c r="L764" s="74"/>
      <c r="M764" s="74"/>
      <c r="N764" s="74"/>
      <c r="O764" s="74"/>
      <c r="P764" s="74"/>
      <c r="Q764" s="74"/>
      <c r="R764" s="74"/>
      <c r="S764" s="74"/>
      <c r="T764" s="74">
        <v>362</v>
      </c>
      <c r="U764" s="74"/>
      <c r="V764" s="74">
        <v>33</v>
      </c>
    </row>
    <row r="765" spans="1:22">
      <c r="A765" s="78">
        <v>41313</v>
      </c>
      <c r="B765" s="74">
        <v>245</v>
      </c>
      <c r="D765" s="74">
        <v>26</v>
      </c>
      <c r="E765" s="74"/>
      <c r="F765" s="74">
        <v>92</v>
      </c>
      <c r="G765" s="74"/>
      <c r="H765" s="74">
        <v>5</v>
      </c>
      <c r="I765" s="74"/>
      <c r="J765" s="74"/>
      <c r="K765" s="74"/>
      <c r="L765" s="74"/>
      <c r="M765" s="74"/>
      <c r="N765" s="74"/>
      <c r="O765" s="74"/>
      <c r="P765" s="74"/>
      <c r="Q765" s="74"/>
      <c r="R765" s="74"/>
      <c r="S765" s="74"/>
      <c r="T765" s="74">
        <v>387</v>
      </c>
      <c r="U765" s="74"/>
      <c r="V765" s="74">
        <v>36</v>
      </c>
    </row>
    <row r="766" spans="1:22">
      <c r="A766" s="78">
        <v>41314</v>
      </c>
      <c r="B766" s="74">
        <v>269</v>
      </c>
      <c r="D766" s="74">
        <v>27</v>
      </c>
      <c r="E766" s="74"/>
      <c r="F766" s="74">
        <v>95</v>
      </c>
      <c r="G766" s="74"/>
      <c r="H766" s="74">
        <v>3</v>
      </c>
      <c r="I766" s="74"/>
      <c r="J766" s="74"/>
      <c r="K766" s="74"/>
      <c r="L766" s="74"/>
      <c r="M766" s="74"/>
      <c r="N766" s="74"/>
      <c r="O766" s="74"/>
      <c r="P766" s="74"/>
      <c r="Q766" s="74"/>
      <c r="R766" s="74"/>
      <c r="S766" s="74"/>
      <c r="T766" s="74">
        <v>449</v>
      </c>
      <c r="U766" s="74"/>
      <c r="V766" s="74">
        <v>40</v>
      </c>
    </row>
    <row r="767" spans="1:22">
      <c r="A767" s="78">
        <v>41315</v>
      </c>
      <c r="B767" s="74">
        <v>248</v>
      </c>
      <c r="D767" s="74">
        <v>27</v>
      </c>
      <c r="E767" s="74"/>
      <c r="F767" s="74">
        <v>99</v>
      </c>
      <c r="G767" s="74"/>
      <c r="H767" s="74">
        <v>3</v>
      </c>
      <c r="I767" s="74"/>
      <c r="J767" s="74"/>
      <c r="K767" s="74"/>
      <c r="L767" s="74"/>
      <c r="M767" s="74"/>
      <c r="N767" s="74"/>
      <c r="O767" s="74"/>
      <c r="P767" s="74"/>
      <c r="Q767" s="74"/>
      <c r="R767" s="74"/>
      <c r="S767" s="74"/>
      <c r="T767" s="74">
        <v>434</v>
      </c>
      <c r="U767" s="74"/>
      <c r="V767" s="74">
        <v>36</v>
      </c>
    </row>
    <row r="768" spans="1:22">
      <c r="A768" s="78">
        <v>41316</v>
      </c>
      <c r="B768" s="74">
        <v>218</v>
      </c>
      <c r="D768" s="74">
        <v>21</v>
      </c>
      <c r="E768" s="74"/>
      <c r="F768" s="74">
        <v>103</v>
      </c>
      <c r="G768" s="74"/>
      <c r="H768" s="74">
        <v>3</v>
      </c>
      <c r="I768" s="74"/>
      <c r="J768" s="74"/>
      <c r="K768" s="74"/>
      <c r="L768" s="74"/>
      <c r="M768" s="74"/>
      <c r="N768" s="74"/>
      <c r="O768" s="74"/>
      <c r="P768" s="74"/>
      <c r="Q768" s="74"/>
      <c r="R768" s="74"/>
      <c r="S768" s="74"/>
      <c r="T768" s="74">
        <v>414</v>
      </c>
      <c r="U768" s="74"/>
      <c r="V768" s="74">
        <v>35</v>
      </c>
    </row>
    <row r="769" spans="1:22">
      <c r="A769" s="78">
        <v>41317</v>
      </c>
      <c r="B769" s="74">
        <v>202</v>
      </c>
      <c r="D769" s="74">
        <v>17</v>
      </c>
      <c r="E769" s="74"/>
      <c r="F769" s="74">
        <v>108</v>
      </c>
      <c r="G769" s="74"/>
      <c r="H769" s="74">
        <v>5</v>
      </c>
      <c r="I769" s="74"/>
      <c r="J769" s="74"/>
      <c r="K769" s="74"/>
      <c r="L769" s="74"/>
      <c r="M769" s="74"/>
      <c r="N769" s="74"/>
      <c r="O769" s="74"/>
      <c r="P769" s="74"/>
      <c r="Q769" s="74"/>
      <c r="R769" s="74"/>
      <c r="S769" s="74"/>
      <c r="T769" s="74">
        <v>402</v>
      </c>
      <c r="U769" s="74"/>
      <c r="V769" s="74">
        <v>33</v>
      </c>
    </row>
    <row r="770" spans="1:22">
      <c r="A770" s="78">
        <v>41318</v>
      </c>
      <c r="B770" s="74">
        <v>202</v>
      </c>
      <c r="D770" s="74">
        <v>23</v>
      </c>
      <c r="E770" s="74"/>
      <c r="F770" s="74">
        <v>101</v>
      </c>
      <c r="G770" s="74"/>
      <c r="H770" s="74">
        <v>3</v>
      </c>
      <c r="I770" s="74"/>
      <c r="J770" s="74"/>
      <c r="K770" s="74"/>
      <c r="L770" s="74"/>
      <c r="M770" s="74"/>
      <c r="N770" s="74"/>
      <c r="O770" s="74"/>
      <c r="P770" s="74"/>
      <c r="Q770" s="74"/>
      <c r="R770" s="74"/>
      <c r="S770" s="74"/>
      <c r="T770" s="74">
        <v>431</v>
      </c>
      <c r="U770" s="74"/>
      <c r="V770" s="74">
        <v>39</v>
      </c>
    </row>
    <row r="771" spans="1:22">
      <c r="A771" s="78">
        <v>41319</v>
      </c>
      <c r="B771" s="74">
        <v>189</v>
      </c>
      <c r="D771" s="74">
        <v>22</v>
      </c>
      <c r="E771" s="74"/>
      <c r="F771" s="74">
        <v>84</v>
      </c>
      <c r="G771" s="74"/>
      <c r="H771" s="74">
        <v>3</v>
      </c>
      <c r="I771" s="74"/>
      <c r="J771" s="74"/>
      <c r="K771" s="74"/>
      <c r="L771" s="74"/>
      <c r="M771" s="74"/>
      <c r="N771" s="74"/>
      <c r="O771" s="74"/>
      <c r="P771" s="74"/>
      <c r="Q771" s="74"/>
      <c r="R771" s="74"/>
      <c r="S771" s="74"/>
      <c r="T771" s="74">
        <v>410</v>
      </c>
      <c r="U771" s="74"/>
      <c r="V771" s="74">
        <v>40</v>
      </c>
    </row>
    <row r="772" spans="1:22">
      <c r="A772" s="78">
        <v>41320</v>
      </c>
      <c r="B772" s="74">
        <v>175</v>
      </c>
      <c r="D772" s="74">
        <v>18</v>
      </c>
      <c r="E772" s="74"/>
      <c r="F772" s="74">
        <v>71</v>
      </c>
      <c r="G772" s="74"/>
      <c r="H772" s="74">
        <v>4</v>
      </c>
      <c r="I772" s="74"/>
      <c r="J772" s="74"/>
      <c r="K772" s="74"/>
      <c r="L772" s="74"/>
      <c r="M772" s="74"/>
      <c r="N772" s="74"/>
      <c r="O772" s="74"/>
      <c r="P772" s="74"/>
      <c r="Q772" s="74"/>
      <c r="R772" s="74"/>
      <c r="S772" s="74"/>
      <c r="T772" s="74">
        <v>407</v>
      </c>
      <c r="U772" s="74"/>
      <c r="V772" s="74">
        <v>39</v>
      </c>
    </row>
    <row r="773" spans="1:22">
      <c r="A773" s="78">
        <v>41321</v>
      </c>
      <c r="B773" s="74">
        <v>162</v>
      </c>
      <c r="D773" s="74">
        <v>21</v>
      </c>
      <c r="E773" s="74"/>
      <c r="F773" s="74">
        <v>62</v>
      </c>
      <c r="G773" s="74"/>
      <c r="H773" s="74">
        <v>3</v>
      </c>
      <c r="I773" s="74"/>
      <c r="J773" s="74"/>
      <c r="K773" s="74"/>
      <c r="L773" s="74"/>
      <c r="M773" s="74"/>
      <c r="N773" s="74"/>
      <c r="O773" s="74"/>
      <c r="P773" s="74"/>
      <c r="Q773" s="74"/>
      <c r="R773" s="74"/>
      <c r="S773" s="74"/>
      <c r="T773" s="74">
        <v>351</v>
      </c>
      <c r="U773" s="74"/>
      <c r="V773" s="74">
        <v>32</v>
      </c>
    </row>
    <row r="774" spans="1:22">
      <c r="A774" s="78">
        <v>41322</v>
      </c>
      <c r="B774" s="74">
        <v>162</v>
      </c>
      <c r="D774" s="74">
        <v>22</v>
      </c>
      <c r="E774" s="74"/>
      <c r="F774" s="74">
        <v>59</v>
      </c>
      <c r="G774" s="74"/>
      <c r="H774" s="74">
        <v>4</v>
      </c>
      <c r="I774" s="74"/>
      <c r="J774" s="74"/>
      <c r="K774" s="74"/>
      <c r="L774" s="74"/>
      <c r="M774" s="74"/>
      <c r="N774" s="74"/>
      <c r="O774" s="74"/>
      <c r="P774" s="74"/>
      <c r="Q774" s="74"/>
      <c r="R774" s="74"/>
      <c r="S774" s="74"/>
      <c r="T774" s="74">
        <v>337</v>
      </c>
      <c r="U774" s="74"/>
      <c r="V774" s="74">
        <v>32</v>
      </c>
    </row>
    <row r="775" spans="1:22">
      <c r="A775" s="78">
        <v>41323</v>
      </c>
      <c r="B775" s="74">
        <v>155</v>
      </c>
      <c r="D775" s="74">
        <v>18</v>
      </c>
      <c r="E775" s="74"/>
      <c r="F775" s="74">
        <v>57</v>
      </c>
      <c r="G775" s="74"/>
      <c r="H775" s="74">
        <v>4</v>
      </c>
      <c r="I775" s="74"/>
      <c r="J775" s="74"/>
      <c r="K775" s="74"/>
      <c r="L775" s="74"/>
      <c r="M775" s="74"/>
      <c r="N775" s="74"/>
      <c r="O775" s="74"/>
      <c r="P775" s="74"/>
      <c r="Q775" s="74"/>
      <c r="R775" s="74"/>
      <c r="S775" s="74"/>
      <c r="T775" s="74">
        <v>314</v>
      </c>
      <c r="U775" s="74"/>
      <c r="V775" s="74">
        <v>30</v>
      </c>
    </row>
    <row r="776" spans="1:22">
      <c r="A776" s="78">
        <v>41324</v>
      </c>
      <c r="B776" s="74">
        <v>166</v>
      </c>
      <c r="D776" s="74">
        <v>18</v>
      </c>
      <c r="E776" s="74"/>
      <c r="F776" s="74">
        <v>57</v>
      </c>
      <c r="G776" s="74"/>
      <c r="H776" s="74">
        <v>5</v>
      </c>
      <c r="I776" s="74"/>
      <c r="J776" s="74"/>
      <c r="K776" s="74"/>
      <c r="L776" s="74"/>
      <c r="M776" s="74"/>
      <c r="N776" s="74"/>
      <c r="O776" s="74"/>
      <c r="P776" s="74"/>
      <c r="Q776" s="74"/>
      <c r="R776" s="74"/>
      <c r="S776" s="74"/>
      <c r="T776" s="74">
        <v>315</v>
      </c>
      <c r="U776" s="74"/>
      <c r="V776" s="74">
        <v>29</v>
      </c>
    </row>
    <row r="777" spans="1:22">
      <c r="A777" s="78">
        <v>41325</v>
      </c>
      <c r="B777" s="74">
        <v>168</v>
      </c>
      <c r="D777" s="74">
        <v>24</v>
      </c>
      <c r="E777" s="74"/>
      <c r="F777" s="74">
        <v>56</v>
      </c>
      <c r="G777" s="74"/>
      <c r="H777" s="74">
        <v>4</v>
      </c>
      <c r="I777" s="74"/>
      <c r="J777" s="74"/>
      <c r="K777" s="74"/>
      <c r="L777" s="74"/>
      <c r="M777" s="74"/>
      <c r="N777" s="74"/>
      <c r="O777" s="74"/>
      <c r="P777" s="74"/>
      <c r="Q777" s="74"/>
      <c r="R777" s="74"/>
      <c r="S777" s="74"/>
      <c r="T777" s="74">
        <v>305</v>
      </c>
      <c r="U777" s="74"/>
      <c r="V777" s="74">
        <v>32</v>
      </c>
    </row>
    <row r="778" spans="1:22">
      <c r="A778" s="78">
        <v>41326</v>
      </c>
      <c r="B778" s="74">
        <v>189</v>
      </c>
      <c r="D778" s="74">
        <v>22</v>
      </c>
      <c r="E778" s="74"/>
      <c r="F778" s="74">
        <v>71</v>
      </c>
      <c r="G778" s="74"/>
      <c r="H778" s="74">
        <v>4</v>
      </c>
      <c r="I778" s="74"/>
      <c r="J778" s="74"/>
      <c r="K778" s="74"/>
      <c r="L778" s="74"/>
      <c r="M778" s="74"/>
      <c r="N778" s="74"/>
      <c r="O778" s="74"/>
      <c r="P778" s="74"/>
      <c r="Q778" s="74"/>
      <c r="R778" s="74"/>
      <c r="S778" s="74"/>
      <c r="T778" s="74">
        <v>308</v>
      </c>
      <c r="U778" s="74"/>
      <c r="V778" s="74">
        <v>29</v>
      </c>
    </row>
    <row r="779" spans="1:22">
      <c r="A779" s="78">
        <v>41327</v>
      </c>
      <c r="B779" s="74">
        <v>215</v>
      </c>
      <c r="D779" s="74">
        <v>21</v>
      </c>
      <c r="E779" s="74"/>
      <c r="F779" s="74">
        <v>77</v>
      </c>
      <c r="G779" s="74"/>
      <c r="H779" s="74">
        <v>5</v>
      </c>
      <c r="I779" s="74"/>
      <c r="J779" s="74"/>
      <c r="K779" s="74"/>
      <c r="L779" s="74"/>
      <c r="M779" s="74"/>
      <c r="N779" s="74"/>
      <c r="O779" s="74"/>
      <c r="P779" s="74"/>
      <c r="Q779" s="74"/>
      <c r="R779" s="74"/>
      <c r="S779" s="74"/>
      <c r="T779" s="74">
        <v>356</v>
      </c>
      <c r="U779" s="74"/>
      <c r="V779" s="74">
        <v>36</v>
      </c>
    </row>
    <row r="780" spans="1:22">
      <c r="A780" s="78">
        <v>41328</v>
      </c>
      <c r="B780" s="74">
        <v>207</v>
      </c>
      <c r="D780" s="74">
        <v>21</v>
      </c>
      <c r="E780" s="74"/>
      <c r="F780" s="74">
        <v>84</v>
      </c>
      <c r="G780" s="74"/>
      <c r="H780" s="74">
        <v>5</v>
      </c>
      <c r="I780" s="74"/>
      <c r="J780" s="74"/>
      <c r="K780" s="74"/>
      <c r="L780" s="74"/>
      <c r="M780" s="74"/>
      <c r="N780" s="74"/>
      <c r="O780" s="74"/>
      <c r="P780" s="74"/>
      <c r="Q780" s="74"/>
      <c r="R780" s="74"/>
      <c r="S780" s="74"/>
      <c r="T780" s="74">
        <v>349</v>
      </c>
      <c r="U780" s="74"/>
      <c r="V780" s="74">
        <v>35</v>
      </c>
    </row>
    <row r="781" spans="1:22">
      <c r="A781" s="78">
        <v>41329</v>
      </c>
      <c r="B781" s="74">
        <v>206</v>
      </c>
      <c r="D781" s="74">
        <v>25</v>
      </c>
      <c r="E781" s="74"/>
      <c r="F781" s="74">
        <v>76</v>
      </c>
      <c r="G781" s="74"/>
      <c r="H781" s="74">
        <v>4</v>
      </c>
      <c r="I781" s="74"/>
      <c r="J781" s="74"/>
      <c r="K781" s="74"/>
      <c r="L781" s="74"/>
      <c r="M781" s="74"/>
      <c r="N781" s="74"/>
      <c r="O781" s="74"/>
      <c r="P781" s="74"/>
      <c r="Q781" s="74"/>
      <c r="R781" s="74"/>
      <c r="S781" s="74"/>
      <c r="T781" s="74">
        <v>344</v>
      </c>
      <c r="U781" s="74"/>
      <c r="V781" s="74">
        <v>35</v>
      </c>
    </row>
    <row r="782" spans="1:22">
      <c r="A782" s="78">
        <v>41330</v>
      </c>
      <c r="B782" s="74">
        <v>207</v>
      </c>
      <c r="D782" s="74">
        <v>27</v>
      </c>
      <c r="E782" s="74"/>
      <c r="F782" s="74">
        <v>66</v>
      </c>
      <c r="G782" s="74"/>
      <c r="H782" s="74">
        <v>4</v>
      </c>
      <c r="I782" s="74"/>
      <c r="J782" s="74"/>
      <c r="K782" s="74"/>
      <c r="L782" s="74"/>
      <c r="M782" s="74"/>
      <c r="N782" s="74"/>
      <c r="O782" s="74"/>
      <c r="P782" s="74"/>
      <c r="Q782" s="74"/>
      <c r="R782" s="74"/>
      <c r="S782" s="74"/>
      <c r="T782" s="74">
        <v>353</v>
      </c>
      <c r="U782" s="74"/>
      <c r="V782" s="74">
        <v>42</v>
      </c>
    </row>
    <row r="783" spans="1:22">
      <c r="A783" s="78">
        <v>41331</v>
      </c>
      <c r="B783" s="74">
        <v>194</v>
      </c>
      <c r="D783" s="74">
        <v>24</v>
      </c>
      <c r="E783" s="74"/>
      <c r="F783" s="74">
        <v>68</v>
      </c>
      <c r="G783" s="74"/>
      <c r="H783" s="74">
        <v>5</v>
      </c>
      <c r="I783" s="74"/>
      <c r="J783" s="74"/>
      <c r="K783" s="74"/>
      <c r="L783" s="74"/>
      <c r="M783" s="74"/>
      <c r="N783" s="74"/>
      <c r="O783" s="74"/>
      <c r="P783" s="74"/>
      <c r="Q783" s="74"/>
      <c r="R783" s="74"/>
      <c r="S783" s="74"/>
      <c r="T783" s="74">
        <v>331</v>
      </c>
      <c r="U783" s="74"/>
      <c r="V783" s="74">
        <v>37</v>
      </c>
    </row>
    <row r="784" spans="1:22">
      <c r="A784" s="78">
        <v>41332</v>
      </c>
      <c r="B784" s="74">
        <v>158</v>
      </c>
      <c r="D784" s="74">
        <v>18</v>
      </c>
      <c r="E784" s="74"/>
      <c r="F784" s="74">
        <v>72</v>
      </c>
      <c r="G784" s="74"/>
      <c r="H784" s="74">
        <v>5</v>
      </c>
      <c r="I784" s="74"/>
      <c r="J784" s="74"/>
      <c r="K784" s="74"/>
      <c r="L784" s="74"/>
      <c r="M784" s="74"/>
      <c r="N784" s="74"/>
      <c r="O784" s="74"/>
      <c r="P784" s="74"/>
      <c r="Q784" s="74"/>
      <c r="R784" s="74"/>
      <c r="S784" s="74"/>
      <c r="T784" s="74">
        <v>335</v>
      </c>
      <c r="U784" s="74"/>
      <c r="V784" s="74">
        <v>35</v>
      </c>
    </row>
    <row r="785" spans="1:22">
      <c r="A785" s="78">
        <v>41333</v>
      </c>
      <c r="B785" s="74">
        <v>153</v>
      </c>
      <c r="D785" s="74">
        <v>17</v>
      </c>
      <c r="E785" s="74"/>
      <c r="F785" s="74">
        <v>70</v>
      </c>
      <c r="G785" s="74"/>
      <c r="H785" s="74">
        <v>5</v>
      </c>
      <c r="I785" s="74"/>
      <c r="J785" s="74"/>
      <c r="K785" s="74"/>
      <c r="L785" s="74"/>
      <c r="M785" s="74"/>
      <c r="N785" s="74"/>
      <c r="O785" s="74"/>
      <c r="P785" s="74"/>
      <c r="Q785" s="74"/>
      <c r="R785" s="74"/>
      <c r="S785" s="74"/>
      <c r="T785" s="74">
        <v>370</v>
      </c>
      <c r="U785" s="74"/>
      <c r="V785" s="74">
        <v>37</v>
      </c>
    </row>
    <row r="786" spans="1:22">
      <c r="A786" s="78">
        <v>41334</v>
      </c>
      <c r="B786" s="74">
        <v>192</v>
      </c>
      <c r="D786" s="74">
        <v>23</v>
      </c>
      <c r="E786" s="74"/>
      <c r="F786" s="74">
        <v>72</v>
      </c>
      <c r="G786" s="74"/>
      <c r="H786" s="74">
        <v>7</v>
      </c>
      <c r="I786" s="74"/>
      <c r="J786" s="74"/>
      <c r="K786" s="74"/>
      <c r="L786" s="74"/>
      <c r="M786" s="74"/>
      <c r="N786" s="74"/>
      <c r="O786" s="74"/>
      <c r="P786" s="74"/>
      <c r="Q786" s="74"/>
      <c r="R786" s="74"/>
      <c r="S786" s="74"/>
      <c r="T786" s="74">
        <v>420</v>
      </c>
      <c r="U786" s="74"/>
      <c r="V786" s="74">
        <v>40</v>
      </c>
    </row>
    <row r="787" spans="1:22">
      <c r="A787" s="78">
        <v>41335</v>
      </c>
      <c r="B787" s="74">
        <v>185</v>
      </c>
      <c r="D787" s="74">
        <v>27</v>
      </c>
      <c r="E787" s="74"/>
      <c r="F787" s="74">
        <v>69</v>
      </c>
      <c r="G787" s="74"/>
      <c r="H787" s="74">
        <v>6</v>
      </c>
      <c r="I787" s="74"/>
      <c r="J787" s="74"/>
      <c r="K787" s="74"/>
      <c r="L787" s="74"/>
      <c r="M787" s="74"/>
      <c r="N787" s="74"/>
      <c r="O787" s="74"/>
      <c r="P787" s="74"/>
      <c r="Q787" s="74"/>
      <c r="R787" s="74"/>
      <c r="S787" s="74"/>
      <c r="T787" s="74">
        <v>365</v>
      </c>
      <c r="U787" s="74"/>
      <c r="V787" s="74">
        <v>37</v>
      </c>
    </row>
    <row r="788" spans="1:22">
      <c r="A788" s="78">
        <v>41336</v>
      </c>
      <c r="B788" s="74">
        <v>164</v>
      </c>
      <c r="D788" s="74">
        <v>22</v>
      </c>
      <c r="E788" s="74"/>
      <c r="F788" s="74">
        <v>58</v>
      </c>
      <c r="G788" s="74"/>
      <c r="H788" s="74">
        <v>4</v>
      </c>
      <c r="I788" s="74"/>
      <c r="J788" s="74"/>
      <c r="K788" s="74"/>
      <c r="L788" s="74"/>
      <c r="M788" s="74"/>
      <c r="N788" s="74"/>
      <c r="O788" s="74"/>
      <c r="P788" s="74"/>
      <c r="Q788" s="74"/>
      <c r="R788" s="74"/>
      <c r="S788" s="74"/>
      <c r="T788" s="74">
        <v>336</v>
      </c>
      <c r="U788" s="74"/>
      <c r="V788" s="74">
        <v>38</v>
      </c>
    </row>
    <row r="789" spans="1:22">
      <c r="A789" s="78">
        <v>41337</v>
      </c>
      <c r="B789" s="74">
        <v>164</v>
      </c>
      <c r="D789" s="74">
        <v>26</v>
      </c>
      <c r="E789" s="74"/>
      <c r="F789" s="74">
        <v>58</v>
      </c>
      <c r="G789" s="74"/>
      <c r="H789" s="74">
        <v>5</v>
      </c>
      <c r="I789" s="74"/>
      <c r="J789" s="74"/>
      <c r="K789" s="74"/>
      <c r="L789" s="74"/>
      <c r="M789" s="74"/>
      <c r="N789" s="74"/>
      <c r="O789" s="74"/>
      <c r="P789" s="74"/>
      <c r="Q789" s="74"/>
      <c r="R789" s="74"/>
      <c r="S789" s="74"/>
      <c r="T789" s="74">
        <v>353</v>
      </c>
      <c r="U789" s="74"/>
      <c r="V789" s="74">
        <v>40</v>
      </c>
    </row>
    <row r="790" spans="1:22">
      <c r="A790" s="78">
        <v>41338</v>
      </c>
      <c r="B790" s="74">
        <v>163</v>
      </c>
      <c r="D790" s="74">
        <v>19</v>
      </c>
      <c r="E790" s="74"/>
      <c r="F790" s="74">
        <v>58</v>
      </c>
      <c r="G790" s="74"/>
      <c r="H790" s="74">
        <v>5</v>
      </c>
      <c r="I790" s="74"/>
      <c r="J790" s="74"/>
      <c r="K790" s="74"/>
      <c r="L790" s="74"/>
      <c r="M790" s="74"/>
      <c r="N790" s="74"/>
      <c r="O790" s="74"/>
      <c r="P790" s="74"/>
      <c r="Q790" s="74"/>
      <c r="R790" s="74"/>
      <c r="S790" s="74"/>
      <c r="T790" s="74">
        <v>324</v>
      </c>
      <c r="U790" s="74"/>
      <c r="V790" s="74">
        <v>36</v>
      </c>
    </row>
    <row r="791" spans="1:22">
      <c r="A791" s="78">
        <v>41339</v>
      </c>
      <c r="B791" s="74">
        <v>190</v>
      </c>
      <c r="D791" s="74">
        <v>26</v>
      </c>
      <c r="E791" s="74"/>
      <c r="F791" s="74">
        <v>50</v>
      </c>
      <c r="G791" s="74"/>
      <c r="H791" s="74">
        <v>4</v>
      </c>
      <c r="I791" s="74"/>
      <c r="J791" s="74"/>
      <c r="K791" s="74"/>
      <c r="L791" s="74"/>
      <c r="M791" s="74"/>
      <c r="N791" s="74"/>
      <c r="O791" s="74"/>
      <c r="P791" s="74"/>
      <c r="Q791" s="74"/>
      <c r="R791" s="74"/>
      <c r="S791" s="74"/>
      <c r="T791" s="74">
        <v>330</v>
      </c>
      <c r="U791" s="74"/>
      <c r="V791" s="74">
        <v>37</v>
      </c>
    </row>
    <row r="792" spans="1:22">
      <c r="A792" s="78">
        <v>41340</v>
      </c>
      <c r="B792" s="74">
        <v>191</v>
      </c>
      <c r="D792" s="74">
        <v>27</v>
      </c>
      <c r="E792" s="74"/>
      <c r="F792" s="74">
        <v>51</v>
      </c>
      <c r="G792" s="74"/>
      <c r="H792" s="74">
        <v>4</v>
      </c>
      <c r="I792" s="74"/>
      <c r="J792" s="74"/>
      <c r="K792" s="74"/>
      <c r="L792" s="74"/>
      <c r="M792" s="74"/>
      <c r="N792" s="74"/>
      <c r="O792" s="74"/>
      <c r="P792" s="74"/>
      <c r="Q792" s="74"/>
      <c r="R792" s="74"/>
      <c r="S792" s="74"/>
      <c r="T792" s="74">
        <v>369</v>
      </c>
      <c r="U792" s="74"/>
      <c r="V792" s="74">
        <v>38</v>
      </c>
    </row>
    <row r="793" spans="1:22">
      <c r="A793" s="78">
        <v>41341</v>
      </c>
      <c r="B793" s="74">
        <v>223</v>
      </c>
      <c r="D793" s="74">
        <v>28</v>
      </c>
      <c r="E793" s="74"/>
      <c r="F793" s="74">
        <v>73</v>
      </c>
      <c r="G793" s="74"/>
      <c r="H793" s="74">
        <v>8</v>
      </c>
      <c r="I793" s="74"/>
      <c r="J793" s="74"/>
      <c r="K793" s="74"/>
      <c r="L793" s="74"/>
      <c r="M793" s="74"/>
      <c r="N793" s="74"/>
      <c r="O793" s="74"/>
      <c r="P793" s="74"/>
      <c r="Q793" s="74"/>
      <c r="R793" s="74"/>
      <c r="S793" s="74"/>
      <c r="T793" s="74">
        <v>391</v>
      </c>
      <c r="U793" s="74"/>
      <c r="V793" s="74">
        <v>41</v>
      </c>
    </row>
    <row r="794" spans="1:22">
      <c r="A794" s="78">
        <v>41342</v>
      </c>
      <c r="B794" s="74">
        <v>213</v>
      </c>
      <c r="D794" s="74">
        <v>25</v>
      </c>
      <c r="E794" s="74"/>
      <c r="F794" s="74">
        <v>65</v>
      </c>
      <c r="G794" s="74"/>
      <c r="H794" s="74">
        <v>5</v>
      </c>
      <c r="I794" s="74"/>
      <c r="J794" s="74"/>
      <c r="K794" s="74"/>
      <c r="L794" s="74"/>
      <c r="M794" s="74"/>
      <c r="N794" s="74"/>
      <c r="O794" s="74"/>
      <c r="P794" s="74"/>
      <c r="Q794" s="74"/>
      <c r="R794" s="74"/>
      <c r="S794" s="74"/>
      <c r="T794" s="74">
        <v>359</v>
      </c>
      <c r="U794" s="74"/>
      <c r="V794" s="74">
        <v>36</v>
      </c>
    </row>
    <row r="795" spans="1:22">
      <c r="A795" s="78">
        <v>41343</v>
      </c>
      <c r="B795" s="74">
        <v>203</v>
      </c>
      <c r="D795" s="74">
        <v>24</v>
      </c>
      <c r="E795" s="74"/>
      <c r="F795" s="74">
        <v>46</v>
      </c>
      <c r="G795" s="74"/>
      <c r="H795" s="74">
        <v>3</v>
      </c>
      <c r="I795" s="74"/>
      <c r="J795" s="74"/>
      <c r="K795" s="74"/>
      <c r="L795" s="74"/>
      <c r="M795" s="74"/>
      <c r="N795" s="74"/>
      <c r="O795" s="74"/>
      <c r="P795" s="74"/>
      <c r="Q795" s="74"/>
      <c r="R795" s="74"/>
      <c r="S795" s="74"/>
      <c r="T795" s="74">
        <v>329</v>
      </c>
      <c r="U795" s="74"/>
      <c r="V795" s="74">
        <v>32</v>
      </c>
    </row>
    <row r="796" spans="1:22">
      <c r="A796" s="78">
        <v>41344</v>
      </c>
      <c r="B796" s="74">
        <v>213</v>
      </c>
      <c r="D796" s="74">
        <v>23</v>
      </c>
      <c r="E796" s="74"/>
      <c r="F796" s="74">
        <v>51</v>
      </c>
      <c r="G796" s="74"/>
      <c r="H796" s="74">
        <v>4</v>
      </c>
      <c r="I796" s="74"/>
      <c r="J796" s="74"/>
      <c r="K796" s="74"/>
      <c r="L796" s="74"/>
      <c r="M796" s="74"/>
      <c r="N796" s="74"/>
      <c r="O796" s="74"/>
      <c r="P796" s="74"/>
      <c r="Q796" s="74"/>
      <c r="R796" s="74"/>
      <c r="S796" s="74"/>
      <c r="T796" s="74">
        <v>335</v>
      </c>
      <c r="U796" s="74"/>
      <c r="V796" s="74">
        <v>32</v>
      </c>
    </row>
    <row r="797" spans="1:22">
      <c r="A797" s="78">
        <v>41345</v>
      </c>
      <c r="B797" s="74">
        <v>207</v>
      </c>
      <c r="D797" s="74">
        <v>21</v>
      </c>
      <c r="E797" s="74"/>
      <c r="F797" s="74">
        <v>56</v>
      </c>
      <c r="G797" s="74"/>
      <c r="H797" s="74">
        <v>4</v>
      </c>
      <c r="I797" s="74"/>
      <c r="J797" s="74"/>
      <c r="K797" s="74"/>
      <c r="L797" s="74"/>
      <c r="M797" s="74"/>
      <c r="N797" s="74"/>
      <c r="O797" s="74"/>
      <c r="P797" s="74"/>
      <c r="Q797" s="74"/>
      <c r="R797" s="74"/>
      <c r="S797" s="74"/>
      <c r="T797" s="74">
        <v>346</v>
      </c>
      <c r="U797" s="74"/>
      <c r="V797" s="74">
        <v>34</v>
      </c>
    </row>
    <row r="798" spans="1:22">
      <c r="A798" s="78">
        <v>41346</v>
      </c>
      <c r="B798" s="74">
        <v>208</v>
      </c>
      <c r="D798" s="74">
        <v>18</v>
      </c>
      <c r="E798" s="74"/>
      <c r="F798" s="74">
        <v>55</v>
      </c>
      <c r="G798" s="74"/>
      <c r="H798" s="74">
        <v>3</v>
      </c>
      <c r="I798" s="74"/>
      <c r="J798" s="74"/>
      <c r="K798" s="74"/>
      <c r="L798" s="74"/>
      <c r="M798" s="74"/>
      <c r="N798" s="74"/>
      <c r="O798" s="74"/>
      <c r="P798" s="74"/>
      <c r="Q798" s="74"/>
      <c r="R798" s="74"/>
      <c r="S798" s="74"/>
      <c r="T798" s="74">
        <v>349</v>
      </c>
      <c r="U798" s="74"/>
      <c r="V798" s="74">
        <v>29</v>
      </c>
    </row>
    <row r="799" spans="1:22">
      <c r="A799" s="78">
        <v>41347</v>
      </c>
      <c r="B799" s="74">
        <v>214</v>
      </c>
      <c r="D799" s="74">
        <v>20</v>
      </c>
      <c r="E799" s="74"/>
      <c r="F799" s="74">
        <v>59</v>
      </c>
      <c r="G799" s="74"/>
      <c r="H799" s="74">
        <v>3</v>
      </c>
      <c r="I799" s="74"/>
      <c r="J799" s="74"/>
      <c r="K799" s="74"/>
      <c r="L799" s="74"/>
      <c r="M799" s="74"/>
      <c r="N799" s="74"/>
      <c r="O799" s="74"/>
      <c r="P799" s="74"/>
      <c r="Q799" s="74"/>
      <c r="R799" s="74"/>
      <c r="S799" s="74"/>
      <c r="T799" s="74">
        <v>347</v>
      </c>
      <c r="U799" s="74"/>
      <c r="V799" s="74">
        <v>28</v>
      </c>
    </row>
    <row r="800" spans="1:22">
      <c r="A800" s="78">
        <v>41348</v>
      </c>
      <c r="B800" s="74">
        <v>237</v>
      </c>
      <c r="D800" s="74">
        <v>24</v>
      </c>
      <c r="E800" s="74"/>
      <c r="F800" s="74">
        <v>88</v>
      </c>
      <c r="G800" s="74"/>
      <c r="H800" s="74">
        <v>5</v>
      </c>
      <c r="I800" s="74"/>
      <c r="J800" s="74"/>
      <c r="K800" s="74"/>
      <c r="L800" s="74"/>
      <c r="M800" s="74"/>
      <c r="N800" s="74"/>
      <c r="O800" s="74"/>
      <c r="P800" s="74"/>
      <c r="Q800" s="74"/>
      <c r="R800" s="74"/>
      <c r="S800" s="74"/>
      <c r="T800" s="74">
        <v>388</v>
      </c>
      <c r="U800" s="74"/>
      <c r="V800" s="74">
        <v>36</v>
      </c>
    </row>
    <row r="801" spans="1:22">
      <c r="A801" s="78">
        <v>41349</v>
      </c>
      <c r="B801" s="74">
        <v>218</v>
      </c>
      <c r="D801" s="74">
        <v>21</v>
      </c>
      <c r="E801" s="74"/>
      <c r="F801" s="74">
        <v>82</v>
      </c>
      <c r="G801" s="74"/>
      <c r="H801" s="74">
        <v>6</v>
      </c>
      <c r="I801" s="74"/>
      <c r="J801" s="74"/>
      <c r="K801" s="74"/>
      <c r="L801" s="74"/>
      <c r="M801" s="74"/>
      <c r="N801" s="74"/>
      <c r="O801" s="74"/>
      <c r="P801" s="74"/>
      <c r="Q801" s="74"/>
      <c r="R801" s="74"/>
      <c r="S801" s="74"/>
      <c r="T801" s="74">
        <v>393</v>
      </c>
      <c r="U801" s="74"/>
      <c r="V801" s="74">
        <v>35</v>
      </c>
    </row>
    <row r="802" spans="1:22">
      <c r="A802" s="78">
        <v>41350</v>
      </c>
      <c r="B802" s="74">
        <v>202</v>
      </c>
      <c r="D802" s="74">
        <v>23</v>
      </c>
      <c r="E802" s="74"/>
      <c r="F802" s="74">
        <v>78</v>
      </c>
      <c r="G802" s="74"/>
      <c r="H802" s="74">
        <v>5</v>
      </c>
      <c r="I802" s="74"/>
      <c r="J802" s="74"/>
      <c r="K802" s="74"/>
      <c r="L802" s="74"/>
      <c r="M802" s="74"/>
      <c r="N802" s="74"/>
      <c r="O802" s="74"/>
      <c r="P802" s="74"/>
      <c r="Q802" s="74"/>
      <c r="R802" s="74"/>
      <c r="S802" s="74"/>
      <c r="T802" s="74">
        <v>334</v>
      </c>
      <c r="U802" s="74"/>
      <c r="V802" s="74">
        <v>32</v>
      </c>
    </row>
    <row r="803" spans="1:22">
      <c r="A803" s="78">
        <v>41351</v>
      </c>
      <c r="B803" s="74">
        <v>207</v>
      </c>
      <c r="D803" s="74">
        <v>25</v>
      </c>
      <c r="E803" s="74"/>
      <c r="F803" s="74">
        <v>66</v>
      </c>
      <c r="G803" s="74"/>
      <c r="H803" s="74">
        <v>6</v>
      </c>
      <c r="I803" s="74"/>
      <c r="J803" s="74"/>
      <c r="K803" s="74"/>
      <c r="L803" s="74"/>
      <c r="M803" s="74"/>
      <c r="N803" s="74"/>
      <c r="O803" s="74"/>
      <c r="P803" s="74"/>
      <c r="Q803" s="74"/>
      <c r="R803" s="74"/>
      <c r="S803" s="74"/>
      <c r="T803" s="74">
        <v>349</v>
      </c>
      <c r="U803" s="74"/>
      <c r="V803" s="74">
        <v>34</v>
      </c>
    </row>
    <row r="804" spans="1:22">
      <c r="A804" s="78">
        <v>41352</v>
      </c>
      <c r="B804" s="74">
        <v>216</v>
      </c>
      <c r="D804" s="74">
        <v>24</v>
      </c>
      <c r="E804" s="74"/>
      <c r="F804" s="74">
        <v>66</v>
      </c>
      <c r="G804" s="74"/>
      <c r="H804" s="74">
        <v>5</v>
      </c>
      <c r="I804" s="74"/>
      <c r="J804" s="74"/>
      <c r="K804" s="74"/>
      <c r="L804" s="74"/>
      <c r="M804" s="74"/>
      <c r="N804" s="74"/>
      <c r="O804" s="74"/>
      <c r="P804" s="74"/>
      <c r="Q804" s="74"/>
      <c r="R804" s="74"/>
      <c r="S804" s="74"/>
      <c r="T804" s="74">
        <v>338</v>
      </c>
      <c r="U804" s="74"/>
      <c r="V804" s="74">
        <v>34</v>
      </c>
    </row>
    <row r="805" spans="1:22">
      <c r="A805" s="78">
        <v>41353</v>
      </c>
      <c r="B805" s="74">
        <v>227</v>
      </c>
      <c r="D805" s="74">
        <v>26</v>
      </c>
      <c r="E805" s="74"/>
      <c r="F805" s="74">
        <v>64</v>
      </c>
      <c r="G805" s="74"/>
      <c r="H805" s="74">
        <v>5</v>
      </c>
      <c r="I805" s="74"/>
      <c r="J805" s="74"/>
      <c r="K805" s="74"/>
      <c r="L805" s="74"/>
      <c r="M805" s="74"/>
      <c r="N805" s="74"/>
      <c r="O805" s="74"/>
      <c r="P805" s="74"/>
      <c r="Q805" s="74"/>
      <c r="R805" s="74"/>
      <c r="S805" s="74"/>
      <c r="T805" s="74">
        <v>358</v>
      </c>
      <c r="U805" s="74"/>
      <c r="V805" s="74">
        <v>32</v>
      </c>
    </row>
    <row r="806" spans="1:22">
      <c r="A806" s="78">
        <v>41354</v>
      </c>
      <c r="B806" s="74">
        <v>237</v>
      </c>
      <c r="D806" s="74">
        <v>27</v>
      </c>
      <c r="E806" s="74"/>
      <c r="F806" s="74">
        <v>74</v>
      </c>
      <c r="G806" s="74"/>
      <c r="H806" s="74">
        <v>4</v>
      </c>
      <c r="I806" s="74"/>
      <c r="J806" s="74"/>
      <c r="K806" s="74"/>
      <c r="L806" s="74"/>
      <c r="M806" s="74"/>
      <c r="N806" s="74"/>
      <c r="O806" s="74"/>
      <c r="P806" s="74"/>
      <c r="Q806" s="74"/>
      <c r="R806" s="74"/>
      <c r="S806" s="74"/>
      <c r="T806" s="74">
        <v>376</v>
      </c>
      <c r="U806" s="74"/>
      <c r="V806" s="74">
        <v>37</v>
      </c>
    </row>
    <row r="807" spans="1:22">
      <c r="A807" s="78">
        <v>41355</v>
      </c>
      <c r="B807" s="74">
        <v>259</v>
      </c>
      <c r="D807" s="74">
        <v>32</v>
      </c>
      <c r="E807" s="74"/>
      <c r="F807" s="74">
        <v>85</v>
      </c>
      <c r="G807" s="74"/>
      <c r="H807" s="74">
        <v>8</v>
      </c>
      <c r="I807" s="74"/>
      <c r="J807" s="74"/>
      <c r="K807" s="74"/>
      <c r="L807" s="74"/>
      <c r="M807" s="74"/>
      <c r="N807" s="74"/>
      <c r="O807" s="74"/>
      <c r="P807" s="74"/>
      <c r="Q807" s="74"/>
      <c r="R807" s="74"/>
      <c r="S807" s="74"/>
      <c r="T807" s="74">
        <v>399</v>
      </c>
      <c r="U807" s="74"/>
      <c r="V807" s="74">
        <v>40</v>
      </c>
    </row>
    <row r="808" spans="1:22">
      <c r="A808" s="78">
        <v>41356</v>
      </c>
      <c r="B808" s="74">
        <v>246</v>
      </c>
      <c r="D808" s="74">
        <v>33</v>
      </c>
      <c r="E808" s="74"/>
      <c r="F808" s="74">
        <v>87</v>
      </c>
      <c r="G808" s="74"/>
      <c r="H808" s="74">
        <v>7</v>
      </c>
      <c r="I808" s="74"/>
      <c r="J808" s="74"/>
      <c r="K808" s="74"/>
      <c r="L808" s="74"/>
      <c r="M808" s="74"/>
      <c r="N808" s="74"/>
      <c r="O808" s="74"/>
      <c r="P808" s="74"/>
      <c r="Q808" s="74"/>
      <c r="R808" s="74"/>
      <c r="S808" s="74"/>
      <c r="T808" s="74">
        <v>384</v>
      </c>
      <c r="U808" s="74"/>
      <c r="V808" s="74">
        <v>40</v>
      </c>
    </row>
    <row r="809" spans="1:22">
      <c r="A809" s="78">
        <v>41357</v>
      </c>
      <c r="B809" s="74">
        <v>238</v>
      </c>
      <c r="D809" s="74">
        <v>28</v>
      </c>
      <c r="E809" s="74"/>
      <c r="F809" s="74">
        <v>73</v>
      </c>
      <c r="G809" s="74"/>
      <c r="H809" s="74">
        <v>4</v>
      </c>
      <c r="I809" s="74"/>
      <c r="J809" s="74"/>
      <c r="K809" s="74"/>
      <c r="L809" s="74"/>
      <c r="M809" s="74"/>
      <c r="N809" s="74"/>
      <c r="O809" s="74"/>
      <c r="P809" s="74"/>
      <c r="Q809" s="74"/>
      <c r="R809" s="74"/>
      <c r="S809" s="74"/>
      <c r="T809" s="74">
        <v>358</v>
      </c>
      <c r="U809" s="74"/>
      <c r="V809" s="74">
        <v>40</v>
      </c>
    </row>
    <row r="810" spans="1:22">
      <c r="A810" s="78">
        <v>41358</v>
      </c>
      <c r="B810" s="74">
        <v>227</v>
      </c>
      <c r="D810" s="74">
        <v>30</v>
      </c>
      <c r="E810" s="74"/>
      <c r="F810" s="74">
        <v>74</v>
      </c>
      <c r="G810" s="74"/>
      <c r="H810" s="74">
        <v>6</v>
      </c>
      <c r="I810" s="74"/>
      <c r="J810" s="74"/>
      <c r="K810" s="74"/>
      <c r="L810" s="74"/>
      <c r="M810" s="74"/>
      <c r="N810" s="74"/>
      <c r="O810" s="74"/>
      <c r="P810" s="74"/>
      <c r="Q810" s="74"/>
      <c r="R810" s="74"/>
      <c r="S810" s="74"/>
      <c r="T810" s="74">
        <v>376</v>
      </c>
      <c r="U810" s="74"/>
      <c r="V810" s="74">
        <v>40</v>
      </c>
    </row>
    <row r="811" spans="1:22">
      <c r="A811" s="78">
        <v>41359</v>
      </c>
      <c r="B811" s="74">
        <v>226</v>
      </c>
      <c r="D811" s="74">
        <v>32</v>
      </c>
      <c r="E811" s="74"/>
      <c r="F811" s="74">
        <v>82</v>
      </c>
      <c r="G811" s="74"/>
      <c r="H811" s="74">
        <v>5</v>
      </c>
      <c r="I811" s="74"/>
      <c r="J811" s="74"/>
      <c r="K811" s="74"/>
      <c r="L811" s="74"/>
      <c r="M811" s="74"/>
      <c r="N811" s="74"/>
      <c r="O811" s="74"/>
      <c r="P811" s="74"/>
      <c r="Q811" s="74"/>
      <c r="R811" s="74"/>
      <c r="S811" s="74"/>
      <c r="T811" s="74">
        <v>395</v>
      </c>
      <c r="U811" s="74"/>
      <c r="V811" s="74">
        <v>44</v>
      </c>
    </row>
    <row r="812" spans="1:22">
      <c r="A812" s="78">
        <v>41360</v>
      </c>
      <c r="B812" s="74">
        <v>238</v>
      </c>
      <c r="D812" s="74">
        <v>31</v>
      </c>
      <c r="E812" s="74"/>
      <c r="F812" s="74">
        <v>76</v>
      </c>
      <c r="G812" s="74"/>
      <c r="H812" s="74">
        <v>4</v>
      </c>
      <c r="I812" s="74"/>
      <c r="J812" s="74"/>
      <c r="K812" s="74"/>
      <c r="L812" s="74"/>
      <c r="M812" s="74"/>
      <c r="N812" s="74"/>
      <c r="O812" s="74"/>
      <c r="P812" s="74"/>
      <c r="Q812" s="74"/>
      <c r="R812" s="74"/>
      <c r="S812" s="74"/>
      <c r="T812" s="74">
        <v>423</v>
      </c>
      <c r="U812" s="74"/>
      <c r="V812" s="74">
        <v>46</v>
      </c>
    </row>
    <row r="813" spans="1:22">
      <c r="A813" s="78">
        <v>41361</v>
      </c>
      <c r="B813" s="74">
        <v>251</v>
      </c>
      <c r="D813" s="74">
        <v>33</v>
      </c>
      <c r="E813" s="74"/>
      <c r="F813" s="74">
        <v>71</v>
      </c>
      <c r="G813" s="74"/>
      <c r="H813" s="74">
        <v>4</v>
      </c>
      <c r="I813" s="74"/>
      <c r="J813" s="74"/>
      <c r="K813" s="74"/>
      <c r="L813" s="74"/>
      <c r="M813" s="74"/>
      <c r="N813" s="74"/>
      <c r="O813" s="74"/>
      <c r="P813" s="74"/>
      <c r="Q813" s="74"/>
      <c r="R813" s="74"/>
      <c r="S813" s="74"/>
      <c r="T813" s="74">
        <v>429</v>
      </c>
      <c r="U813" s="74"/>
      <c r="V813" s="74">
        <v>48</v>
      </c>
    </row>
    <row r="814" spans="1:22">
      <c r="A814" s="78">
        <v>41362</v>
      </c>
      <c r="B814" s="74">
        <v>251</v>
      </c>
      <c r="D814" s="74">
        <v>29</v>
      </c>
      <c r="E814" s="74"/>
      <c r="F814" s="74">
        <v>98</v>
      </c>
      <c r="G814" s="74"/>
      <c r="H814" s="74">
        <v>5</v>
      </c>
      <c r="I814" s="74"/>
      <c r="J814" s="74"/>
      <c r="K814" s="74"/>
      <c r="L814" s="74"/>
      <c r="M814" s="74"/>
      <c r="N814" s="74"/>
      <c r="O814" s="74"/>
      <c r="P814" s="74"/>
      <c r="Q814" s="74"/>
      <c r="R814" s="74"/>
      <c r="S814" s="74"/>
      <c r="T814" s="74">
        <v>440</v>
      </c>
      <c r="U814" s="74"/>
      <c r="V814" s="74">
        <v>47</v>
      </c>
    </row>
    <row r="815" spans="1:22">
      <c r="A815" s="78">
        <v>41363</v>
      </c>
      <c r="B815" s="74">
        <v>236</v>
      </c>
      <c r="D815" s="74">
        <v>31</v>
      </c>
      <c r="E815" s="74"/>
      <c r="F815" s="74">
        <v>99</v>
      </c>
      <c r="G815" s="74"/>
      <c r="H815" s="74">
        <v>7</v>
      </c>
      <c r="I815" s="74"/>
      <c r="J815" s="74"/>
      <c r="K815" s="74"/>
      <c r="L815" s="74"/>
      <c r="M815" s="74"/>
      <c r="N815" s="74"/>
      <c r="O815" s="74"/>
      <c r="P815" s="74"/>
      <c r="Q815" s="74"/>
      <c r="R815" s="74"/>
      <c r="S815" s="74"/>
      <c r="T815" s="74">
        <v>434</v>
      </c>
      <c r="U815" s="74"/>
      <c r="V815" s="74">
        <v>44</v>
      </c>
    </row>
    <row r="816" spans="1:22">
      <c r="A816" s="78">
        <v>41364</v>
      </c>
      <c r="B816" s="74">
        <v>209</v>
      </c>
      <c r="D816" s="74">
        <v>31</v>
      </c>
      <c r="E816" s="74"/>
      <c r="F816" s="74">
        <v>80</v>
      </c>
      <c r="G816" s="74"/>
      <c r="H816" s="74">
        <v>4</v>
      </c>
      <c r="I816" s="74"/>
      <c r="J816" s="74"/>
      <c r="K816" s="74"/>
      <c r="L816" s="74"/>
      <c r="M816" s="74"/>
      <c r="N816" s="74"/>
      <c r="O816" s="74"/>
      <c r="P816" s="74"/>
      <c r="Q816" s="74"/>
      <c r="R816" s="74"/>
      <c r="S816" s="74"/>
      <c r="T816" s="74">
        <v>390</v>
      </c>
      <c r="U816" s="74"/>
      <c r="V816" s="74">
        <v>42</v>
      </c>
    </row>
    <row r="817" spans="1:22">
      <c r="A817" s="78">
        <v>41365</v>
      </c>
      <c r="B817" s="74">
        <v>184</v>
      </c>
      <c r="D817" s="74">
        <v>29</v>
      </c>
      <c r="E817" s="74"/>
      <c r="F817" s="74">
        <v>72</v>
      </c>
      <c r="G817" s="74"/>
      <c r="H817" s="74">
        <v>3</v>
      </c>
      <c r="I817" s="74"/>
      <c r="J817" s="74"/>
      <c r="K817" s="74"/>
      <c r="L817" s="74"/>
      <c r="M817" s="74"/>
      <c r="N817" s="74"/>
      <c r="O817" s="74"/>
      <c r="P817" s="74"/>
      <c r="Q817" s="74"/>
      <c r="R817" s="74"/>
      <c r="S817" s="74"/>
      <c r="T817" s="74">
        <v>430</v>
      </c>
      <c r="U817" s="74"/>
      <c r="V817" s="74">
        <v>48</v>
      </c>
    </row>
    <row r="818" spans="1:22">
      <c r="A818" s="78">
        <v>41366</v>
      </c>
      <c r="B818" s="74">
        <v>197</v>
      </c>
      <c r="D818" s="74">
        <v>31</v>
      </c>
      <c r="E818" s="74"/>
      <c r="F818" s="74">
        <v>74</v>
      </c>
      <c r="G818" s="74"/>
      <c r="H818" s="74">
        <v>5</v>
      </c>
      <c r="I818" s="74"/>
      <c r="J818" s="74"/>
      <c r="K818" s="74"/>
      <c r="L818" s="74"/>
      <c r="M818" s="74"/>
      <c r="N818" s="74"/>
      <c r="O818" s="74"/>
      <c r="P818" s="74"/>
      <c r="Q818" s="74"/>
      <c r="R818" s="74"/>
      <c r="S818" s="74"/>
      <c r="T818" s="74">
        <v>422</v>
      </c>
      <c r="U818" s="74"/>
      <c r="V818" s="74">
        <v>47</v>
      </c>
    </row>
    <row r="819" spans="1:22">
      <c r="A819" s="78">
        <v>41367</v>
      </c>
      <c r="B819" s="74">
        <v>176</v>
      </c>
      <c r="D819" s="74">
        <v>26</v>
      </c>
      <c r="E819" s="74"/>
      <c r="F819" s="74">
        <v>92</v>
      </c>
      <c r="G819" s="74"/>
      <c r="H819" s="74">
        <v>3</v>
      </c>
      <c r="I819" s="74"/>
      <c r="J819" s="74"/>
      <c r="K819" s="74"/>
      <c r="L819" s="74"/>
      <c r="M819" s="74"/>
      <c r="N819" s="74"/>
      <c r="O819" s="74"/>
      <c r="P819" s="74"/>
      <c r="Q819" s="74"/>
      <c r="R819" s="74"/>
      <c r="S819" s="74"/>
      <c r="T819" s="74">
        <v>423</v>
      </c>
      <c r="U819" s="74"/>
      <c r="V819" s="74">
        <v>39</v>
      </c>
    </row>
    <row r="820" spans="1:22">
      <c r="A820" s="78">
        <v>41368</v>
      </c>
      <c r="B820" s="74">
        <v>187</v>
      </c>
      <c r="D820" s="74">
        <v>25</v>
      </c>
      <c r="E820" s="74"/>
      <c r="F820" s="74">
        <v>92</v>
      </c>
      <c r="G820" s="74"/>
      <c r="H820" s="74">
        <v>4</v>
      </c>
      <c r="I820" s="74"/>
      <c r="J820" s="74"/>
      <c r="K820" s="74"/>
      <c r="L820" s="74"/>
      <c r="M820" s="74"/>
      <c r="N820" s="74"/>
      <c r="O820" s="74"/>
      <c r="P820" s="74"/>
      <c r="Q820" s="74"/>
      <c r="R820" s="74"/>
      <c r="S820" s="74"/>
      <c r="T820" s="74">
        <v>379</v>
      </c>
      <c r="U820" s="74"/>
      <c r="V820" s="74">
        <v>35</v>
      </c>
    </row>
    <row r="821" spans="1:22">
      <c r="A821" s="78">
        <v>41369</v>
      </c>
      <c r="B821" s="74">
        <v>192</v>
      </c>
      <c r="D821" s="74">
        <v>24</v>
      </c>
      <c r="E821" s="74"/>
      <c r="F821" s="74">
        <v>87</v>
      </c>
      <c r="G821" s="74"/>
      <c r="H821" s="74">
        <v>5</v>
      </c>
      <c r="I821" s="74"/>
      <c r="J821" s="74"/>
      <c r="K821" s="74"/>
      <c r="L821" s="74"/>
      <c r="M821" s="74"/>
      <c r="N821" s="74"/>
      <c r="O821" s="74"/>
      <c r="P821" s="74"/>
      <c r="Q821" s="74"/>
      <c r="R821" s="74"/>
      <c r="S821" s="74"/>
      <c r="T821" s="74">
        <v>364</v>
      </c>
      <c r="U821" s="74"/>
      <c r="V821" s="74">
        <v>30</v>
      </c>
    </row>
    <row r="822" spans="1:22">
      <c r="A822" s="78">
        <v>41370</v>
      </c>
      <c r="B822" s="74">
        <v>203</v>
      </c>
      <c r="D822" s="74">
        <v>28</v>
      </c>
      <c r="E822" s="74"/>
      <c r="F822" s="74">
        <v>81</v>
      </c>
      <c r="G822" s="74"/>
      <c r="H822" s="74">
        <v>3</v>
      </c>
      <c r="I822" s="74"/>
      <c r="J822" s="74"/>
      <c r="K822" s="74"/>
      <c r="L822" s="74"/>
      <c r="M822" s="74"/>
      <c r="N822" s="74"/>
      <c r="O822" s="74"/>
      <c r="P822" s="74"/>
      <c r="Q822" s="74"/>
      <c r="R822" s="74"/>
      <c r="S822" s="74"/>
      <c r="T822" s="74">
        <v>361</v>
      </c>
      <c r="U822" s="74"/>
      <c r="V822" s="74">
        <v>33</v>
      </c>
    </row>
    <row r="823" spans="1:22">
      <c r="A823" s="78">
        <v>41371</v>
      </c>
      <c r="B823" s="74">
        <v>208</v>
      </c>
      <c r="D823" s="74">
        <v>33</v>
      </c>
      <c r="E823" s="74"/>
      <c r="F823" s="74">
        <v>79</v>
      </c>
      <c r="G823" s="74"/>
      <c r="H823" s="74">
        <v>4</v>
      </c>
      <c r="I823" s="74"/>
      <c r="J823" s="74"/>
      <c r="K823" s="74"/>
      <c r="L823" s="74"/>
      <c r="M823" s="74"/>
      <c r="N823" s="74"/>
      <c r="O823" s="74"/>
      <c r="P823" s="74"/>
      <c r="Q823" s="74"/>
      <c r="R823" s="74"/>
      <c r="S823" s="74"/>
      <c r="T823" s="74">
        <v>355</v>
      </c>
      <c r="U823" s="74"/>
      <c r="V823" s="74">
        <v>41</v>
      </c>
    </row>
    <row r="824" spans="1:22">
      <c r="A824" s="78">
        <v>41372</v>
      </c>
      <c r="B824" s="74">
        <v>226</v>
      </c>
      <c r="D824" s="74">
        <v>26</v>
      </c>
      <c r="E824" s="74"/>
      <c r="F824" s="74">
        <v>73</v>
      </c>
      <c r="G824" s="74"/>
      <c r="H824" s="74">
        <v>5</v>
      </c>
      <c r="I824" s="74"/>
      <c r="J824" s="74"/>
      <c r="K824" s="74"/>
      <c r="L824" s="74"/>
      <c r="M824" s="74"/>
      <c r="N824" s="74"/>
      <c r="O824" s="74"/>
      <c r="P824" s="74"/>
      <c r="Q824" s="74"/>
      <c r="R824" s="74"/>
      <c r="S824" s="74"/>
      <c r="T824" s="74">
        <v>359</v>
      </c>
      <c r="U824" s="74"/>
      <c r="V824" s="74">
        <v>35</v>
      </c>
    </row>
    <row r="825" spans="1:22">
      <c r="A825" s="78">
        <v>41373</v>
      </c>
      <c r="B825" s="74">
        <v>229</v>
      </c>
      <c r="D825" s="74">
        <v>27</v>
      </c>
      <c r="E825" s="74"/>
      <c r="F825" s="74">
        <v>69</v>
      </c>
      <c r="G825" s="74"/>
      <c r="H825" s="74">
        <v>5</v>
      </c>
      <c r="I825" s="74"/>
      <c r="J825" s="74"/>
      <c r="K825" s="74"/>
      <c r="L825" s="74"/>
      <c r="M825" s="74"/>
      <c r="N825" s="74"/>
      <c r="O825" s="74"/>
      <c r="P825" s="74"/>
      <c r="Q825" s="74"/>
      <c r="R825" s="74"/>
      <c r="S825" s="74"/>
      <c r="T825" s="74">
        <v>375</v>
      </c>
      <c r="U825" s="74"/>
      <c r="V825" s="74">
        <v>36</v>
      </c>
    </row>
    <row r="826" spans="1:22">
      <c r="A826" s="78">
        <v>41374</v>
      </c>
      <c r="B826" s="74">
        <v>236</v>
      </c>
      <c r="D826" s="74">
        <v>34</v>
      </c>
      <c r="E826" s="74"/>
      <c r="F826" s="74">
        <v>73</v>
      </c>
      <c r="G826" s="74"/>
      <c r="H826" s="74">
        <v>6</v>
      </c>
      <c r="I826" s="74"/>
      <c r="J826" s="74"/>
      <c r="K826" s="74"/>
      <c r="L826" s="74"/>
      <c r="M826" s="74"/>
      <c r="N826" s="74"/>
      <c r="O826" s="74"/>
      <c r="P826" s="74"/>
      <c r="Q826" s="74"/>
      <c r="R826" s="74"/>
      <c r="S826" s="74"/>
      <c r="T826" s="74">
        <v>378</v>
      </c>
      <c r="U826" s="74"/>
      <c r="V826" s="74">
        <v>40</v>
      </c>
    </row>
    <row r="827" spans="1:22">
      <c r="A827" s="78">
        <v>41375</v>
      </c>
      <c r="B827" s="74">
        <v>249</v>
      </c>
      <c r="D827" s="74">
        <v>35</v>
      </c>
      <c r="E827" s="74"/>
      <c r="F827" s="74">
        <v>82</v>
      </c>
      <c r="G827" s="74"/>
      <c r="H827" s="74">
        <v>5</v>
      </c>
      <c r="I827" s="74"/>
      <c r="J827" s="74"/>
      <c r="K827" s="74"/>
      <c r="L827" s="74"/>
      <c r="M827" s="74"/>
      <c r="N827" s="74"/>
      <c r="O827" s="74"/>
      <c r="P827" s="74"/>
      <c r="Q827" s="74"/>
      <c r="R827" s="74"/>
      <c r="S827" s="74"/>
      <c r="T827" s="74">
        <v>366</v>
      </c>
      <c r="U827" s="74"/>
      <c r="V827" s="74">
        <v>40</v>
      </c>
    </row>
    <row r="828" spans="1:22">
      <c r="A828" s="78">
        <v>41376</v>
      </c>
      <c r="B828" s="74">
        <v>73</v>
      </c>
      <c r="D828" s="74">
        <v>16</v>
      </c>
      <c r="E828" s="74"/>
      <c r="F828" s="74">
        <v>106</v>
      </c>
      <c r="G828" s="74"/>
      <c r="H828" s="74">
        <v>8</v>
      </c>
      <c r="I828" s="74"/>
      <c r="J828" s="74"/>
      <c r="K828" s="74"/>
      <c r="L828" s="74"/>
      <c r="M828" s="74"/>
      <c r="N828" s="74"/>
      <c r="O828" s="74"/>
      <c r="P828" s="74"/>
      <c r="Q828" s="74"/>
      <c r="R828" s="74"/>
      <c r="S828" s="74"/>
      <c r="T828" s="74">
        <v>447</v>
      </c>
      <c r="U828" s="74"/>
      <c r="V828" s="74">
        <v>46</v>
      </c>
    </row>
    <row r="829" spans="1:22">
      <c r="A829" s="78">
        <v>41377</v>
      </c>
      <c r="B829" s="74">
        <v>109</v>
      </c>
      <c r="D829" s="74">
        <v>21</v>
      </c>
      <c r="E829" s="74"/>
      <c r="F829" s="74">
        <v>105</v>
      </c>
      <c r="G829" s="74"/>
      <c r="H829" s="74">
        <v>9</v>
      </c>
      <c r="I829" s="74"/>
      <c r="J829" s="74"/>
      <c r="K829" s="74"/>
      <c r="L829" s="74"/>
      <c r="M829" s="74"/>
      <c r="N829" s="74"/>
      <c r="O829" s="74"/>
      <c r="P829" s="74"/>
      <c r="Q829" s="74"/>
      <c r="R829" s="74"/>
      <c r="S829" s="74"/>
      <c r="T829" s="74">
        <v>442</v>
      </c>
      <c r="U829" s="74"/>
      <c r="V829" s="74">
        <v>46</v>
      </c>
    </row>
    <row r="830" spans="1:22">
      <c r="A830" s="78">
        <v>41378</v>
      </c>
      <c r="B830" s="74">
        <v>135</v>
      </c>
      <c r="D830" s="74">
        <v>25</v>
      </c>
      <c r="E830" s="74"/>
      <c r="F830" s="74">
        <v>95</v>
      </c>
      <c r="G830" s="74"/>
      <c r="H830" s="74">
        <v>8</v>
      </c>
      <c r="I830" s="74"/>
      <c r="J830" s="74"/>
      <c r="K830" s="74"/>
      <c r="L830" s="74"/>
      <c r="M830" s="74"/>
      <c r="N830" s="74"/>
      <c r="O830" s="74"/>
      <c r="P830" s="74"/>
      <c r="Q830" s="74"/>
      <c r="R830" s="74"/>
      <c r="S830" s="74"/>
      <c r="T830" s="74">
        <v>404</v>
      </c>
      <c r="U830" s="74"/>
      <c r="V830" s="74">
        <v>43</v>
      </c>
    </row>
    <row r="831" spans="1:22">
      <c r="A831" s="78">
        <v>41379</v>
      </c>
      <c r="B831" s="74">
        <v>189</v>
      </c>
      <c r="D831" s="74">
        <v>35</v>
      </c>
      <c r="E831" s="74"/>
      <c r="F831" s="74">
        <v>86</v>
      </c>
      <c r="G831" s="74"/>
      <c r="H831" s="74">
        <v>9</v>
      </c>
      <c r="I831" s="74"/>
      <c r="J831" s="74"/>
      <c r="K831" s="74"/>
      <c r="L831" s="74"/>
      <c r="M831" s="74"/>
      <c r="N831" s="74"/>
      <c r="O831" s="74"/>
      <c r="P831" s="74"/>
      <c r="Q831" s="74"/>
      <c r="R831" s="74"/>
      <c r="S831" s="74"/>
      <c r="T831" s="74">
        <v>405</v>
      </c>
      <c r="U831" s="74"/>
      <c r="V831" s="74">
        <v>40</v>
      </c>
    </row>
    <row r="832" spans="1:22">
      <c r="A832" s="78">
        <v>41380</v>
      </c>
      <c r="B832" s="74">
        <v>112</v>
      </c>
      <c r="D832" s="74">
        <v>28</v>
      </c>
      <c r="E832" s="74"/>
      <c r="F832" s="74">
        <v>92</v>
      </c>
      <c r="G832" s="74"/>
      <c r="H832" s="74">
        <v>8</v>
      </c>
      <c r="I832" s="74"/>
      <c r="J832" s="74"/>
      <c r="K832" s="74"/>
      <c r="L832" s="74"/>
      <c r="M832" s="74"/>
      <c r="N832" s="74"/>
      <c r="O832" s="74"/>
      <c r="P832" s="74"/>
      <c r="Q832" s="74"/>
      <c r="R832" s="74"/>
      <c r="S832" s="74"/>
      <c r="T832" s="74">
        <v>394</v>
      </c>
      <c r="U832" s="74"/>
      <c r="V832" s="74">
        <v>44</v>
      </c>
    </row>
    <row r="833" spans="1:22">
      <c r="A833" s="78">
        <v>41381</v>
      </c>
      <c r="B833" s="74">
        <v>174</v>
      </c>
      <c r="D833" s="74">
        <v>32</v>
      </c>
      <c r="E833" s="74"/>
      <c r="F833" s="74">
        <v>90</v>
      </c>
      <c r="G833" s="74"/>
      <c r="H833" s="74">
        <v>9</v>
      </c>
      <c r="I833" s="74"/>
      <c r="J833" s="74"/>
      <c r="K833" s="74"/>
      <c r="L833" s="74"/>
      <c r="M833" s="74"/>
      <c r="N833" s="74"/>
      <c r="O833" s="74"/>
      <c r="P833" s="74"/>
      <c r="Q833" s="74"/>
      <c r="R833" s="74"/>
      <c r="S833" s="74"/>
      <c r="T833" s="74">
        <v>367</v>
      </c>
      <c r="U833" s="74"/>
      <c r="V833" s="74">
        <v>42</v>
      </c>
    </row>
    <row r="834" spans="1:22">
      <c r="A834" s="78">
        <v>41382</v>
      </c>
      <c r="B834" s="74">
        <v>213</v>
      </c>
      <c r="D834" s="74">
        <v>34</v>
      </c>
      <c r="E834" s="74"/>
      <c r="F834" s="74">
        <v>86</v>
      </c>
      <c r="G834" s="74"/>
      <c r="H834" s="74">
        <v>6</v>
      </c>
      <c r="I834" s="74"/>
      <c r="J834" s="74"/>
      <c r="K834" s="74"/>
      <c r="L834" s="74"/>
      <c r="M834" s="74"/>
      <c r="N834" s="74"/>
      <c r="O834" s="74"/>
      <c r="P834" s="74"/>
      <c r="Q834" s="74"/>
      <c r="R834" s="74"/>
      <c r="S834" s="74"/>
      <c r="T834" s="74">
        <v>391</v>
      </c>
      <c r="U834" s="74"/>
      <c r="V834" s="74">
        <v>49</v>
      </c>
    </row>
    <row r="835" spans="1:22">
      <c r="A835" s="78">
        <v>41383</v>
      </c>
      <c r="B835" s="74">
        <v>253</v>
      </c>
      <c r="D835" s="74">
        <v>33</v>
      </c>
      <c r="E835" s="74"/>
      <c r="F835" s="74">
        <v>96</v>
      </c>
      <c r="G835" s="74"/>
      <c r="H835" s="74">
        <v>7</v>
      </c>
      <c r="I835" s="74"/>
      <c r="J835" s="74"/>
      <c r="K835" s="74"/>
      <c r="L835" s="74"/>
      <c r="M835" s="74"/>
      <c r="N835" s="74"/>
      <c r="O835" s="74"/>
      <c r="P835" s="74"/>
      <c r="Q835" s="74"/>
      <c r="R835" s="74"/>
      <c r="S835" s="74"/>
      <c r="T835" s="74">
        <v>423</v>
      </c>
      <c r="U835" s="74"/>
      <c r="V835" s="74">
        <v>47</v>
      </c>
    </row>
    <row r="836" spans="1:22">
      <c r="A836" s="78">
        <v>41384</v>
      </c>
      <c r="B836" s="74">
        <v>253</v>
      </c>
      <c r="D836" s="74">
        <v>37</v>
      </c>
      <c r="E836" s="74"/>
      <c r="F836" s="74">
        <v>96</v>
      </c>
      <c r="G836" s="74"/>
      <c r="H836" s="74">
        <v>7</v>
      </c>
      <c r="I836" s="74"/>
      <c r="J836" s="74"/>
      <c r="K836" s="74"/>
      <c r="L836" s="74"/>
      <c r="M836" s="74"/>
      <c r="N836" s="74"/>
      <c r="O836" s="74"/>
      <c r="P836" s="74"/>
      <c r="Q836" s="74"/>
      <c r="R836" s="74"/>
      <c r="S836" s="74"/>
      <c r="T836" s="74">
        <v>366</v>
      </c>
      <c r="U836" s="74"/>
      <c r="V836" s="74">
        <v>41</v>
      </c>
    </row>
    <row r="837" spans="1:22">
      <c r="A837" s="78">
        <v>41385</v>
      </c>
      <c r="B837" s="74">
        <v>227</v>
      </c>
      <c r="D837" s="74">
        <v>32</v>
      </c>
      <c r="E837" s="74"/>
      <c r="F837" s="74">
        <v>91</v>
      </c>
      <c r="G837" s="74"/>
      <c r="H837" s="74">
        <v>5</v>
      </c>
      <c r="I837" s="74"/>
      <c r="J837" s="74"/>
      <c r="K837" s="74"/>
      <c r="L837" s="74"/>
      <c r="M837" s="74"/>
      <c r="N837" s="74"/>
      <c r="O837" s="74"/>
      <c r="P837" s="74"/>
      <c r="Q837" s="74"/>
      <c r="R837" s="74"/>
      <c r="S837" s="74"/>
      <c r="T837" s="74">
        <v>355</v>
      </c>
      <c r="U837" s="74"/>
      <c r="V837" s="74">
        <v>40</v>
      </c>
    </row>
    <row r="838" spans="1:22">
      <c r="A838" s="78">
        <v>41386</v>
      </c>
      <c r="B838" s="74">
        <v>232</v>
      </c>
      <c r="D838" s="74">
        <v>32</v>
      </c>
      <c r="E838" s="74"/>
      <c r="F838" s="74">
        <v>87</v>
      </c>
      <c r="G838" s="74"/>
      <c r="H838" s="74">
        <v>6</v>
      </c>
      <c r="I838" s="74"/>
      <c r="J838" s="74"/>
      <c r="K838" s="74"/>
      <c r="L838" s="74"/>
      <c r="M838" s="74"/>
      <c r="N838" s="74"/>
      <c r="O838" s="74"/>
      <c r="P838" s="74"/>
      <c r="Q838" s="74"/>
      <c r="R838" s="74"/>
      <c r="S838" s="74"/>
      <c r="T838" s="74">
        <v>387</v>
      </c>
      <c r="U838" s="74"/>
      <c r="V838" s="74">
        <v>36</v>
      </c>
    </row>
    <row r="839" spans="1:22">
      <c r="A839" s="78">
        <v>41387</v>
      </c>
      <c r="B839" s="74">
        <v>237</v>
      </c>
      <c r="D839" s="74">
        <v>30</v>
      </c>
      <c r="E839" s="74"/>
      <c r="F839" s="74">
        <v>81</v>
      </c>
      <c r="G839" s="74"/>
      <c r="H839" s="74">
        <v>6</v>
      </c>
      <c r="I839" s="74"/>
      <c r="J839" s="74"/>
      <c r="K839" s="74"/>
      <c r="L839" s="74"/>
      <c r="M839" s="74"/>
      <c r="N839" s="74"/>
      <c r="O839" s="74"/>
      <c r="P839" s="74"/>
      <c r="Q839" s="74"/>
      <c r="R839" s="74"/>
      <c r="S839" s="74"/>
      <c r="T839" s="74">
        <v>371</v>
      </c>
      <c r="U839" s="74"/>
      <c r="V839" s="74">
        <v>36</v>
      </c>
    </row>
    <row r="840" spans="1:22">
      <c r="A840" s="78">
        <v>41388</v>
      </c>
      <c r="B840" s="74">
        <v>220</v>
      </c>
      <c r="D840" s="74">
        <v>30</v>
      </c>
      <c r="E840" s="74"/>
      <c r="F840" s="74">
        <v>77</v>
      </c>
      <c r="G840" s="74"/>
      <c r="H840" s="74">
        <v>8</v>
      </c>
      <c r="I840" s="74"/>
      <c r="J840" s="74"/>
      <c r="K840" s="74"/>
      <c r="L840" s="74"/>
      <c r="M840" s="74"/>
      <c r="N840" s="74"/>
      <c r="O840" s="74"/>
      <c r="P840" s="74"/>
      <c r="Q840" s="74"/>
      <c r="R840" s="74"/>
      <c r="S840" s="74"/>
      <c r="T840" s="74">
        <v>382</v>
      </c>
      <c r="U840" s="74"/>
      <c r="V840" s="74">
        <v>41</v>
      </c>
    </row>
    <row r="841" spans="1:22">
      <c r="A841" s="78">
        <v>41389</v>
      </c>
      <c r="B841" s="74">
        <v>221</v>
      </c>
      <c r="D841" s="74">
        <v>31</v>
      </c>
      <c r="E841" s="74"/>
      <c r="F841" s="74">
        <v>83</v>
      </c>
      <c r="G841" s="74"/>
      <c r="H841" s="74">
        <v>6</v>
      </c>
      <c r="I841" s="74"/>
      <c r="J841" s="74"/>
      <c r="K841" s="74"/>
      <c r="L841" s="74"/>
      <c r="M841" s="74"/>
      <c r="N841" s="74"/>
      <c r="O841" s="74"/>
      <c r="P841" s="74"/>
      <c r="Q841" s="74"/>
      <c r="R841" s="74"/>
      <c r="S841" s="74"/>
      <c r="T841" s="74">
        <v>372</v>
      </c>
      <c r="U841" s="74"/>
      <c r="V841" s="74">
        <v>38</v>
      </c>
    </row>
    <row r="842" spans="1:22">
      <c r="A842" s="78">
        <v>41390</v>
      </c>
      <c r="B842" s="74">
        <v>233</v>
      </c>
      <c r="D842" s="74">
        <v>30</v>
      </c>
      <c r="E842" s="74"/>
      <c r="F842" s="74">
        <v>81</v>
      </c>
      <c r="G842" s="74"/>
      <c r="H842" s="74">
        <v>7</v>
      </c>
      <c r="I842" s="74"/>
      <c r="J842" s="74"/>
      <c r="K842" s="74"/>
      <c r="L842" s="74"/>
      <c r="M842" s="74"/>
      <c r="N842" s="74"/>
      <c r="O842" s="74"/>
      <c r="P842" s="74"/>
      <c r="Q842" s="74"/>
      <c r="R842" s="74"/>
      <c r="S842" s="74"/>
      <c r="T842" s="74">
        <v>380</v>
      </c>
      <c r="U842" s="74"/>
      <c r="V842" s="74">
        <v>36</v>
      </c>
    </row>
    <row r="843" spans="1:22">
      <c r="A843" s="78">
        <v>41391</v>
      </c>
      <c r="B843" s="74">
        <v>222</v>
      </c>
      <c r="D843" s="74">
        <v>28</v>
      </c>
      <c r="E843" s="74"/>
      <c r="F843" s="74">
        <v>70</v>
      </c>
      <c r="G843" s="74"/>
      <c r="H843" s="74">
        <v>6</v>
      </c>
      <c r="I843" s="74"/>
      <c r="J843" s="74"/>
      <c r="K843" s="74"/>
      <c r="L843" s="74"/>
      <c r="M843" s="74"/>
      <c r="N843" s="74"/>
      <c r="O843" s="74"/>
      <c r="P843" s="74"/>
      <c r="Q843" s="74"/>
      <c r="R843" s="74"/>
      <c r="S843" s="74"/>
      <c r="T843" s="74">
        <v>387</v>
      </c>
      <c r="U843" s="74"/>
      <c r="V843" s="74">
        <v>36</v>
      </c>
    </row>
    <row r="844" spans="1:22">
      <c r="A844" s="78">
        <v>41392</v>
      </c>
      <c r="B844" s="74">
        <v>220</v>
      </c>
      <c r="D844" s="74">
        <v>27</v>
      </c>
      <c r="E844" s="74"/>
      <c r="F844" s="74">
        <v>86</v>
      </c>
      <c r="G844" s="74"/>
      <c r="H844" s="74">
        <v>6</v>
      </c>
      <c r="I844" s="74"/>
      <c r="J844" s="74"/>
      <c r="K844" s="74"/>
      <c r="L844" s="74"/>
      <c r="M844" s="74"/>
      <c r="N844" s="74"/>
      <c r="O844" s="74"/>
      <c r="P844" s="74"/>
      <c r="Q844" s="74"/>
      <c r="R844" s="74"/>
      <c r="S844" s="74"/>
      <c r="T844" s="74">
        <v>395</v>
      </c>
      <c r="U844" s="74"/>
      <c r="V844" s="74">
        <v>34</v>
      </c>
    </row>
    <row r="845" spans="1:22">
      <c r="A845" s="78">
        <v>41393</v>
      </c>
      <c r="B845" s="74">
        <v>202</v>
      </c>
      <c r="D845" s="74">
        <v>28</v>
      </c>
      <c r="E845" s="74"/>
      <c r="F845" s="74">
        <v>82</v>
      </c>
      <c r="G845" s="74"/>
      <c r="H845" s="74">
        <v>4</v>
      </c>
      <c r="I845" s="74"/>
      <c r="J845" s="74"/>
      <c r="K845" s="74"/>
      <c r="L845" s="74"/>
      <c r="M845" s="74"/>
      <c r="N845" s="74"/>
      <c r="O845" s="74"/>
      <c r="P845" s="74"/>
      <c r="Q845" s="74"/>
      <c r="R845" s="74"/>
      <c r="S845" s="74"/>
      <c r="T845" s="74">
        <v>56</v>
      </c>
      <c r="U845" s="74"/>
      <c r="V845" s="74">
        <v>9</v>
      </c>
    </row>
    <row r="846" spans="1:22">
      <c r="A846" s="78">
        <v>41394</v>
      </c>
      <c r="B846" s="74">
        <v>187</v>
      </c>
      <c r="D846" s="74">
        <v>26</v>
      </c>
      <c r="E846" s="74"/>
      <c r="F846" s="74">
        <v>87</v>
      </c>
      <c r="G846" s="74"/>
      <c r="H846" s="74">
        <v>6</v>
      </c>
      <c r="I846" s="74"/>
      <c r="J846" s="74"/>
      <c r="K846" s="74"/>
      <c r="L846" s="74"/>
      <c r="M846" s="74"/>
      <c r="N846" s="74"/>
      <c r="O846" s="74"/>
      <c r="P846" s="74"/>
      <c r="Q846" s="74"/>
      <c r="R846" s="74"/>
      <c r="S846" s="74"/>
      <c r="T846" s="74">
        <v>35</v>
      </c>
      <c r="U846" s="74"/>
      <c r="V846" s="74">
        <v>5</v>
      </c>
    </row>
    <row r="847" spans="1:22">
      <c r="A847" s="78">
        <v>41395</v>
      </c>
      <c r="B847" s="74">
        <v>175</v>
      </c>
      <c r="D847" s="74">
        <v>26</v>
      </c>
      <c r="E847" s="74"/>
      <c r="F847" s="74">
        <v>72</v>
      </c>
      <c r="G847" s="74"/>
      <c r="H847" s="74">
        <v>4</v>
      </c>
      <c r="I847" s="74"/>
      <c r="J847" s="74"/>
      <c r="K847" s="74"/>
      <c r="L847" s="74"/>
      <c r="M847" s="74"/>
      <c r="N847" s="74"/>
      <c r="O847" s="74"/>
      <c r="P847" s="74"/>
      <c r="Q847" s="74"/>
      <c r="R847" s="74"/>
      <c r="S847" s="74"/>
      <c r="T847" s="74">
        <v>7</v>
      </c>
      <c r="U847" s="74"/>
      <c r="V847" s="74">
        <v>2</v>
      </c>
    </row>
    <row r="848" spans="1:22">
      <c r="A848" s="78">
        <v>41396</v>
      </c>
      <c r="B848" s="74">
        <v>186</v>
      </c>
      <c r="D848" s="74">
        <v>28</v>
      </c>
      <c r="E848" s="74"/>
      <c r="F848" s="74">
        <v>89</v>
      </c>
      <c r="G848" s="74"/>
      <c r="H848" s="74">
        <v>6</v>
      </c>
      <c r="I848" s="74"/>
      <c r="J848" s="74"/>
      <c r="K848" s="74"/>
      <c r="L848" s="74"/>
      <c r="M848" s="74"/>
      <c r="N848" s="74"/>
      <c r="O848" s="74"/>
      <c r="P848" s="74"/>
      <c r="Q848" s="74"/>
      <c r="R848" s="74"/>
      <c r="S848" s="74"/>
      <c r="T848" s="74">
        <v>28</v>
      </c>
      <c r="U848" s="74"/>
      <c r="V848" s="74">
        <v>2</v>
      </c>
    </row>
    <row r="849" spans="1:22">
      <c r="A849" s="78">
        <v>41397</v>
      </c>
      <c r="B849" s="74">
        <v>182</v>
      </c>
      <c r="D849" s="74">
        <v>30</v>
      </c>
      <c r="E849" s="74"/>
      <c r="F849" s="74">
        <v>109</v>
      </c>
      <c r="G849" s="74"/>
      <c r="H849" s="74">
        <v>5</v>
      </c>
      <c r="I849" s="74"/>
      <c r="J849" s="74"/>
      <c r="K849" s="74"/>
      <c r="L849" s="74"/>
      <c r="M849" s="74"/>
      <c r="N849" s="74"/>
      <c r="O849" s="74"/>
      <c r="P849" s="74"/>
      <c r="Q849" s="74"/>
      <c r="R849" s="74"/>
      <c r="S849" s="74"/>
      <c r="T849" s="74">
        <v>23</v>
      </c>
      <c r="U849" s="74"/>
      <c r="V849" s="74">
        <v>4</v>
      </c>
    </row>
    <row r="850" spans="1:22">
      <c r="A850" s="78">
        <v>41398</v>
      </c>
      <c r="B850" s="74">
        <v>228</v>
      </c>
      <c r="D850" s="74">
        <v>29</v>
      </c>
      <c r="E850" s="74"/>
      <c r="F850" s="74">
        <v>103</v>
      </c>
      <c r="G850" s="74"/>
      <c r="H850" s="74">
        <v>7</v>
      </c>
      <c r="I850" s="74"/>
      <c r="J850" s="74"/>
      <c r="K850" s="74"/>
      <c r="L850" s="74"/>
      <c r="M850" s="74"/>
      <c r="N850" s="74"/>
      <c r="O850" s="74"/>
      <c r="P850" s="74"/>
      <c r="Q850" s="74"/>
      <c r="R850" s="74"/>
      <c r="S850" s="74"/>
      <c r="T850" s="74">
        <v>352</v>
      </c>
      <c r="U850" s="74"/>
      <c r="V850" s="74">
        <v>2</v>
      </c>
    </row>
    <row r="851" spans="1:22">
      <c r="A851" s="78">
        <v>41399</v>
      </c>
      <c r="B851" s="74">
        <v>191</v>
      </c>
      <c r="D851" s="74">
        <v>28</v>
      </c>
      <c r="E851" s="74"/>
      <c r="F851" s="74">
        <v>101</v>
      </c>
      <c r="G851" s="74"/>
      <c r="H851" s="74">
        <v>5</v>
      </c>
      <c r="I851" s="74"/>
      <c r="J851" s="74"/>
      <c r="K851" s="74"/>
      <c r="L851" s="74"/>
      <c r="M851" s="74"/>
      <c r="N851" s="74"/>
      <c r="O851" s="74"/>
      <c r="P851" s="74"/>
      <c r="Q851" s="74"/>
      <c r="R851" s="74"/>
      <c r="S851" s="74"/>
      <c r="T851" s="74">
        <v>35</v>
      </c>
      <c r="U851" s="74"/>
      <c r="V851" s="74">
        <v>1</v>
      </c>
    </row>
    <row r="852" spans="1:22">
      <c r="A852" s="78">
        <v>41400</v>
      </c>
      <c r="B852" s="74">
        <v>181</v>
      </c>
      <c r="D852" s="74">
        <v>27</v>
      </c>
      <c r="E852" s="74"/>
      <c r="F852" s="74">
        <v>99</v>
      </c>
      <c r="G852" s="74"/>
      <c r="H852" s="74">
        <v>6</v>
      </c>
      <c r="I852" s="74"/>
      <c r="J852" s="74"/>
      <c r="K852" s="74"/>
      <c r="L852" s="74"/>
      <c r="M852" s="74"/>
      <c r="N852" s="74"/>
      <c r="O852" s="74"/>
      <c r="P852" s="74"/>
      <c r="Q852" s="74"/>
      <c r="R852" s="74"/>
      <c r="S852" s="74"/>
      <c r="T852" s="74">
        <v>28</v>
      </c>
      <c r="U852" s="74"/>
      <c r="V852" s="74">
        <v>3</v>
      </c>
    </row>
    <row r="853" spans="1:22">
      <c r="A853" s="78">
        <v>41401</v>
      </c>
      <c r="B853" s="74">
        <v>180</v>
      </c>
      <c r="D853" s="74">
        <v>29</v>
      </c>
      <c r="E853" s="74"/>
      <c r="F853" s="74">
        <v>124</v>
      </c>
      <c r="G853" s="74"/>
      <c r="H853" s="74">
        <v>5</v>
      </c>
      <c r="I853" s="74"/>
      <c r="J853" s="74"/>
      <c r="K853" s="74"/>
      <c r="L853" s="74"/>
      <c r="M853" s="74"/>
      <c r="N853" s="74"/>
      <c r="O853" s="74"/>
      <c r="P853" s="74"/>
      <c r="Q853" s="74"/>
      <c r="R853" s="74"/>
      <c r="S853" s="74"/>
      <c r="T853" s="74">
        <v>28</v>
      </c>
      <c r="U853" s="74"/>
      <c r="V853" s="74">
        <v>1</v>
      </c>
    </row>
    <row r="854" spans="1:22">
      <c r="A854" s="78">
        <v>41402</v>
      </c>
      <c r="B854" s="74">
        <v>180</v>
      </c>
      <c r="D854" s="74">
        <v>28</v>
      </c>
      <c r="E854" s="74"/>
      <c r="F854" s="74">
        <v>131</v>
      </c>
      <c r="G854" s="74"/>
      <c r="H854" s="74">
        <v>4</v>
      </c>
      <c r="I854" s="74"/>
      <c r="J854" s="74"/>
      <c r="K854" s="74"/>
      <c r="L854" s="74"/>
      <c r="M854" s="74"/>
      <c r="N854" s="74"/>
      <c r="O854" s="74"/>
      <c r="P854" s="74"/>
      <c r="Q854" s="74"/>
      <c r="R854" s="74"/>
      <c r="S854" s="74"/>
      <c r="T854" s="74">
        <v>22</v>
      </c>
      <c r="U854" s="74"/>
      <c r="V854" s="74">
        <v>2</v>
      </c>
    </row>
    <row r="855" spans="1:22">
      <c r="A855" s="78">
        <v>41403</v>
      </c>
      <c r="B855" s="74">
        <v>273</v>
      </c>
      <c r="D855" s="74">
        <v>31</v>
      </c>
      <c r="E855" s="74"/>
      <c r="F855" s="74">
        <v>130</v>
      </c>
      <c r="G855" s="74"/>
      <c r="H855" s="74">
        <v>4</v>
      </c>
      <c r="I855" s="74"/>
      <c r="J855" s="74"/>
      <c r="K855" s="74"/>
      <c r="L855" s="74"/>
      <c r="M855" s="74"/>
      <c r="N855" s="74"/>
      <c r="O855" s="74"/>
      <c r="P855" s="74"/>
      <c r="Q855" s="74"/>
      <c r="R855" s="74"/>
      <c r="S855" s="74"/>
      <c r="T855" s="74">
        <v>26</v>
      </c>
      <c r="U855" s="74"/>
      <c r="V855" s="74">
        <v>3</v>
      </c>
    </row>
    <row r="856" spans="1:22">
      <c r="A856" s="78">
        <v>41404</v>
      </c>
      <c r="B856" s="74">
        <v>264</v>
      </c>
      <c r="D856" s="74">
        <v>36</v>
      </c>
      <c r="E856" s="74"/>
      <c r="F856" s="74">
        <v>140</v>
      </c>
      <c r="G856" s="74"/>
      <c r="H856" s="74">
        <v>6</v>
      </c>
      <c r="I856" s="74"/>
      <c r="J856" s="74"/>
      <c r="K856" s="74"/>
      <c r="L856" s="74"/>
      <c r="M856" s="74"/>
      <c r="N856" s="74"/>
      <c r="O856" s="74"/>
      <c r="P856" s="74"/>
      <c r="Q856" s="74"/>
      <c r="R856" s="74"/>
      <c r="S856" s="74"/>
      <c r="T856" s="74">
        <v>47</v>
      </c>
      <c r="U856" s="74"/>
      <c r="V856" s="74">
        <v>5</v>
      </c>
    </row>
    <row r="857" spans="1:22">
      <c r="A857" s="78">
        <v>41405</v>
      </c>
      <c r="B857" s="74">
        <v>271</v>
      </c>
      <c r="D857" s="74">
        <v>41</v>
      </c>
      <c r="E857" s="74"/>
      <c r="F857" s="74">
        <v>124</v>
      </c>
      <c r="G857" s="74"/>
      <c r="H857" s="74">
        <v>6</v>
      </c>
      <c r="I857" s="74"/>
      <c r="J857" s="74"/>
      <c r="K857" s="74"/>
      <c r="L857" s="74"/>
      <c r="M857" s="74"/>
      <c r="N857" s="74"/>
      <c r="O857" s="74"/>
      <c r="P857" s="74"/>
      <c r="Q857" s="74"/>
      <c r="R857" s="74"/>
      <c r="S857" s="74"/>
      <c r="T857" s="74">
        <v>126</v>
      </c>
      <c r="U857" s="74"/>
      <c r="V857" s="74">
        <v>24</v>
      </c>
    </row>
    <row r="858" spans="1:22">
      <c r="A858" s="78">
        <v>41406</v>
      </c>
      <c r="B858" s="74">
        <v>250</v>
      </c>
      <c r="D858" s="74">
        <v>36</v>
      </c>
      <c r="E858" s="74"/>
      <c r="F858" s="74">
        <v>108</v>
      </c>
      <c r="G858" s="74"/>
      <c r="H858" s="74">
        <v>5</v>
      </c>
      <c r="I858" s="74"/>
      <c r="J858" s="74"/>
      <c r="K858" s="74"/>
      <c r="L858" s="74"/>
      <c r="M858" s="74"/>
      <c r="N858" s="74"/>
      <c r="O858" s="74"/>
      <c r="P858" s="74"/>
      <c r="Q858" s="74"/>
      <c r="R858" s="74"/>
      <c r="S858" s="74"/>
      <c r="T858" s="74">
        <v>176</v>
      </c>
      <c r="U858" s="74"/>
      <c r="V858" s="74">
        <v>30</v>
      </c>
    </row>
    <row r="859" spans="1:22">
      <c r="A859" s="78">
        <v>41407</v>
      </c>
      <c r="B859" s="74">
        <v>242</v>
      </c>
      <c r="D859" s="74">
        <v>32</v>
      </c>
      <c r="E859" s="74"/>
      <c r="F859" s="74">
        <v>101</v>
      </c>
      <c r="G859" s="74"/>
      <c r="H859" s="74">
        <v>6</v>
      </c>
      <c r="I859" s="74"/>
      <c r="J859" s="74"/>
      <c r="K859" s="74"/>
      <c r="L859" s="74"/>
      <c r="M859" s="74"/>
      <c r="N859" s="74"/>
      <c r="O859" s="74"/>
      <c r="P859" s="74"/>
      <c r="Q859" s="74"/>
      <c r="R859" s="74"/>
      <c r="S859" s="74"/>
      <c r="T859" s="74">
        <v>243</v>
      </c>
      <c r="U859" s="74"/>
      <c r="V859" s="74">
        <v>33</v>
      </c>
    </row>
    <row r="860" spans="1:22">
      <c r="A860" s="78">
        <v>41408</v>
      </c>
      <c r="B860" s="74">
        <v>237</v>
      </c>
      <c r="D860" s="74">
        <v>30</v>
      </c>
      <c r="E860" s="74"/>
      <c r="F860" s="74">
        <v>92</v>
      </c>
      <c r="G860" s="74"/>
      <c r="H860" s="74">
        <v>6</v>
      </c>
      <c r="I860" s="74"/>
      <c r="J860" s="74"/>
      <c r="K860" s="74"/>
      <c r="L860" s="74"/>
      <c r="M860" s="74"/>
      <c r="N860" s="74"/>
      <c r="O860" s="74"/>
      <c r="P860" s="74"/>
      <c r="Q860" s="74"/>
      <c r="R860" s="74"/>
      <c r="S860" s="74"/>
      <c r="T860" s="74">
        <v>289</v>
      </c>
      <c r="U860" s="74"/>
      <c r="V860" s="74">
        <v>35</v>
      </c>
    </row>
    <row r="861" spans="1:22">
      <c r="A861" s="78">
        <v>41409</v>
      </c>
      <c r="B861" s="74">
        <v>245</v>
      </c>
      <c r="D861" s="74">
        <v>29</v>
      </c>
      <c r="E861" s="74"/>
      <c r="F861" s="74">
        <v>93</v>
      </c>
      <c r="G861" s="74"/>
      <c r="H861" s="74">
        <v>7</v>
      </c>
      <c r="I861" s="74"/>
      <c r="J861" s="74"/>
      <c r="K861" s="74"/>
      <c r="L861" s="74"/>
      <c r="M861" s="74"/>
      <c r="N861" s="74"/>
      <c r="O861" s="74"/>
      <c r="P861" s="74"/>
      <c r="Q861" s="74"/>
      <c r="R861" s="74"/>
      <c r="S861" s="74"/>
      <c r="T861" s="74">
        <v>318</v>
      </c>
      <c r="U861" s="74"/>
      <c r="V861" s="74">
        <v>33</v>
      </c>
    </row>
    <row r="862" spans="1:22">
      <c r="A862" s="78">
        <v>41410</v>
      </c>
      <c r="B862" s="74">
        <v>250</v>
      </c>
      <c r="D862" s="74">
        <v>32</v>
      </c>
      <c r="E862" s="74"/>
      <c r="F862" s="74">
        <v>108</v>
      </c>
      <c r="G862" s="74"/>
      <c r="H862" s="74">
        <v>7</v>
      </c>
      <c r="I862" s="74"/>
      <c r="J862" s="74"/>
      <c r="K862" s="74"/>
      <c r="L862" s="74"/>
      <c r="M862" s="74"/>
      <c r="N862" s="74"/>
      <c r="O862" s="74"/>
      <c r="P862" s="74"/>
      <c r="Q862" s="74"/>
      <c r="R862" s="74"/>
      <c r="S862" s="74"/>
      <c r="T862" s="74">
        <v>358</v>
      </c>
      <c r="U862" s="74"/>
      <c r="V862" s="74">
        <v>36</v>
      </c>
    </row>
    <row r="863" spans="1:22">
      <c r="A863" s="78">
        <v>41411</v>
      </c>
      <c r="B863" s="74">
        <v>202</v>
      </c>
      <c r="D863" s="74">
        <v>31</v>
      </c>
      <c r="E863" s="74"/>
      <c r="F863" s="74">
        <v>123</v>
      </c>
      <c r="G863" s="74"/>
      <c r="H863" s="74">
        <v>7</v>
      </c>
      <c r="I863" s="74"/>
      <c r="J863" s="74"/>
      <c r="K863" s="74"/>
      <c r="L863" s="74"/>
      <c r="M863" s="74"/>
      <c r="N863" s="74"/>
      <c r="O863" s="74"/>
      <c r="P863" s="74"/>
      <c r="Q863" s="74"/>
      <c r="R863" s="74"/>
      <c r="S863" s="74"/>
      <c r="T863" s="74">
        <v>410</v>
      </c>
      <c r="U863" s="74"/>
      <c r="V863" s="74">
        <v>40</v>
      </c>
    </row>
    <row r="864" spans="1:22">
      <c r="A864" s="78">
        <v>41412</v>
      </c>
      <c r="B864" s="74">
        <v>188</v>
      </c>
      <c r="D864" s="74">
        <v>30</v>
      </c>
      <c r="E864" s="74"/>
      <c r="F864" s="74">
        <v>126</v>
      </c>
      <c r="G864" s="74"/>
      <c r="H864" s="74">
        <v>10</v>
      </c>
      <c r="I864" s="74"/>
      <c r="J864" s="74"/>
      <c r="K864" s="74"/>
      <c r="L864" s="74"/>
      <c r="M864" s="74"/>
      <c r="N864" s="74"/>
      <c r="O864" s="74"/>
      <c r="P864" s="74"/>
      <c r="Q864" s="74"/>
      <c r="R864" s="74"/>
      <c r="S864" s="74"/>
      <c r="T864" s="74">
        <v>393</v>
      </c>
      <c r="U864" s="74"/>
      <c r="V864" s="74">
        <v>39</v>
      </c>
    </row>
    <row r="865" spans="1:22">
      <c r="A865" s="78">
        <v>41413</v>
      </c>
      <c r="B865" s="74">
        <v>167</v>
      </c>
      <c r="D865" s="74">
        <v>28</v>
      </c>
      <c r="E865" s="74"/>
      <c r="F865" s="74">
        <v>111</v>
      </c>
      <c r="G865" s="74"/>
      <c r="H865" s="74">
        <v>9</v>
      </c>
      <c r="I865" s="74"/>
      <c r="J865" s="74"/>
      <c r="K865" s="74"/>
      <c r="L865" s="74"/>
      <c r="M865" s="74"/>
      <c r="N865" s="74"/>
      <c r="O865" s="74"/>
      <c r="P865" s="74"/>
      <c r="Q865" s="74"/>
      <c r="R865" s="74"/>
      <c r="S865" s="74"/>
      <c r="T865" s="74">
        <v>368</v>
      </c>
      <c r="U865" s="74"/>
      <c r="V865" s="74">
        <v>40</v>
      </c>
    </row>
    <row r="866" spans="1:22">
      <c r="A866" s="78">
        <v>41414</v>
      </c>
      <c r="B866" s="74">
        <v>175</v>
      </c>
      <c r="D866" s="74">
        <v>29</v>
      </c>
      <c r="E866" s="74"/>
      <c r="F866" s="74">
        <v>103</v>
      </c>
      <c r="G866" s="74"/>
      <c r="H866" s="74">
        <v>12</v>
      </c>
      <c r="I866" s="74"/>
      <c r="J866" s="74"/>
      <c r="K866" s="74"/>
      <c r="L866" s="74"/>
      <c r="M866" s="74"/>
      <c r="N866" s="74"/>
      <c r="O866" s="74"/>
      <c r="P866" s="74"/>
      <c r="Q866" s="74"/>
      <c r="R866" s="74"/>
      <c r="S866" s="74"/>
      <c r="T866" s="74">
        <v>371</v>
      </c>
      <c r="U866" s="74"/>
      <c r="V866" s="74">
        <v>42</v>
      </c>
    </row>
    <row r="867" spans="1:22">
      <c r="A867" s="78">
        <v>41415</v>
      </c>
      <c r="B867" s="74">
        <v>191</v>
      </c>
      <c r="D867" s="74">
        <v>34</v>
      </c>
      <c r="E867" s="74"/>
      <c r="F867" s="74">
        <v>101</v>
      </c>
      <c r="G867" s="74"/>
      <c r="H867" s="74">
        <v>9</v>
      </c>
      <c r="I867" s="74"/>
      <c r="J867" s="74"/>
      <c r="K867" s="74"/>
      <c r="L867" s="74"/>
      <c r="M867" s="74"/>
      <c r="N867" s="74"/>
      <c r="O867" s="74"/>
      <c r="P867" s="74"/>
      <c r="Q867" s="74"/>
      <c r="R867" s="74"/>
      <c r="S867" s="74"/>
      <c r="T867" s="74">
        <v>345</v>
      </c>
      <c r="U867" s="74"/>
      <c r="V867" s="74">
        <v>43</v>
      </c>
    </row>
    <row r="868" spans="1:22">
      <c r="A868" s="78">
        <v>41416</v>
      </c>
      <c r="B868" s="74">
        <v>218</v>
      </c>
      <c r="D868" s="74">
        <v>36</v>
      </c>
      <c r="E868" s="74"/>
      <c r="F868" s="74">
        <v>93</v>
      </c>
      <c r="G868" s="74"/>
      <c r="H868" s="74">
        <v>8</v>
      </c>
      <c r="I868" s="74"/>
      <c r="J868" s="74"/>
      <c r="K868" s="74"/>
      <c r="L868" s="74"/>
      <c r="M868" s="74"/>
      <c r="N868" s="74"/>
      <c r="O868" s="74"/>
      <c r="P868" s="74"/>
      <c r="Q868" s="74"/>
      <c r="R868" s="74"/>
      <c r="S868" s="74"/>
      <c r="T868" s="74">
        <v>328</v>
      </c>
      <c r="U868" s="74"/>
      <c r="V868" s="74">
        <v>44</v>
      </c>
    </row>
    <row r="869" spans="1:22">
      <c r="A869" s="78">
        <v>41417</v>
      </c>
      <c r="B869" s="74">
        <v>222</v>
      </c>
      <c r="D869" s="74">
        <v>34</v>
      </c>
      <c r="E869" s="74"/>
      <c r="F869" s="74">
        <v>90</v>
      </c>
      <c r="G869" s="74"/>
      <c r="H869" s="74">
        <v>8</v>
      </c>
      <c r="I869" s="74"/>
      <c r="J869" s="74"/>
      <c r="K869" s="74"/>
      <c r="L869" s="74"/>
      <c r="M869" s="74"/>
      <c r="N869" s="74"/>
      <c r="O869" s="74"/>
      <c r="P869" s="74"/>
      <c r="Q869" s="74"/>
      <c r="R869" s="74"/>
      <c r="S869" s="74"/>
      <c r="T869" s="74">
        <v>326</v>
      </c>
      <c r="U869" s="74"/>
      <c r="V869" s="74">
        <v>42</v>
      </c>
    </row>
    <row r="870" spans="1:22">
      <c r="A870" s="78">
        <v>41418</v>
      </c>
      <c r="B870" s="74">
        <v>263</v>
      </c>
      <c r="D870" s="74">
        <v>34</v>
      </c>
      <c r="E870" s="74"/>
      <c r="F870" s="74">
        <v>101</v>
      </c>
      <c r="G870" s="74"/>
      <c r="H870" s="74">
        <v>7</v>
      </c>
      <c r="I870" s="74"/>
      <c r="J870" s="74"/>
      <c r="K870" s="74"/>
      <c r="L870" s="74"/>
      <c r="M870" s="74"/>
      <c r="N870" s="74"/>
      <c r="O870" s="74"/>
      <c r="P870" s="74"/>
      <c r="Q870" s="74"/>
      <c r="R870" s="74"/>
      <c r="S870" s="74"/>
      <c r="T870" s="74">
        <v>450</v>
      </c>
      <c r="U870" s="74"/>
      <c r="V870" s="74">
        <v>50</v>
      </c>
    </row>
    <row r="871" spans="1:22">
      <c r="A871" s="78">
        <v>41419</v>
      </c>
      <c r="B871" s="74">
        <v>253</v>
      </c>
      <c r="D871" s="74">
        <v>36</v>
      </c>
      <c r="E871" s="74"/>
      <c r="F871" s="74">
        <v>97</v>
      </c>
      <c r="G871" s="74"/>
      <c r="H871" s="74">
        <v>6</v>
      </c>
      <c r="I871" s="74"/>
      <c r="J871" s="74"/>
      <c r="K871" s="74"/>
      <c r="L871" s="74"/>
      <c r="M871" s="74"/>
      <c r="N871" s="74"/>
      <c r="O871" s="74"/>
      <c r="P871" s="74"/>
      <c r="Q871" s="74"/>
      <c r="R871" s="74"/>
      <c r="S871" s="74"/>
      <c r="T871" s="74">
        <v>413</v>
      </c>
      <c r="U871" s="74"/>
      <c r="V871" s="74">
        <v>50</v>
      </c>
    </row>
    <row r="872" spans="1:22">
      <c r="A872" s="78">
        <v>41420</v>
      </c>
      <c r="B872" s="74">
        <v>238</v>
      </c>
      <c r="D872" s="74">
        <v>32</v>
      </c>
      <c r="E872" s="74"/>
      <c r="F872" s="74">
        <v>83</v>
      </c>
      <c r="G872" s="74"/>
      <c r="H872" s="74">
        <v>6</v>
      </c>
      <c r="I872" s="74"/>
      <c r="J872" s="74"/>
      <c r="K872" s="74"/>
      <c r="L872" s="74"/>
      <c r="M872" s="74"/>
      <c r="N872" s="74"/>
      <c r="O872" s="74"/>
      <c r="P872" s="74"/>
      <c r="Q872" s="74"/>
      <c r="R872" s="74"/>
      <c r="S872" s="74"/>
      <c r="T872" s="74">
        <v>399</v>
      </c>
      <c r="U872" s="74"/>
      <c r="V872" s="74">
        <v>50</v>
      </c>
    </row>
    <row r="873" spans="1:22">
      <c r="A873" s="78">
        <v>41421</v>
      </c>
      <c r="B873" s="74">
        <v>231</v>
      </c>
      <c r="D873" s="74">
        <v>30</v>
      </c>
      <c r="E873" s="74"/>
      <c r="F873" s="74">
        <v>88</v>
      </c>
      <c r="G873" s="74"/>
      <c r="H873" s="74">
        <v>6</v>
      </c>
      <c r="I873" s="74"/>
      <c r="J873" s="74"/>
      <c r="K873" s="74"/>
      <c r="L873" s="74"/>
      <c r="M873" s="74"/>
      <c r="N873" s="74"/>
      <c r="O873" s="74"/>
      <c r="P873" s="74"/>
      <c r="Q873" s="74"/>
      <c r="R873" s="74"/>
      <c r="S873" s="74"/>
      <c r="T873" s="74">
        <v>399</v>
      </c>
      <c r="U873" s="74"/>
      <c r="V873" s="74">
        <v>45</v>
      </c>
    </row>
    <row r="874" spans="1:22">
      <c r="A874" s="78">
        <v>41422</v>
      </c>
      <c r="B874" s="74">
        <v>229</v>
      </c>
      <c r="D874" s="74">
        <v>28</v>
      </c>
      <c r="E874" s="74"/>
      <c r="F874" s="74">
        <v>81</v>
      </c>
      <c r="G874" s="74"/>
      <c r="H874" s="74">
        <v>5</v>
      </c>
      <c r="I874" s="74"/>
      <c r="J874" s="74"/>
      <c r="K874" s="74"/>
      <c r="L874" s="74"/>
      <c r="M874" s="74"/>
      <c r="N874" s="74"/>
      <c r="O874" s="74"/>
      <c r="P874" s="74"/>
      <c r="Q874" s="74"/>
      <c r="R874" s="74"/>
      <c r="S874" s="74"/>
      <c r="T874" s="74">
        <v>380</v>
      </c>
      <c r="U874" s="74"/>
      <c r="V874" s="74">
        <v>43</v>
      </c>
    </row>
    <row r="875" spans="1:22">
      <c r="A875" s="78">
        <v>41423</v>
      </c>
      <c r="B875" s="74">
        <v>209</v>
      </c>
      <c r="D875" s="74">
        <v>29</v>
      </c>
      <c r="E875" s="74"/>
      <c r="F875" s="74">
        <v>75</v>
      </c>
      <c r="G875" s="74"/>
      <c r="H875" s="74">
        <v>4</v>
      </c>
      <c r="I875" s="74"/>
      <c r="J875" s="74"/>
      <c r="K875" s="74"/>
      <c r="L875" s="74"/>
      <c r="M875" s="74"/>
      <c r="N875" s="74"/>
      <c r="O875" s="74"/>
      <c r="P875" s="74"/>
      <c r="Q875" s="74"/>
      <c r="R875" s="74"/>
      <c r="S875" s="74"/>
      <c r="T875" s="74">
        <v>385</v>
      </c>
      <c r="U875" s="74"/>
      <c r="V875" s="74">
        <v>43</v>
      </c>
    </row>
    <row r="876" spans="1:22">
      <c r="A876" s="78">
        <v>41424</v>
      </c>
      <c r="B876" s="74">
        <v>216</v>
      </c>
      <c r="D876" s="74">
        <v>28</v>
      </c>
      <c r="E876" s="74"/>
      <c r="F876" s="74">
        <v>88</v>
      </c>
      <c r="G876" s="74"/>
      <c r="H876" s="74">
        <v>8</v>
      </c>
      <c r="I876" s="74"/>
      <c r="J876" s="74"/>
      <c r="K876" s="74"/>
      <c r="L876" s="74"/>
      <c r="M876" s="74"/>
      <c r="N876" s="74"/>
      <c r="O876" s="74"/>
      <c r="P876" s="74"/>
      <c r="Q876" s="74"/>
      <c r="R876" s="74"/>
      <c r="S876" s="74"/>
      <c r="T876" s="74">
        <v>403</v>
      </c>
      <c r="U876" s="74"/>
      <c r="V876" s="74">
        <v>42</v>
      </c>
    </row>
    <row r="877" spans="1:22">
      <c r="A877" s="78">
        <v>41425</v>
      </c>
      <c r="B877" s="74">
        <v>220</v>
      </c>
      <c r="D877" s="74">
        <v>31</v>
      </c>
      <c r="E877" s="74"/>
      <c r="F877" s="74">
        <v>93</v>
      </c>
      <c r="G877" s="74"/>
      <c r="H877" s="74">
        <v>8</v>
      </c>
      <c r="I877" s="74"/>
      <c r="J877" s="74"/>
      <c r="K877" s="74"/>
      <c r="L877" s="74"/>
      <c r="M877" s="74"/>
      <c r="N877" s="74"/>
      <c r="O877" s="74"/>
      <c r="P877" s="74"/>
      <c r="Q877" s="74"/>
      <c r="R877" s="74"/>
      <c r="S877" s="74"/>
      <c r="T877" s="74">
        <v>63</v>
      </c>
      <c r="U877" s="74"/>
      <c r="V877" s="74">
        <v>10</v>
      </c>
    </row>
    <row r="878" spans="1:22">
      <c r="A878" s="78">
        <v>41426</v>
      </c>
      <c r="B878" s="74">
        <v>208</v>
      </c>
      <c r="D878" s="74">
        <v>29</v>
      </c>
      <c r="E878" s="74"/>
      <c r="F878" s="74">
        <v>83</v>
      </c>
      <c r="G878" s="74"/>
      <c r="H878" s="74">
        <v>7</v>
      </c>
      <c r="I878" s="74"/>
      <c r="J878" s="74"/>
      <c r="K878" s="74"/>
      <c r="L878" s="74"/>
      <c r="M878" s="74"/>
      <c r="N878" s="74"/>
      <c r="O878" s="74"/>
      <c r="P878" s="74"/>
      <c r="Q878" s="74"/>
      <c r="R878" s="74"/>
      <c r="S878" s="74"/>
      <c r="T878" s="74">
        <v>34</v>
      </c>
      <c r="U878" s="74"/>
      <c r="V878" s="74">
        <v>6</v>
      </c>
    </row>
    <row r="879" spans="1:22">
      <c r="A879" s="78">
        <v>41427</v>
      </c>
      <c r="B879" s="74">
        <v>192</v>
      </c>
      <c r="D879" s="74">
        <v>29</v>
      </c>
      <c r="E879" s="74"/>
      <c r="F879" s="74">
        <v>63</v>
      </c>
      <c r="G879" s="74"/>
      <c r="H879" s="74">
        <v>7</v>
      </c>
      <c r="I879" s="74"/>
      <c r="J879" s="74"/>
      <c r="K879" s="74"/>
      <c r="L879" s="74"/>
      <c r="M879" s="74"/>
      <c r="N879" s="74"/>
      <c r="O879" s="74"/>
      <c r="P879" s="74"/>
      <c r="Q879" s="74"/>
      <c r="R879" s="74"/>
      <c r="S879" s="74"/>
      <c r="T879" s="74">
        <v>20</v>
      </c>
      <c r="U879" s="74"/>
      <c r="V879" s="74">
        <v>3</v>
      </c>
    </row>
    <row r="880" spans="1:22">
      <c r="A880" s="78">
        <v>41428</v>
      </c>
      <c r="B880" s="74">
        <v>174</v>
      </c>
      <c r="D880" s="74">
        <v>30</v>
      </c>
      <c r="E880" s="74"/>
      <c r="F880" s="74">
        <v>62</v>
      </c>
      <c r="G880" s="74"/>
      <c r="H880" s="74">
        <v>8</v>
      </c>
      <c r="I880" s="74"/>
      <c r="J880" s="74"/>
      <c r="K880" s="74"/>
      <c r="L880" s="74"/>
      <c r="M880" s="74"/>
      <c r="N880" s="74"/>
      <c r="O880" s="74"/>
      <c r="P880" s="74"/>
      <c r="Q880" s="74"/>
      <c r="R880" s="74"/>
      <c r="S880" s="74"/>
      <c r="T880" s="74">
        <v>21</v>
      </c>
      <c r="U880" s="74"/>
      <c r="V880" s="74">
        <v>2</v>
      </c>
    </row>
    <row r="881" spans="1:22">
      <c r="A881" s="78">
        <v>41429</v>
      </c>
      <c r="B881" s="74">
        <v>164</v>
      </c>
      <c r="D881" s="74">
        <v>28</v>
      </c>
      <c r="E881" s="74"/>
      <c r="F881" s="74">
        <v>63</v>
      </c>
      <c r="G881" s="74"/>
      <c r="H881" s="74">
        <v>7</v>
      </c>
      <c r="I881" s="74"/>
      <c r="J881" s="74"/>
      <c r="K881" s="74"/>
      <c r="L881" s="74"/>
      <c r="M881" s="74"/>
      <c r="N881" s="74"/>
      <c r="O881" s="74"/>
      <c r="P881" s="74"/>
      <c r="Q881" s="74"/>
      <c r="R881" s="74"/>
      <c r="S881" s="74"/>
      <c r="T881" s="74">
        <v>27</v>
      </c>
      <c r="U881" s="74"/>
      <c r="V881" s="74">
        <v>4</v>
      </c>
    </row>
    <row r="882" spans="1:22">
      <c r="A882" s="78">
        <v>41430</v>
      </c>
      <c r="B882" s="74">
        <v>186</v>
      </c>
      <c r="D882" s="74">
        <v>32</v>
      </c>
      <c r="E882" s="74"/>
      <c r="F882" s="74">
        <v>63</v>
      </c>
      <c r="G882" s="74"/>
      <c r="H882" s="74">
        <v>7</v>
      </c>
      <c r="I882" s="74"/>
      <c r="J882" s="74"/>
      <c r="K882" s="74"/>
      <c r="L882" s="74"/>
      <c r="M882" s="74"/>
      <c r="N882" s="74"/>
      <c r="O882" s="74"/>
      <c r="P882" s="74"/>
      <c r="Q882" s="74"/>
      <c r="R882" s="74"/>
      <c r="S882" s="74"/>
      <c r="T882" s="74">
        <v>23</v>
      </c>
      <c r="U882" s="74"/>
      <c r="V882" s="74">
        <v>1</v>
      </c>
    </row>
    <row r="883" spans="1:22">
      <c r="A883" s="78">
        <v>41431</v>
      </c>
      <c r="B883" s="74">
        <v>214</v>
      </c>
      <c r="D883" s="74">
        <v>34</v>
      </c>
      <c r="E883" s="74"/>
      <c r="F883" s="74">
        <v>74</v>
      </c>
      <c r="G883" s="74"/>
      <c r="H883" s="74">
        <v>9</v>
      </c>
      <c r="I883" s="74"/>
      <c r="J883" s="74"/>
      <c r="K883" s="74"/>
      <c r="L883" s="74"/>
      <c r="M883" s="74"/>
      <c r="N883" s="74"/>
      <c r="O883" s="74"/>
      <c r="P883" s="74"/>
      <c r="Q883" s="74"/>
      <c r="R883" s="74"/>
      <c r="S883" s="74"/>
      <c r="T883" s="74">
        <v>44</v>
      </c>
      <c r="U883" s="74"/>
      <c r="V883" s="74">
        <v>9</v>
      </c>
    </row>
    <row r="884" spans="1:22">
      <c r="A884" s="78">
        <v>41432</v>
      </c>
      <c r="B884" s="74">
        <v>205</v>
      </c>
      <c r="D884" s="74">
        <v>34</v>
      </c>
      <c r="E884" s="74"/>
      <c r="F884" s="74">
        <v>74</v>
      </c>
      <c r="G884" s="74"/>
      <c r="H884" s="74">
        <v>8</v>
      </c>
      <c r="I884" s="74"/>
      <c r="J884" s="74"/>
      <c r="K884" s="74"/>
      <c r="L884" s="74"/>
      <c r="M884" s="74"/>
      <c r="N884" s="74"/>
      <c r="O884" s="74"/>
      <c r="P884" s="74"/>
      <c r="Q884" s="74"/>
      <c r="R884" s="74"/>
      <c r="S884" s="74"/>
      <c r="T884" s="74">
        <v>25</v>
      </c>
      <c r="U884" s="74"/>
      <c r="V884" s="74">
        <v>3</v>
      </c>
    </row>
    <row r="885" spans="1:22">
      <c r="A885" s="78">
        <v>41433</v>
      </c>
      <c r="B885" s="74">
        <v>222</v>
      </c>
      <c r="D885" s="74">
        <v>34</v>
      </c>
      <c r="E885" s="74"/>
      <c r="F885" s="74">
        <v>74</v>
      </c>
      <c r="G885" s="74"/>
      <c r="H885" s="74">
        <v>9</v>
      </c>
      <c r="I885" s="74"/>
      <c r="J885" s="74"/>
      <c r="K885" s="74"/>
      <c r="L885" s="74"/>
      <c r="M885" s="74"/>
      <c r="N885" s="74"/>
      <c r="O885" s="74"/>
      <c r="P885" s="74"/>
      <c r="Q885" s="74"/>
      <c r="R885" s="74"/>
      <c r="S885" s="74"/>
      <c r="T885" s="74">
        <v>12</v>
      </c>
      <c r="U885" s="74"/>
      <c r="V885" s="74">
        <v>1</v>
      </c>
    </row>
    <row r="886" spans="1:22">
      <c r="A886" s="78">
        <v>41434</v>
      </c>
      <c r="B886" s="74">
        <v>244</v>
      </c>
      <c r="D886" s="74">
        <v>36</v>
      </c>
      <c r="E886" s="74"/>
      <c r="F886" s="74">
        <v>89</v>
      </c>
      <c r="G886" s="74"/>
      <c r="H886" s="74">
        <v>7</v>
      </c>
      <c r="I886" s="74"/>
      <c r="J886" s="74"/>
      <c r="K886" s="74"/>
      <c r="L886" s="74"/>
      <c r="M886" s="74"/>
      <c r="N886" s="74"/>
      <c r="O886" s="74"/>
      <c r="P886" s="74"/>
      <c r="Q886" s="74"/>
      <c r="R886" s="74"/>
      <c r="S886" s="74"/>
      <c r="T886" s="74">
        <v>19</v>
      </c>
      <c r="U886" s="74"/>
      <c r="V886" s="74">
        <v>1</v>
      </c>
    </row>
    <row r="887" spans="1:22">
      <c r="A887" s="78">
        <v>41435</v>
      </c>
      <c r="B887" s="74">
        <v>260</v>
      </c>
      <c r="D887" s="74">
        <v>37</v>
      </c>
      <c r="E887" s="74"/>
      <c r="F887" s="74">
        <v>91</v>
      </c>
      <c r="G887" s="74"/>
      <c r="H887" s="74">
        <v>7</v>
      </c>
      <c r="I887" s="74"/>
      <c r="J887" s="74"/>
      <c r="K887" s="74"/>
      <c r="L887" s="74"/>
      <c r="M887" s="74"/>
      <c r="N887" s="74"/>
      <c r="O887" s="74"/>
      <c r="P887" s="74"/>
      <c r="Q887" s="74"/>
      <c r="R887" s="74"/>
      <c r="S887" s="74"/>
      <c r="T887" s="74">
        <v>84</v>
      </c>
      <c r="U887" s="74"/>
      <c r="V887" s="74">
        <v>19</v>
      </c>
    </row>
    <row r="888" spans="1:22">
      <c r="A888" s="78">
        <v>41436</v>
      </c>
      <c r="B888" s="74">
        <v>240</v>
      </c>
      <c r="D888" s="74">
        <v>36</v>
      </c>
      <c r="E888" s="74"/>
      <c r="F888" s="74">
        <v>99</v>
      </c>
      <c r="G888" s="74"/>
      <c r="H888" s="74">
        <v>8</v>
      </c>
      <c r="I888" s="74"/>
      <c r="J888" s="74"/>
      <c r="K888" s="74"/>
      <c r="L888" s="74"/>
      <c r="M888" s="74"/>
      <c r="N888" s="74"/>
      <c r="O888" s="74"/>
      <c r="P888" s="74"/>
      <c r="Q888" s="74"/>
      <c r="R888" s="74"/>
      <c r="S888" s="74"/>
      <c r="T888" s="74">
        <v>141</v>
      </c>
      <c r="U888" s="74"/>
      <c r="V888" s="74">
        <v>29</v>
      </c>
    </row>
    <row r="889" spans="1:22">
      <c r="A889" s="78">
        <v>41437</v>
      </c>
      <c r="B889" s="74">
        <v>221</v>
      </c>
      <c r="D889" s="74">
        <v>34</v>
      </c>
      <c r="E889" s="74"/>
      <c r="F889" s="74">
        <v>96</v>
      </c>
      <c r="G889" s="74"/>
      <c r="H889" s="74">
        <v>6</v>
      </c>
      <c r="I889" s="74"/>
      <c r="J889" s="74"/>
      <c r="K889" s="74"/>
      <c r="L889" s="74"/>
      <c r="M889" s="74"/>
      <c r="N889" s="74"/>
      <c r="O889" s="74"/>
      <c r="P889" s="74"/>
      <c r="Q889" s="74"/>
      <c r="R889" s="74"/>
      <c r="S889" s="74"/>
      <c r="T889" s="74">
        <v>208</v>
      </c>
      <c r="U889" s="74"/>
      <c r="V889" s="74">
        <v>31</v>
      </c>
    </row>
    <row r="890" spans="1:22">
      <c r="A890" s="78">
        <v>41438</v>
      </c>
      <c r="B890" s="74">
        <v>227</v>
      </c>
      <c r="D890" s="74">
        <v>31</v>
      </c>
      <c r="E890" s="74"/>
      <c r="F890" s="74">
        <v>87</v>
      </c>
      <c r="G890" s="74"/>
      <c r="H890" s="74">
        <v>6</v>
      </c>
      <c r="I890" s="74"/>
      <c r="J890" s="74"/>
      <c r="K890" s="74"/>
      <c r="L890" s="74"/>
      <c r="M890" s="74"/>
      <c r="N890" s="74"/>
      <c r="O890" s="74"/>
      <c r="P890" s="74"/>
      <c r="Q890" s="74"/>
      <c r="R890" s="74"/>
      <c r="S890" s="74"/>
      <c r="T890" s="74">
        <v>283</v>
      </c>
      <c r="U890" s="74"/>
      <c r="V890" s="74">
        <v>35</v>
      </c>
    </row>
    <row r="891" spans="1:22">
      <c r="A891" s="78">
        <v>41439</v>
      </c>
      <c r="B891" s="74">
        <v>247</v>
      </c>
      <c r="D891" s="74">
        <v>33</v>
      </c>
      <c r="E891" s="74"/>
      <c r="F891" s="74">
        <v>100</v>
      </c>
      <c r="G891" s="74"/>
      <c r="H891" s="74">
        <v>7</v>
      </c>
      <c r="I891" s="74"/>
      <c r="J891" s="74"/>
      <c r="K891" s="74"/>
      <c r="L891" s="74"/>
      <c r="M891" s="74"/>
      <c r="N891" s="74"/>
      <c r="O891" s="74"/>
      <c r="P891" s="74"/>
      <c r="Q891" s="74"/>
      <c r="R891" s="74"/>
      <c r="S891" s="74"/>
      <c r="T891" s="74">
        <v>366</v>
      </c>
      <c r="U891" s="74"/>
      <c r="V891" s="74">
        <v>40</v>
      </c>
    </row>
    <row r="892" spans="1:22">
      <c r="A892" s="78">
        <v>41440</v>
      </c>
      <c r="B892" s="74">
        <v>231</v>
      </c>
      <c r="D892" s="74">
        <v>34</v>
      </c>
      <c r="E892" s="74"/>
      <c r="F892" s="74">
        <v>90</v>
      </c>
      <c r="G892" s="74"/>
      <c r="H892" s="74">
        <v>6</v>
      </c>
      <c r="I892" s="74"/>
      <c r="J892" s="74"/>
      <c r="K892" s="74"/>
      <c r="L892" s="74"/>
      <c r="M892" s="74"/>
      <c r="N892" s="74"/>
      <c r="O892" s="74"/>
      <c r="P892" s="74"/>
      <c r="Q892" s="74"/>
      <c r="R892" s="74"/>
      <c r="S892" s="74"/>
      <c r="T892" s="74">
        <v>395</v>
      </c>
      <c r="U892" s="74"/>
      <c r="V892" s="74">
        <v>42</v>
      </c>
    </row>
    <row r="893" spans="1:22">
      <c r="A893" s="78">
        <v>41441</v>
      </c>
      <c r="B893" s="74">
        <v>225</v>
      </c>
      <c r="D893" s="74">
        <v>35</v>
      </c>
      <c r="E893" s="74"/>
      <c r="F893" s="74">
        <v>81</v>
      </c>
      <c r="G893" s="74"/>
      <c r="H893" s="74">
        <v>6</v>
      </c>
      <c r="I893" s="74"/>
      <c r="J893" s="74"/>
      <c r="K893" s="74"/>
      <c r="L893" s="74"/>
      <c r="M893" s="74"/>
      <c r="N893" s="74"/>
      <c r="O893" s="74"/>
      <c r="P893" s="74"/>
      <c r="Q893" s="74"/>
      <c r="R893" s="74"/>
      <c r="S893" s="74"/>
      <c r="T893" s="74">
        <v>373</v>
      </c>
      <c r="U893" s="74"/>
      <c r="V893" s="74">
        <v>41</v>
      </c>
    </row>
    <row r="894" spans="1:22">
      <c r="A894" s="78">
        <v>41442</v>
      </c>
      <c r="B894" s="74">
        <v>217</v>
      </c>
      <c r="D894" s="74">
        <v>30</v>
      </c>
      <c r="E894" s="74"/>
      <c r="F894" s="74">
        <v>75</v>
      </c>
      <c r="G894" s="74"/>
      <c r="H894" s="74">
        <v>5</v>
      </c>
      <c r="I894" s="74"/>
      <c r="J894" s="74"/>
      <c r="K894" s="74"/>
      <c r="L894" s="74"/>
      <c r="M894" s="74"/>
      <c r="N894" s="74"/>
      <c r="O894" s="74"/>
      <c r="P894" s="74"/>
      <c r="Q894" s="74"/>
      <c r="R894" s="74"/>
      <c r="S894" s="74"/>
      <c r="T894" s="74">
        <v>411</v>
      </c>
      <c r="U894" s="74"/>
      <c r="V894" s="74">
        <v>44</v>
      </c>
    </row>
    <row r="895" spans="1:22">
      <c r="A895" s="78">
        <v>41443</v>
      </c>
      <c r="B895" s="74">
        <v>179</v>
      </c>
      <c r="D895" s="74">
        <v>26</v>
      </c>
      <c r="E895" s="74"/>
      <c r="F895" s="74">
        <v>63</v>
      </c>
      <c r="G895" s="74"/>
      <c r="H895" s="74">
        <v>6</v>
      </c>
      <c r="I895" s="74"/>
      <c r="J895" s="74"/>
      <c r="K895" s="74"/>
      <c r="L895" s="74"/>
      <c r="M895" s="74"/>
      <c r="N895" s="74"/>
      <c r="O895" s="74"/>
      <c r="P895" s="74"/>
      <c r="Q895" s="74"/>
      <c r="R895" s="74"/>
      <c r="S895" s="74"/>
      <c r="T895" s="74">
        <v>384</v>
      </c>
      <c r="U895" s="74"/>
      <c r="V895" s="74">
        <v>41</v>
      </c>
    </row>
    <row r="896" spans="1:22">
      <c r="A896" s="78">
        <v>41444</v>
      </c>
      <c r="B896" s="74">
        <v>208</v>
      </c>
      <c r="D896" s="74">
        <v>29</v>
      </c>
      <c r="E896" s="74"/>
      <c r="F896" s="74">
        <v>60</v>
      </c>
      <c r="G896" s="74"/>
      <c r="H896" s="74">
        <v>5</v>
      </c>
      <c r="I896" s="74"/>
      <c r="J896" s="74"/>
      <c r="K896" s="74"/>
      <c r="L896" s="74"/>
      <c r="M896" s="74"/>
      <c r="N896" s="74"/>
      <c r="O896" s="74"/>
      <c r="P896" s="74"/>
      <c r="Q896" s="74"/>
      <c r="R896" s="74"/>
      <c r="S896" s="74"/>
      <c r="T896" s="74">
        <v>408</v>
      </c>
      <c r="U896" s="74"/>
      <c r="V896" s="74">
        <v>40</v>
      </c>
    </row>
    <row r="897" spans="1:22">
      <c r="A897" s="78">
        <v>41445</v>
      </c>
      <c r="B897" s="74">
        <v>230</v>
      </c>
      <c r="D897" s="74">
        <v>32</v>
      </c>
      <c r="E897" s="74"/>
      <c r="F897" s="74">
        <v>72</v>
      </c>
      <c r="G897" s="74"/>
      <c r="H897" s="74">
        <v>7</v>
      </c>
      <c r="I897" s="74"/>
      <c r="J897" s="74"/>
      <c r="K897" s="74"/>
      <c r="L897" s="74"/>
      <c r="M897" s="74"/>
      <c r="N897" s="74"/>
      <c r="O897" s="74"/>
      <c r="P897" s="74"/>
      <c r="Q897" s="74"/>
      <c r="R897" s="74"/>
      <c r="S897" s="74"/>
      <c r="T897" s="74">
        <v>445</v>
      </c>
      <c r="U897" s="74"/>
      <c r="V897" s="74">
        <v>47</v>
      </c>
    </row>
    <row r="898" spans="1:22">
      <c r="A898" s="78">
        <v>41446</v>
      </c>
      <c r="B898" s="74">
        <v>258</v>
      </c>
      <c r="D898" s="74">
        <v>30</v>
      </c>
      <c r="E898" s="74"/>
      <c r="F898" s="74">
        <v>84</v>
      </c>
      <c r="G898" s="74"/>
      <c r="H898" s="74">
        <v>9</v>
      </c>
      <c r="I898" s="74"/>
      <c r="J898" s="74"/>
      <c r="K898" s="74"/>
      <c r="L898" s="74"/>
      <c r="M898" s="74"/>
      <c r="N898" s="74"/>
      <c r="O898" s="74"/>
      <c r="P898" s="74"/>
      <c r="Q898" s="74"/>
      <c r="R898" s="74"/>
      <c r="S898" s="74"/>
      <c r="T898" s="74">
        <v>490</v>
      </c>
      <c r="U898" s="74"/>
      <c r="V898" s="74">
        <v>51</v>
      </c>
    </row>
    <row r="899" spans="1:22">
      <c r="A899" s="78">
        <v>41447</v>
      </c>
      <c r="B899" s="74">
        <v>249</v>
      </c>
      <c r="D899" s="74">
        <v>31</v>
      </c>
      <c r="E899" s="74"/>
      <c r="F899" s="74">
        <v>87</v>
      </c>
      <c r="G899" s="74"/>
      <c r="H899" s="74">
        <v>8</v>
      </c>
      <c r="I899" s="74"/>
      <c r="J899" s="74"/>
      <c r="K899" s="74"/>
      <c r="L899" s="74"/>
      <c r="M899" s="74"/>
      <c r="N899" s="74"/>
      <c r="O899" s="74"/>
      <c r="P899" s="74"/>
      <c r="Q899" s="74"/>
      <c r="R899" s="74"/>
      <c r="S899" s="74"/>
      <c r="T899" s="74">
        <v>452</v>
      </c>
      <c r="U899" s="74"/>
      <c r="V899" s="74">
        <v>44</v>
      </c>
    </row>
    <row r="900" spans="1:22">
      <c r="A900" s="78">
        <v>41448</v>
      </c>
      <c r="B900" s="74">
        <v>233</v>
      </c>
      <c r="D900" s="74">
        <v>33</v>
      </c>
      <c r="E900" s="74"/>
      <c r="F900" s="74">
        <v>86</v>
      </c>
      <c r="G900" s="74"/>
      <c r="H900" s="74">
        <v>7</v>
      </c>
      <c r="I900" s="74"/>
      <c r="J900" s="74"/>
      <c r="K900" s="74"/>
      <c r="L900" s="74"/>
      <c r="M900" s="74"/>
      <c r="N900" s="74"/>
      <c r="O900" s="74"/>
      <c r="P900" s="74"/>
      <c r="Q900" s="74"/>
      <c r="R900" s="74"/>
      <c r="S900" s="74"/>
      <c r="T900" s="74">
        <v>425</v>
      </c>
      <c r="U900" s="74"/>
      <c r="V900" s="74">
        <v>44</v>
      </c>
    </row>
    <row r="901" spans="1:22">
      <c r="A901" s="78">
        <v>41449</v>
      </c>
      <c r="B901" s="74">
        <v>224</v>
      </c>
      <c r="D901" s="74">
        <v>29</v>
      </c>
      <c r="E901" s="74"/>
      <c r="F901" s="74">
        <v>83</v>
      </c>
      <c r="G901" s="74"/>
      <c r="H901" s="74">
        <v>7</v>
      </c>
      <c r="I901" s="74"/>
      <c r="J901" s="74"/>
      <c r="K901" s="74"/>
      <c r="L901" s="74"/>
      <c r="M901" s="74"/>
      <c r="N901" s="74"/>
      <c r="O901" s="74"/>
      <c r="P901" s="74"/>
      <c r="Q901" s="74"/>
      <c r="R901" s="74"/>
      <c r="S901" s="74"/>
      <c r="T901" s="74">
        <v>420</v>
      </c>
      <c r="U901" s="74"/>
      <c r="V901" s="74">
        <v>45</v>
      </c>
    </row>
    <row r="902" spans="1:22">
      <c r="A902" s="78">
        <v>41450</v>
      </c>
      <c r="B902" s="74">
        <v>224</v>
      </c>
      <c r="D902" s="74">
        <v>32</v>
      </c>
      <c r="E902" s="74"/>
      <c r="F902" s="74">
        <v>90</v>
      </c>
      <c r="G902" s="74"/>
      <c r="H902" s="74">
        <v>9</v>
      </c>
      <c r="I902" s="74"/>
      <c r="J902" s="74"/>
      <c r="K902" s="74"/>
      <c r="L902" s="74"/>
      <c r="M902" s="74"/>
      <c r="N902" s="74"/>
      <c r="O902" s="74"/>
      <c r="P902" s="74"/>
      <c r="Q902" s="74"/>
      <c r="R902" s="74"/>
      <c r="S902" s="74"/>
      <c r="T902" s="74">
        <v>413</v>
      </c>
      <c r="U902" s="74"/>
      <c r="V902" s="74">
        <v>46</v>
      </c>
    </row>
    <row r="903" spans="1:22">
      <c r="A903" s="78">
        <v>41451</v>
      </c>
      <c r="B903" s="74">
        <v>154</v>
      </c>
      <c r="D903" s="74">
        <v>19</v>
      </c>
      <c r="E903" s="74"/>
      <c r="F903" s="74">
        <v>77</v>
      </c>
      <c r="G903" s="74"/>
      <c r="H903" s="74">
        <v>8</v>
      </c>
      <c r="I903" s="74"/>
      <c r="J903" s="74"/>
      <c r="K903" s="74"/>
      <c r="L903" s="74"/>
      <c r="M903" s="74"/>
      <c r="N903" s="74"/>
      <c r="O903" s="74"/>
      <c r="P903" s="74"/>
      <c r="Q903" s="74"/>
      <c r="R903" s="74"/>
      <c r="S903" s="74"/>
      <c r="T903" s="74">
        <v>457</v>
      </c>
      <c r="U903" s="74"/>
      <c r="V903" s="74">
        <v>50</v>
      </c>
    </row>
    <row r="904" spans="1:22">
      <c r="A904" s="78">
        <v>41452</v>
      </c>
      <c r="B904" s="74">
        <v>164</v>
      </c>
      <c r="D904" s="74">
        <v>21</v>
      </c>
      <c r="E904" s="74"/>
      <c r="F904" s="74">
        <v>88</v>
      </c>
      <c r="G904" s="74"/>
      <c r="H904" s="74">
        <v>7</v>
      </c>
      <c r="I904" s="74"/>
      <c r="J904" s="74"/>
      <c r="K904" s="74"/>
      <c r="L904" s="74"/>
      <c r="M904" s="74"/>
      <c r="N904" s="74"/>
      <c r="O904" s="74"/>
      <c r="P904" s="74"/>
      <c r="Q904" s="74"/>
      <c r="R904" s="74"/>
      <c r="S904" s="74"/>
      <c r="T904" s="74">
        <v>440</v>
      </c>
      <c r="U904" s="74"/>
      <c r="V904" s="74">
        <v>45</v>
      </c>
    </row>
    <row r="905" spans="1:22">
      <c r="A905" s="78">
        <v>41453</v>
      </c>
      <c r="B905" s="74">
        <v>164</v>
      </c>
      <c r="D905" s="74">
        <v>17</v>
      </c>
      <c r="E905" s="74"/>
      <c r="F905" s="74">
        <v>85</v>
      </c>
      <c r="G905" s="74"/>
      <c r="H905" s="74">
        <v>5</v>
      </c>
      <c r="I905" s="74"/>
      <c r="J905" s="74"/>
      <c r="K905" s="74"/>
      <c r="L905" s="74"/>
      <c r="M905" s="74"/>
      <c r="N905" s="74"/>
      <c r="O905" s="74"/>
      <c r="P905" s="74"/>
      <c r="Q905" s="74"/>
      <c r="R905" s="74"/>
      <c r="S905" s="74"/>
      <c r="T905" s="74">
        <v>423</v>
      </c>
      <c r="U905" s="74"/>
      <c r="V905" s="74">
        <v>42</v>
      </c>
    </row>
    <row r="906" spans="1:22">
      <c r="A906" s="78">
        <v>41454</v>
      </c>
      <c r="B906" s="74">
        <v>157</v>
      </c>
      <c r="D906" s="74">
        <v>17</v>
      </c>
      <c r="E906" s="74"/>
      <c r="F906" s="74">
        <v>88</v>
      </c>
      <c r="G906" s="74"/>
      <c r="H906" s="74">
        <v>5</v>
      </c>
      <c r="I906" s="74"/>
      <c r="J906" s="74"/>
      <c r="K906" s="74"/>
      <c r="L906" s="74"/>
      <c r="M906" s="74"/>
      <c r="N906" s="74"/>
      <c r="O906" s="74"/>
      <c r="P906" s="74"/>
      <c r="Q906" s="74"/>
      <c r="R906" s="74"/>
      <c r="S906" s="74"/>
      <c r="T906" s="74">
        <v>375</v>
      </c>
      <c r="U906" s="74"/>
      <c r="V906" s="74">
        <v>38</v>
      </c>
    </row>
    <row r="907" spans="1:22">
      <c r="A907" s="78">
        <v>41455</v>
      </c>
      <c r="B907" s="74">
        <v>156</v>
      </c>
      <c r="D907" s="74">
        <v>14</v>
      </c>
      <c r="E907" s="74"/>
      <c r="F907" s="74">
        <v>79</v>
      </c>
      <c r="G907" s="74"/>
      <c r="H907" s="74">
        <v>4</v>
      </c>
      <c r="I907" s="74"/>
      <c r="J907" s="74"/>
      <c r="K907" s="74"/>
      <c r="L907" s="74"/>
      <c r="M907" s="74"/>
      <c r="N907" s="74"/>
      <c r="O907" s="74"/>
      <c r="P907" s="74"/>
      <c r="Q907" s="74"/>
      <c r="R907" s="74"/>
      <c r="S907" s="74"/>
      <c r="T907" s="74">
        <v>364</v>
      </c>
      <c r="U907" s="74"/>
      <c r="V907" s="74">
        <v>32</v>
      </c>
    </row>
    <row r="908" spans="1:22">
      <c r="A908" s="78">
        <v>41456</v>
      </c>
      <c r="B908" s="74">
        <v>152</v>
      </c>
      <c r="D908" s="74">
        <v>15</v>
      </c>
      <c r="E908" s="74"/>
      <c r="F908" s="74">
        <v>83</v>
      </c>
      <c r="G908" s="74"/>
      <c r="H908" s="74">
        <v>5</v>
      </c>
      <c r="I908" s="74"/>
      <c r="J908" s="74"/>
      <c r="K908" s="74"/>
      <c r="L908" s="74"/>
      <c r="M908" s="74"/>
      <c r="N908" s="74"/>
      <c r="O908" s="74"/>
      <c r="P908" s="74"/>
      <c r="Q908" s="74"/>
      <c r="R908" s="74"/>
      <c r="S908" s="74"/>
      <c r="T908" s="74">
        <v>341</v>
      </c>
      <c r="U908" s="74"/>
      <c r="V908" s="74">
        <v>29</v>
      </c>
    </row>
    <row r="909" spans="1:22">
      <c r="A909" s="78">
        <v>41457</v>
      </c>
      <c r="B909" s="74">
        <v>159</v>
      </c>
      <c r="D909" s="74">
        <v>20</v>
      </c>
      <c r="E909" s="74"/>
      <c r="F909" s="74">
        <v>90</v>
      </c>
      <c r="G909" s="74"/>
      <c r="H909" s="74">
        <v>5</v>
      </c>
      <c r="I909" s="74"/>
      <c r="J909" s="74"/>
      <c r="K909" s="74"/>
      <c r="L909" s="74"/>
      <c r="M909" s="74"/>
      <c r="N909" s="74"/>
      <c r="O909" s="74"/>
      <c r="P909" s="74"/>
      <c r="Q909" s="74"/>
      <c r="R909" s="74"/>
      <c r="S909" s="74"/>
      <c r="T909" s="74">
        <v>85</v>
      </c>
      <c r="U909" s="74"/>
      <c r="V909" s="74">
        <v>13</v>
      </c>
    </row>
    <row r="910" spans="1:22">
      <c r="A910" s="78">
        <v>41458</v>
      </c>
      <c r="B910" s="74">
        <v>155</v>
      </c>
      <c r="D910" s="74">
        <v>21</v>
      </c>
      <c r="E910" s="74"/>
      <c r="F910" s="74">
        <v>95</v>
      </c>
      <c r="G910" s="74"/>
      <c r="H910" s="74">
        <v>6</v>
      </c>
      <c r="I910" s="74"/>
      <c r="J910" s="74"/>
      <c r="K910" s="74"/>
      <c r="L910" s="74"/>
      <c r="M910" s="74"/>
      <c r="N910" s="74"/>
      <c r="O910" s="74"/>
      <c r="P910" s="74"/>
      <c r="Q910" s="74"/>
      <c r="R910" s="74"/>
      <c r="S910" s="74"/>
      <c r="T910" s="74">
        <v>159</v>
      </c>
      <c r="U910" s="74"/>
      <c r="V910" s="74">
        <v>22</v>
      </c>
    </row>
    <row r="911" spans="1:22">
      <c r="A911" s="78">
        <v>41459</v>
      </c>
      <c r="B911" s="74">
        <v>144</v>
      </c>
      <c r="D911" s="74">
        <v>19</v>
      </c>
      <c r="E911" s="74"/>
      <c r="F911" s="74">
        <v>100</v>
      </c>
      <c r="G911" s="74"/>
      <c r="H911" s="74">
        <v>6</v>
      </c>
      <c r="I911" s="74"/>
      <c r="J911" s="74"/>
      <c r="K911" s="74"/>
      <c r="L911" s="74"/>
      <c r="M911" s="74"/>
      <c r="N911" s="74"/>
      <c r="O911" s="74"/>
      <c r="P911" s="74"/>
      <c r="Q911" s="74"/>
      <c r="R911" s="74"/>
      <c r="S911" s="74"/>
      <c r="T911" s="74">
        <v>216</v>
      </c>
      <c r="U911" s="74"/>
      <c r="V911" s="74">
        <v>25</v>
      </c>
    </row>
    <row r="912" spans="1:22">
      <c r="A912" s="78">
        <v>41460</v>
      </c>
      <c r="B912" s="74">
        <v>196</v>
      </c>
      <c r="D912" s="74">
        <v>24</v>
      </c>
      <c r="E912" s="74"/>
      <c r="F912" s="74">
        <v>104</v>
      </c>
      <c r="G912" s="74"/>
      <c r="H912" s="74">
        <v>6</v>
      </c>
      <c r="I912" s="74"/>
      <c r="J912" s="74"/>
      <c r="K912" s="74"/>
      <c r="L912" s="74"/>
      <c r="M912" s="74"/>
      <c r="N912" s="74"/>
      <c r="O912" s="74"/>
      <c r="P912" s="74"/>
      <c r="Q912" s="74"/>
      <c r="R912" s="74"/>
      <c r="S912" s="74"/>
      <c r="T912" s="74">
        <v>55</v>
      </c>
      <c r="U912" s="74"/>
      <c r="V912" s="74">
        <v>10</v>
      </c>
    </row>
    <row r="913" spans="1:22">
      <c r="A913" s="78">
        <v>41461</v>
      </c>
      <c r="B913" s="74">
        <v>197</v>
      </c>
      <c r="D913" s="74">
        <v>25</v>
      </c>
      <c r="E913" s="74"/>
      <c r="F913" s="74">
        <v>104</v>
      </c>
      <c r="G913" s="74"/>
      <c r="H913" s="74">
        <v>5</v>
      </c>
      <c r="I913" s="74"/>
      <c r="J913" s="74"/>
      <c r="K913" s="74"/>
      <c r="L913" s="74"/>
      <c r="M913" s="74"/>
      <c r="N913" s="74"/>
      <c r="O913" s="74"/>
      <c r="P913" s="74"/>
      <c r="Q913" s="74"/>
      <c r="R913" s="74"/>
      <c r="S913" s="74"/>
      <c r="T913" s="74">
        <v>35</v>
      </c>
      <c r="U913" s="74"/>
      <c r="V913" s="74">
        <v>4</v>
      </c>
    </row>
    <row r="914" spans="1:22">
      <c r="A914" s="78">
        <v>41462</v>
      </c>
      <c r="B914" s="74">
        <v>180</v>
      </c>
      <c r="D914" s="74">
        <v>24</v>
      </c>
      <c r="E914" s="74"/>
      <c r="F914" s="74">
        <v>101</v>
      </c>
      <c r="G914" s="74"/>
      <c r="H914" s="74">
        <v>5</v>
      </c>
      <c r="I914" s="74"/>
      <c r="J914" s="74"/>
      <c r="K914" s="74"/>
      <c r="L914" s="74"/>
      <c r="M914" s="74"/>
      <c r="N914" s="74"/>
      <c r="O914" s="74"/>
      <c r="P914" s="74"/>
      <c r="Q914" s="74"/>
      <c r="R914" s="74"/>
      <c r="S914" s="74"/>
      <c r="T914" s="74">
        <v>14</v>
      </c>
      <c r="U914" s="74"/>
      <c r="V914" s="74">
        <v>2</v>
      </c>
    </row>
    <row r="915" spans="1:22">
      <c r="A915" s="78">
        <v>41463</v>
      </c>
      <c r="B915" s="74">
        <v>188</v>
      </c>
      <c r="D915" s="74">
        <v>24</v>
      </c>
      <c r="E915" s="74"/>
      <c r="F915" s="74">
        <v>105</v>
      </c>
      <c r="G915" s="74"/>
      <c r="H915" s="74">
        <v>6</v>
      </c>
      <c r="I915" s="74"/>
      <c r="J915" s="74"/>
      <c r="K915" s="74"/>
      <c r="L915" s="74"/>
      <c r="M915" s="74"/>
      <c r="N915" s="74"/>
      <c r="O915" s="74"/>
      <c r="P915" s="74"/>
      <c r="Q915" s="74"/>
      <c r="R915" s="74"/>
      <c r="S915" s="74"/>
      <c r="T915" s="74">
        <v>18</v>
      </c>
      <c r="U915" s="74"/>
      <c r="V915" s="74">
        <v>2</v>
      </c>
    </row>
    <row r="916" spans="1:22">
      <c r="A916" s="78">
        <v>41464</v>
      </c>
      <c r="B916" s="74">
        <v>179</v>
      </c>
      <c r="D916" s="74">
        <v>21</v>
      </c>
      <c r="E916" s="74"/>
      <c r="F916" s="74">
        <v>101</v>
      </c>
      <c r="G916" s="74"/>
      <c r="H916" s="74">
        <v>6</v>
      </c>
      <c r="I916" s="74"/>
      <c r="J916" s="74"/>
      <c r="K916" s="74"/>
      <c r="L916" s="74"/>
      <c r="M916" s="74"/>
      <c r="N916" s="74"/>
      <c r="O916" s="74"/>
      <c r="P916" s="74"/>
      <c r="Q916" s="74"/>
      <c r="R916" s="74"/>
      <c r="S916" s="74"/>
      <c r="T916" s="74">
        <v>35</v>
      </c>
      <c r="U916" s="74"/>
      <c r="V916" s="74">
        <v>1</v>
      </c>
    </row>
    <row r="917" spans="1:22">
      <c r="A917" s="78">
        <v>41465</v>
      </c>
      <c r="B917" s="74">
        <v>172</v>
      </c>
      <c r="D917" s="74">
        <v>15</v>
      </c>
      <c r="E917" s="74"/>
      <c r="F917" s="74">
        <v>110</v>
      </c>
      <c r="G917" s="74"/>
      <c r="H917" s="74">
        <v>6</v>
      </c>
      <c r="I917" s="74"/>
      <c r="J917" s="74"/>
      <c r="K917" s="74"/>
      <c r="L917" s="74"/>
      <c r="M917" s="74"/>
      <c r="N917" s="74"/>
      <c r="O917" s="74"/>
      <c r="P917" s="74"/>
      <c r="Q917" s="74"/>
      <c r="R917" s="74"/>
      <c r="S917" s="74"/>
      <c r="T917" s="74">
        <v>35</v>
      </c>
      <c r="U917" s="74"/>
      <c r="V917" s="74">
        <v>2</v>
      </c>
    </row>
    <row r="918" spans="1:22">
      <c r="A918" s="78">
        <v>41466</v>
      </c>
      <c r="B918" s="74">
        <v>189</v>
      </c>
      <c r="D918" s="74">
        <v>18</v>
      </c>
      <c r="E918" s="74"/>
      <c r="F918" s="74">
        <v>124</v>
      </c>
      <c r="G918" s="74"/>
      <c r="H918" s="74">
        <v>7</v>
      </c>
      <c r="I918" s="74"/>
      <c r="J918" s="74"/>
      <c r="K918" s="74"/>
      <c r="L918" s="74"/>
      <c r="M918" s="74"/>
      <c r="N918" s="74"/>
      <c r="O918" s="74"/>
      <c r="P918" s="74"/>
      <c r="Q918" s="74"/>
      <c r="R918" s="74"/>
      <c r="S918" s="74"/>
      <c r="T918" s="74">
        <v>68</v>
      </c>
      <c r="U918" s="74"/>
      <c r="V918" s="74">
        <v>5</v>
      </c>
    </row>
    <row r="919" spans="1:22">
      <c r="A919" s="78">
        <v>41467</v>
      </c>
      <c r="B919" s="74">
        <v>229</v>
      </c>
      <c r="D919" s="74">
        <v>27</v>
      </c>
      <c r="E919" s="74"/>
      <c r="F919" s="74">
        <v>138</v>
      </c>
      <c r="G919" s="74"/>
      <c r="H919" s="74">
        <v>7</v>
      </c>
      <c r="I919" s="74"/>
      <c r="J919" s="74"/>
      <c r="K919" s="74"/>
      <c r="L919" s="74"/>
      <c r="M919" s="74"/>
      <c r="N919" s="74"/>
      <c r="O919" s="74"/>
      <c r="P919" s="74"/>
      <c r="Q919" s="74"/>
      <c r="R919" s="74"/>
      <c r="S919" s="74"/>
      <c r="T919" s="74">
        <v>47</v>
      </c>
      <c r="U919" s="74"/>
      <c r="V919" s="74">
        <v>7</v>
      </c>
    </row>
    <row r="920" spans="1:22">
      <c r="A920" s="78">
        <v>41468</v>
      </c>
      <c r="B920" s="74">
        <v>214</v>
      </c>
      <c r="D920" s="74">
        <v>26</v>
      </c>
      <c r="E920" s="74"/>
      <c r="F920" s="74">
        <v>116</v>
      </c>
      <c r="G920" s="74"/>
      <c r="H920" s="74">
        <v>5</v>
      </c>
      <c r="I920" s="74"/>
      <c r="J920" s="74"/>
      <c r="K920" s="74"/>
      <c r="L920" s="74"/>
      <c r="M920" s="74"/>
      <c r="N920" s="74"/>
      <c r="O920" s="74"/>
      <c r="P920" s="74"/>
      <c r="Q920" s="74"/>
      <c r="R920" s="74"/>
      <c r="S920" s="74"/>
      <c r="T920" s="74">
        <v>30</v>
      </c>
      <c r="U920" s="74"/>
      <c r="V920" s="74">
        <v>3</v>
      </c>
    </row>
    <row r="921" spans="1:22">
      <c r="A921" s="78">
        <v>41469</v>
      </c>
      <c r="B921" s="74">
        <v>200</v>
      </c>
      <c r="D921" s="74">
        <v>22</v>
      </c>
      <c r="E921" s="74"/>
      <c r="F921" s="74">
        <v>114</v>
      </c>
      <c r="G921" s="74"/>
      <c r="H921" s="74">
        <v>6</v>
      </c>
      <c r="I921" s="74"/>
      <c r="J921" s="74"/>
      <c r="K921" s="74"/>
      <c r="L921" s="74"/>
      <c r="M921" s="74"/>
      <c r="N921" s="74"/>
      <c r="O921" s="74"/>
      <c r="P921" s="74"/>
      <c r="Q921" s="74"/>
      <c r="R921" s="74"/>
      <c r="S921" s="74"/>
      <c r="T921" s="74">
        <v>30</v>
      </c>
      <c r="U921" s="74"/>
      <c r="V921" s="74">
        <v>2</v>
      </c>
    </row>
    <row r="922" spans="1:22">
      <c r="A922" s="78">
        <v>41470</v>
      </c>
      <c r="B922" s="74">
        <v>210</v>
      </c>
      <c r="D922" s="74">
        <v>26</v>
      </c>
      <c r="E922" s="74"/>
      <c r="F922" s="74">
        <v>111</v>
      </c>
      <c r="G922" s="74"/>
      <c r="H922" s="74">
        <v>9</v>
      </c>
      <c r="I922" s="74"/>
      <c r="J922" s="74"/>
      <c r="K922" s="74"/>
      <c r="L922" s="74"/>
      <c r="M922" s="74"/>
      <c r="N922" s="74"/>
      <c r="O922" s="74"/>
      <c r="P922" s="74"/>
      <c r="Q922" s="74"/>
      <c r="R922" s="74"/>
      <c r="S922" s="74"/>
      <c r="T922" s="74">
        <v>30</v>
      </c>
      <c r="U922" s="74"/>
      <c r="V922" s="74">
        <v>3</v>
      </c>
    </row>
    <row r="923" spans="1:22">
      <c r="A923" s="78">
        <v>41471</v>
      </c>
      <c r="B923" s="74">
        <v>242</v>
      </c>
      <c r="D923" s="74">
        <v>30</v>
      </c>
      <c r="E923" s="74"/>
      <c r="F923" s="74">
        <v>117</v>
      </c>
      <c r="G923" s="74"/>
      <c r="H923" s="74">
        <v>9</v>
      </c>
      <c r="I923" s="74"/>
      <c r="J923" s="74"/>
      <c r="K923" s="74"/>
      <c r="L923" s="74"/>
      <c r="M923" s="74"/>
      <c r="N923" s="74"/>
      <c r="O923" s="74"/>
      <c r="P923" s="74"/>
      <c r="Q923" s="74"/>
      <c r="R923" s="74"/>
      <c r="S923" s="74"/>
      <c r="T923" s="74">
        <v>138</v>
      </c>
      <c r="U923" s="74"/>
      <c r="V923" s="74">
        <v>22</v>
      </c>
    </row>
    <row r="924" spans="1:22">
      <c r="A924" s="78">
        <v>41472</v>
      </c>
      <c r="B924" s="74">
        <v>258</v>
      </c>
      <c r="D924" s="74">
        <v>31</v>
      </c>
      <c r="E924" s="74"/>
      <c r="F924" s="74">
        <v>115</v>
      </c>
      <c r="G924" s="74"/>
      <c r="H924" s="74">
        <v>6</v>
      </c>
      <c r="I924" s="74"/>
      <c r="J924" s="74"/>
      <c r="K924" s="74"/>
      <c r="L924" s="74"/>
      <c r="M924" s="74"/>
      <c r="N924" s="74"/>
      <c r="O924" s="74"/>
      <c r="P924" s="74"/>
      <c r="Q924" s="74"/>
      <c r="R924" s="74"/>
      <c r="S924" s="74"/>
      <c r="T924" s="74">
        <v>243</v>
      </c>
      <c r="U924" s="74"/>
      <c r="V924" s="74">
        <v>30</v>
      </c>
    </row>
    <row r="925" spans="1:22">
      <c r="A925" s="78">
        <v>41473</v>
      </c>
      <c r="B925" s="74">
        <v>269</v>
      </c>
      <c r="D925" s="74">
        <v>33</v>
      </c>
      <c r="E925" s="74"/>
      <c r="F925" s="74">
        <v>119</v>
      </c>
      <c r="G925" s="74"/>
      <c r="H925" s="74">
        <v>5</v>
      </c>
      <c r="I925" s="74"/>
      <c r="J925" s="74"/>
      <c r="K925" s="74"/>
      <c r="L925" s="74"/>
      <c r="M925" s="74"/>
      <c r="N925" s="74"/>
      <c r="O925" s="74"/>
      <c r="P925" s="74"/>
      <c r="Q925" s="74"/>
      <c r="R925" s="74"/>
      <c r="S925" s="74"/>
      <c r="T925" s="74">
        <v>334</v>
      </c>
      <c r="U925" s="74"/>
      <c r="V925" s="74">
        <v>37</v>
      </c>
    </row>
    <row r="926" spans="1:22">
      <c r="A926" s="78">
        <v>41474</v>
      </c>
      <c r="B926" s="74">
        <v>278</v>
      </c>
      <c r="D926" s="74">
        <v>29</v>
      </c>
      <c r="E926" s="74"/>
      <c r="F926" s="74">
        <v>133</v>
      </c>
      <c r="G926" s="74"/>
      <c r="H926" s="74">
        <v>9</v>
      </c>
      <c r="I926" s="74"/>
      <c r="J926" s="74"/>
      <c r="K926" s="74"/>
      <c r="L926" s="74"/>
      <c r="M926" s="74"/>
      <c r="N926" s="74"/>
      <c r="O926" s="74"/>
      <c r="P926" s="74"/>
      <c r="Q926" s="74"/>
      <c r="R926" s="74"/>
      <c r="S926" s="74"/>
      <c r="T926" s="74">
        <v>403</v>
      </c>
      <c r="U926" s="74"/>
      <c r="V926" s="74">
        <v>42</v>
      </c>
    </row>
    <row r="927" spans="1:22">
      <c r="A927" s="78">
        <v>41475</v>
      </c>
      <c r="B927" s="74">
        <v>252</v>
      </c>
      <c r="D927" s="74">
        <v>30</v>
      </c>
      <c r="E927" s="74"/>
      <c r="F927" s="74">
        <v>125</v>
      </c>
      <c r="G927" s="74"/>
      <c r="H927" s="74">
        <v>9</v>
      </c>
      <c r="I927" s="74"/>
      <c r="J927" s="74"/>
      <c r="K927" s="74"/>
      <c r="L927" s="74"/>
      <c r="M927" s="74"/>
      <c r="N927" s="74"/>
      <c r="O927" s="74"/>
      <c r="P927" s="74"/>
      <c r="Q927" s="74"/>
      <c r="R927" s="74"/>
      <c r="S927" s="74"/>
      <c r="T927" s="74">
        <v>395</v>
      </c>
      <c r="U927" s="74"/>
      <c r="V927" s="74">
        <v>39</v>
      </c>
    </row>
    <row r="928" spans="1:22">
      <c r="A928" s="78">
        <v>41476</v>
      </c>
      <c r="B928" s="74">
        <v>215</v>
      </c>
      <c r="D928" s="74">
        <v>28</v>
      </c>
      <c r="E928" s="74"/>
      <c r="F928" s="74">
        <v>111</v>
      </c>
      <c r="G928" s="74"/>
      <c r="H928" s="74">
        <v>6</v>
      </c>
      <c r="I928" s="74"/>
      <c r="J928" s="74"/>
      <c r="K928" s="74"/>
      <c r="L928" s="74"/>
      <c r="M928" s="74"/>
      <c r="N928" s="74"/>
      <c r="O928" s="74"/>
      <c r="P928" s="74"/>
      <c r="Q928" s="74"/>
      <c r="R928" s="74"/>
      <c r="S928" s="74"/>
      <c r="T928" s="74">
        <v>392</v>
      </c>
      <c r="U928" s="74"/>
      <c r="V928" s="74">
        <v>44</v>
      </c>
    </row>
    <row r="929" spans="1:22">
      <c r="A929" s="78">
        <v>41477</v>
      </c>
      <c r="B929" s="74">
        <v>163</v>
      </c>
      <c r="D929" s="74">
        <v>19</v>
      </c>
      <c r="E929" s="74"/>
      <c r="F929" s="74">
        <v>101</v>
      </c>
      <c r="G929" s="74"/>
      <c r="H929" s="74">
        <v>7</v>
      </c>
      <c r="I929" s="74"/>
      <c r="J929" s="74"/>
      <c r="K929" s="74"/>
      <c r="L929" s="74"/>
      <c r="M929" s="74"/>
      <c r="N929" s="74"/>
      <c r="O929" s="74"/>
      <c r="P929" s="74"/>
      <c r="Q929" s="74"/>
      <c r="R929" s="74"/>
      <c r="S929" s="74"/>
      <c r="T929" s="74">
        <v>359</v>
      </c>
      <c r="U929" s="74"/>
      <c r="V929" s="74">
        <v>33</v>
      </c>
    </row>
    <row r="930" spans="1:22">
      <c r="A930" s="78">
        <v>41478</v>
      </c>
      <c r="B930" s="74">
        <v>188</v>
      </c>
      <c r="D930" s="74">
        <v>18</v>
      </c>
      <c r="E930" s="74"/>
      <c r="F930" s="74">
        <v>106</v>
      </c>
      <c r="G930" s="74"/>
      <c r="H930" s="74">
        <v>9</v>
      </c>
      <c r="I930" s="74"/>
      <c r="J930" s="74"/>
      <c r="K930" s="74"/>
      <c r="L930" s="74"/>
      <c r="M930" s="74"/>
      <c r="N930" s="74"/>
      <c r="O930" s="74"/>
      <c r="P930" s="74"/>
      <c r="Q930" s="74"/>
      <c r="R930" s="74"/>
      <c r="S930" s="74"/>
      <c r="T930" s="74">
        <v>351</v>
      </c>
      <c r="U930" s="74"/>
      <c r="V930" s="74">
        <v>31</v>
      </c>
    </row>
    <row r="931" spans="1:22">
      <c r="A931" s="78">
        <v>41479</v>
      </c>
      <c r="B931" s="74">
        <v>193</v>
      </c>
      <c r="D931" s="74">
        <v>22</v>
      </c>
      <c r="E931" s="74"/>
      <c r="F931" s="74">
        <v>114</v>
      </c>
      <c r="G931" s="74"/>
      <c r="H931" s="74">
        <v>8</v>
      </c>
      <c r="I931" s="74"/>
      <c r="J931" s="74"/>
      <c r="K931" s="74"/>
      <c r="L931" s="74"/>
      <c r="M931" s="74"/>
      <c r="N931" s="74"/>
      <c r="O931" s="74"/>
      <c r="P931" s="74"/>
      <c r="Q931" s="74"/>
      <c r="R931" s="74"/>
      <c r="S931" s="74"/>
      <c r="T931" s="74">
        <v>345</v>
      </c>
      <c r="U931" s="74"/>
      <c r="V931" s="74">
        <v>30</v>
      </c>
    </row>
    <row r="932" spans="1:22">
      <c r="A932" s="78">
        <v>41480</v>
      </c>
      <c r="B932" s="74">
        <v>202</v>
      </c>
      <c r="D932" s="74">
        <v>26</v>
      </c>
      <c r="E932" s="74"/>
      <c r="F932" s="74">
        <v>125</v>
      </c>
      <c r="G932" s="74"/>
      <c r="H932" s="74">
        <v>9</v>
      </c>
      <c r="I932" s="74"/>
      <c r="J932" s="74"/>
      <c r="K932" s="74"/>
      <c r="L932" s="74"/>
      <c r="M932" s="74"/>
      <c r="N932" s="74"/>
      <c r="O932" s="74"/>
      <c r="P932" s="74"/>
      <c r="Q932" s="74"/>
      <c r="R932" s="74"/>
      <c r="S932" s="74"/>
      <c r="T932" s="74">
        <v>354</v>
      </c>
      <c r="U932" s="74"/>
      <c r="V932" s="74">
        <v>34</v>
      </c>
    </row>
    <row r="933" spans="1:22">
      <c r="A933" s="78">
        <v>41481</v>
      </c>
      <c r="B933" s="74">
        <v>201</v>
      </c>
      <c r="D933" s="74">
        <v>21</v>
      </c>
      <c r="E933" s="74"/>
      <c r="F933" s="74">
        <v>126</v>
      </c>
      <c r="G933" s="74"/>
      <c r="H933" s="74">
        <v>9</v>
      </c>
      <c r="I933" s="74"/>
      <c r="J933" s="74"/>
      <c r="K933" s="74"/>
      <c r="L933" s="74"/>
      <c r="M933" s="74"/>
      <c r="N933" s="74"/>
      <c r="O933" s="74"/>
      <c r="P933" s="74"/>
      <c r="Q933" s="74"/>
      <c r="R933" s="74"/>
      <c r="S933" s="74"/>
      <c r="T933" s="74">
        <v>368</v>
      </c>
      <c r="U933" s="74"/>
      <c r="V933" s="74">
        <v>33</v>
      </c>
    </row>
    <row r="934" spans="1:22">
      <c r="A934" s="78">
        <v>41482</v>
      </c>
      <c r="B934" s="74">
        <v>185</v>
      </c>
      <c r="D934" s="74">
        <v>23</v>
      </c>
      <c r="E934" s="74"/>
      <c r="F934" s="74">
        <v>112</v>
      </c>
      <c r="G934" s="74"/>
      <c r="H934" s="74">
        <v>7</v>
      </c>
      <c r="I934" s="74"/>
      <c r="J934" s="74"/>
      <c r="K934" s="74"/>
      <c r="L934" s="74"/>
      <c r="M934" s="74"/>
      <c r="N934" s="74"/>
      <c r="O934" s="74"/>
      <c r="P934" s="74"/>
      <c r="Q934" s="74"/>
      <c r="R934" s="74"/>
      <c r="S934" s="74"/>
      <c r="T934" s="74">
        <v>357</v>
      </c>
      <c r="U934" s="74"/>
      <c r="V934" s="74">
        <v>34</v>
      </c>
    </row>
    <row r="935" spans="1:22">
      <c r="A935" s="78">
        <v>41483</v>
      </c>
      <c r="B935" s="74">
        <v>182</v>
      </c>
      <c r="D935" s="74">
        <v>21</v>
      </c>
      <c r="E935" s="74"/>
      <c r="F935" s="74">
        <v>103</v>
      </c>
      <c r="G935" s="74"/>
      <c r="H935" s="74">
        <v>7</v>
      </c>
      <c r="I935" s="74"/>
      <c r="J935" s="74"/>
      <c r="K935" s="74"/>
      <c r="L935" s="74"/>
      <c r="M935" s="74"/>
      <c r="N935" s="74"/>
      <c r="O935" s="74"/>
      <c r="P935" s="74"/>
      <c r="Q935" s="74"/>
      <c r="R935" s="74"/>
      <c r="S935" s="74"/>
      <c r="T935" s="74">
        <v>346</v>
      </c>
      <c r="U935" s="74"/>
      <c r="V935" s="74">
        <v>34</v>
      </c>
    </row>
    <row r="936" spans="1:22">
      <c r="A936" s="78">
        <v>41484</v>
      </c>
      <c r="B936" s="74">
        <v>163</v>
      </c>
      <c r="D936" s="74">
        <v>14</v>
      </c>
      <c r="E936" s="74"/>
      <c r="F936" s="74">
        <v>96</v>
      </c>
      <c r="G936" s="74"/>
      <c r="H936" s="74">
        <v>6</v>
      </c>
      <c r="I936" s="74"/>
      <c r="J936" s="74"/>
      <c r="K936" s="74"/>
      <c r="L936" s="74"/>
      <c r="M936" s="74"/>
      <c r="N936" s="74"/>
      <c r="O936" s="74"/>
      <c r="P936" s="74"/>
      <c r="Q936" s="74"/>
      <c r="R936" s="74"/>
      <c r="S936" s="74"/>
      <c r="T936" s="74">
        <v>336</v>
      </c>
      <c r="U936" s="74"/>
      <c r="V936" s="74">
        <v>24</v>
      </c>
    </row>
    <row r="937" spans="1:22">
      <c r="A937" s="78">
        <v>41485</v>
      </c>
      <c r="B937" s="74">
        <v>157</v>
      </c>
      <c r="D937" s="74">
        <v>15</v>
      </c>
      <c r="E937" s="74"/>
      <c r="F937" s="74">
        <v>93</v>
      </c>
      <c r="G937" s="74"/>
      <c r="H937" s="74">
        <v>7</v>
      </c>
      <c r="I937" s="74"/>
      <c r="J937" s="74"/>
      <c r="K937" s="74"/>
      <c r="L937" s="74"/>
      <c r="M937" s="74"/>
      <c r="N937" s="74"/>
      <c r="O937" s="74"/>
      <c r="P937" s="74"/>
      <c r="Q937" s="74"/>
      <c r="R937" s="74"/>
      <c r="S937" s="74"/>
      <c r="T937" s="74">
        <v>314</v>
      </c>
      <c r="U937" s="74"/>
      <c r="V937" s="74">
        <v>25</v>
      </c>
    </row>
    <row r="938" spans="1:22">
      <c r="A938" s="78">
        <v>41486</v>
      </c>
      <c r="B938" s="74">
        <v>91</v>
      </c>
      <c r="D938" s="74">
        <v>10</v>
      </c>
      <c r="E938" s="74"/>
      <c r="F938" s="74">
        <v>94</v>
      </c>
      <c r="G938" s="74"/>
      <c r="H938" s="74">
        <v>5</v>
      </c>
      <c r="I938" s="74"/>
      <c r="J938" s="74"/>
      <c r="K938" s="74"/>
      <c r="L938" s="74"/>
      <c r="M938" s="74"/>
      <c r="N938" s="74"/>
      <c r="O938" s="74"/>
      <c r="P938" s="74"/>
      <c r="Q938" s="74"/>
      <c r="R938" s="74"/>
      <c r="S938" s="74"/>
      <c r="T938" s="74">
        <v>269</v>
      </c>
      <c r="U938" s="74"/>
      <c r="V938" s="74">
        <v>25</v>
      </c>
    </row>
    <row r="939" spans="1:22">
      <c r="A939" s="78">
        <v>41487</v>
      </c>
      <c r="B939" s="74">
        <v>72</v>
      </c>
      <c r="D939" s="74">
        <v>6</v>
      </c>
      <c r="E939" s="74"/>
      <c r="F939" s="74">
        <v>94</v>
      </c>
      <c r="G939" s="74"/>
      <c r="H939" s="74">
        <v>4</v>
      </c>
      <c r="I939" s="74"/>
      <c r="J939" s="74"/>
      <c r="K939" s="74"/>
      <c r="L939" s="74"/>
      <c r="M939" s="74"/>
      <c r="N939" s="74"/>
      <c r="O939" s="74"/>
      <c r="P939" s="74"/>
      <c r="Q939" s="74"/>
      <c r="R939" s="74"/>
      <c r="S939" s="74"/>
      <c r="T939" s="74">
        <v>266</v>
      </c>
      <c r="U939" s="74"/>
      <c r="V939" s="74">
        <v>20</v>
      </c>
    </row>
    <row r="940" spans="1:22">
      <c r="A940" s="78">
        <v>41488</v>
      </c>
      <c r="B940" s="74">
        <v>66</v>
      </c>
      <c r="D940" s="74">
        <v>6</v>
      </c>
      <c r="E940" s="74"/>
      <c r="F940" s="74">
        <v>88</v>
      </c>
      <c r="G940" s="74"/>
      <c r="H940" s="74">
        <v>5</v>
      </c>
      <c r="I940" s="74"/>
      <c r="J940" s="74"/>
      <c r="K940" s="74"/>
      <c r="L940" s="74"/>
      <c r="M940" s="74"/>
      <c r="N940" s="74"/>
      <c r="O940" s="74"/>
      <c r="P940" s="74"/>
      <c r="Q940" s="74"/>
      <c r="R940" s="74"/>
      <c r="S940" s="74"/>
      <c r="T940" s="74">
        <v>281</v>
      </c>
      <c r="U940" s="74"/>
      <c r="V940" s="74">
        <v>21</v>
      </c>
    </row>
    <row r="941" spans="1:22">
      <c r="A941" s="78">
        <v>41489</v>
      </c>
      <c r="B941" s="74">
        <v>60</v>
      </c>
      <c r="D941" s="74">
        <v>4</v>
      </c>
      <c r="E941" s="74"/>
      <c r="F941" s="74">
        <v>76</v>
      </c>
      <c r="G941" s="74"/>
      <c r="H941" s="74">
        <v>4</v>
      </c>
      <c r="I941" s="74"/>
      <c r="J941" s="74"/>
      <c r="K941" s="74"/>
      <c r="L941" s="74"/>
      <c r="M941" s="74"/>
      <c r="N941" s="74"/>
      <c r="O941" s="74"/>
      <c r="P941" s="74"/>
      <c r="Q941" s="74"/>
      <c r="R941" s="74"/>
      <c r="S941" s="74"/>
      <c r="T941" s="74">
        <v>256</v>
      </c>
      <c r="U941" s="74"/>
      <c r="V941" s="74">
        <v>22</v>
      </c>
    </row>
    <row r="942" spans="1:22">
      <c r="A942" s="78">
        <v>41490</v>
      </c>
      <c r="B942" s="74">
        <v>62</v>
      </c>
      <c r="D942" s="74">
        <v>4</v>
      </c>
      <c r="E942" s="74"/>
      <c r="F942" s="74">
        <v>74</v>
      </c>
      <c r="G942" s="74"/>
      <c r="H942" s="74">
        <v>5</v>
      </c>
      <c r="I942" s="74"/>
      <c r="J942" s="74"/>
      <c r="K942" s="74"/>
      <c r="L942" s="74"/>
      <c r="M942" s="74"/>
      <c r="N942" s="74"/>
      <c r="O942" s="74"/>
      <c r="P942" s="74"/>
      <c r="Q942" s="74"/>
      <c r="R942" s="74"/>
      <c r="S942" s="74"/>
      <c r="T942" s="74">
        <v>255</v>
      </c>
      <c r="U942" s="74"/>
      <c r="V942" s="74">
        <v>20</v>
      </c>
    </row>
    <row r="943" spans="1:22">
      <c r="A943" s="78">
        <v>41491</v>
      </c>
      <c r="B943" s="74">
        <v>68</v>
      </c>
      <c r="D943" s="74">
        <v>4</v>
      </c>
      <c r="E943" s="74"/>
      <c r="F943" s="74">
        <v>81</v>
      </c>
      <c r="G943" s="74"/>
      <c r="H943" s="74">
        <v>5</v>
      </c>
      <c r="I943" s="74"/>
      <c r="J943" s="74"/>
      <c r="K943" s="74"/>
      <c r="L943" s="74"/>
      <c r="M943" s="74"/>
      <c r="N943" s="74"/>
      <c r="O943" s="74"/>
      <c r="P943" s="74"/>
      <c r="Q943" s="74"/>
      <c r="R943" s="74"/>
      <c r="S943" s="74"/>
      <c r="T943" s="74">
        <v>267</v>
      </c>
      <c r="U943" s="74"/>
      <c r="V943" s="74">
        <v>20</v>
      </c>
    </row>
    <row r="944" spans="1:22">
      <c r="A944" s="78">
        <v>41492</v>
      </c>
      <c r="B944" s="74">
        <v>68</v>
      </c>
      <c r="D944" s="74">
        <v>5</v>
      </c>
      <c r="E944" s="74"/>
      <c r="F944" s="74">
        <v>81</v>
      </c>
      <c r="G944" s="74"/>
      <c r="H944" s="74">
        <v>5</v>
      </c>
      <c r="I944" s="74"/>
      <c r="J944" s="74"/>
      <c r="K944" s="74"/>
      <c r="L944" s="74"/>
      <c r="M944" s="74"/>
      <c r="N944" s="74"/>
      <c r="O944" s="74"/>
      <c r="P944" s="74"/>
      <c r="Q944" s="74"/>
      <c r="R944" s="74"/>
      <c r="S944" s="74"/>
      <c r="T944" s="74">
        <v>272</v>
      </c>
      <c r="U944" s="74"/>
      <c r="V944" s="74">
        <v>23</v>
      </c>
    </row>
    <row r="945" spans="1:22">
      <c r="A945" s="78">
        <v>41493</v>
      </c>
      <c r="B945" s="74">
        <v>74</v>
      </c>
      <c r="D945" s="74">
        <v>5</v>
      </c>
      <c r="E945" s="74"/>
      <c r="F945" s="74">
        <v>83</v>
      </c>
      <c r="G945" s="74"/>
      <c r="H945" s="74">
        <v>5</v>
      </c>
      <c r="I945" s="74"/>
      <c r="J945" s="74"/>
      <c r="K945" s="74"/>
      <c r="L945" s="74"/>
      <c r="M945" s="74"/>
      <c r="N945" s="74"/>
      <c r="O945" s="74"/>
      <c r="P945" s="74"/>
      <c r="Q945" s="74"/>
      <c r="R945" s="74"/>
      <c r="S945" s="74"/>
      <c r="T945" s="74">
        <v>282</v>
      </c>
      <c r="U945" s="74"/>
      <c r="V945" s="74">
        <v>22</v>
      </c>
    </row>
    <row r="946" spans="1:22">
      <c r="A946" s="78">
        <v>41494</v>
      </c>
      <c r="B946" s="74">
        <v>78</v>
      </c>
      <c r="D946" s="74">
        <v>5</v>
      </c>
      <c r="E946" s="74"/>
      <c r="F946" s="74">
        <v>86</v>
      </c>
      <c r="G946" s="74"/>
      <c r="H946" s="74">
        <v>5</v>
      </c>
      <c r="I946" s="74"/>
      <c r="J946" s="74"/>
      <c r="K946" s="74"/>
      <c r="L946" s="74"/>
      <c r="M946" s="74"/>
      <c r="N946" s="74"/>
      <c r="O946" s="74"/>
      <c r="P946" s="74"/>
      <c r="Q946" s="74"/>
      <c r="R946" s="74"/>
      <c r="S946" s="74"/>
      <c r="T946" s="74">
        <v>287</v>
      </c>
      <c r="U946" s="74"/>
      <c r="V946" s="74">
        <v>22</v>
      </c>
    </row>
    <row r="947" spans="1:22">
      <c r="A947" s="78">
        <v>41495</v>
      </c>
      <c r="B947" s="74">
        <v>81</v>
      </c>
      <c r="D947" s="74">
        <v>5</v>
      </c>
      <c r="E947" s="74"/>
      <c r="F947" s="74">
        <v>97</v>
      </c>
      <c r="G947" s="74"/>
      <c r="H947" s="74">
        <v>5</v>
      </c>
      <c r="I947" s="74"/>
      <c r="J947" s="74"/>
      <c r="K947" s="74"/>
      <c r="L947" s="74"/>
      <c r="M947" s="74"/>
      <c r="N947" s="74"/>
      <c r="O947" s="74"/>
      <c r="P947" s="74"/>
      <c r="Q947" s="74"/>
      <c r="R947" s="74"/>
      <c r="S947" s="74"/>
      <c r="T947" s="74">
        <v>292</v>
      </c>
      <c r="U947" s="74"/>
      <c r="V947" s="74">
        <v>22</v>
      </c>
    </row>
    <row r="948" spans="1:22">
      <c r="A948" s="78">
        <v>41496</v>
      </c>
      <c r="B948" s="74">
        <v>74</v>
      </c>
      <c r="D948" s="74">
        <v>5</v>
      </c>
      <c r="E948" s="74"/>
      <c r="F948" s="74">
        <v>80</v>
      </c>
      <c r="G948" s="74"/>
      <c r="H948" s="74">
        <v>3</v>
      </c>
      <c r="I948" s="74"/>
      <c r="J948" s="74"/>
      <c r="K948" s="74"/>
      <c r="L948" s="74"/>
      <c r="M948" s="74"/>
      <c r="N948" s="74"/>
      <c r="O948" s="74"/>
      <c r="P948" s="74"/>
      <c r="Q948" s="74"/>
      <c r="R948" s="74"/>
      <c r="S948" s="74"/>
      <c r="T948" s="74">
        <v>266</v>
      </c>
      <c r="U948" s="74"/>
      <c r="V948" s="74">
        <v>18</v>
      </c>
    </row>
    <row r="949" spans="1:22">
      <c r="A949" s="78">
        <v>41497</v>
      </c>
      <c r="B949" s="74">
        <v>76</v>
      </c>
      <c r="D949" s="74">
        <v>6</v>
      </c>
      <c r="E949" s="74"/>
      <c r="F949" s="74">
        <v>69</v>
      </c>
      <c r="G949" s="74"/>
      <c r="H949" s="74">
        <v>3</v>
      </c>
      <c r="I949" s="74"/>
      <c r="J949" s="74"/>
      <c r="K949" s="74"/>
      <c r="L949" s="74"/>
      <c r="M949" s="74"/>
      <c r="N949" s="74"/>
      <c r="O949" s="74"/>
      <c r="P949" s="74"/>
      <c r="Q949" s="74"/>
      <c r="R949" s="74"/>
      <c r="S949" s="74"/>
      <c r="T949" s="74">
        <v>254</v>
      </c>
      <c r="U949" s="74"/>
      <c r="V949" s="74">
        <v>19</v>
      </c>
    </row>
    <row r="950" spans="1:22">
      <c r="A950" s="78">
        <v>41498</v>
      </c>
      <c r="B950" s="74">
        <v>54</v>
      </c>
      <c r="D950" s="74">
        <v>3</v>
      </c>
      <c r="E950" s="74"/>
      <c r="F950" s="74">
        <v>77</v>
      </c>
      <c r="G950" s="74"/>
      <c r="H950" s="74">
        <v>3</v>
      </c>
      <c r="I950" s="74"/>
      <c r="J950" s="74"/>
      <c r="K950" s="74"/>
      <c r="L950" s="74"/>
      <c r="M950" s="74"/>
      <c r="N950" s="74"/>
      <c r="O950" s="74"/>
      <c r="P950" s="74"/>
      <c r="Q950" s="74"/>
      <c r="R950" s="74"/>
      <c r="S950" s="74"/>
      <c r="T950" s="74">
        <v>260</v>
      </c>
      <c r="U950" s="74"/>
      <c r="V950" s="74">
        <v>18</v>
      </c>
    </row>
    <row r="951" spans="1:22">
      <c r="A951" s="78">
        <v>41499</v>
      </c>
      <c r="B951" s="74">
        <v>51</v>
      </c>
      <c r="D951" s="74">
        <v>3</v>
      </c>
      <c r="E951" s="74"/>
      <c r="F951" s="74">
        <v>76</v>
      </c>
      <c r="G951" s="74"/>
      <c r="H951" s="74">
        <v>4</v>
      </c>
      <c r="I951" s="74"/>
      <c r="J951" s="74"/>
      <c r="K951" s="74"/>
      <c r="L951" s="74"/>
      <c r="M951" s="74"/>
      <c r="N951" s="74"/>
      <c r="O951" s="74"/>
      <c r="P951" s="74"/>
      <c r="Q951" s="74"/>
      <c r="R951" s="74"/>
      <c r="S951" s="74"/>
      <c r="T951" s="74">
        <v>265</v>
      </c>
      <c r="U951" s="74"/>
      <c r="V951" s="74">
        <v>20</v>
      </c>
    </row>
    <row r="952" spans="1:22">
      <c r="A952" s="78">
        <v>41500</v>
      </c>
      <c r="B952" s="74">
        <v>56</v>
      </c>
      <c r="D952" s="74">
        <v>3</v>
      </c>
      <c r="E952" s="74"/>
      <c r="F952" s="74">
        <v>74</v>
      </c>
      <c r="G952" s="74"/>
      <c r="H952" s="74">
        <v>3</v>
      </c>
      <c r="I952" s="74"/>
      <c r="J952" s="74"/>
      <c r="K952" s="74"/>
      <c r="L952" s="74"/>
      <c r="M952" s="74"/>
      <c r="N952" s="74"/>
      <c r="O952" s="74"/>
      <c r="P952" s="74"/>
      <c r="Q952" s="74"/>
      <c r="R952" s="74"/>
      <c r="S952" s="74"/>
      <c r="T952" s="74">
        <v>284</v>
      </c>
      <c r="U952" s="74"/>
      <c r="V952" s="74">
        <v>18</v>
      </c>
    </row>
    <row r="953" spans="1:22">
      <c r="A953" s="78">
        <v>41501</v>
      </c>
      <c r="B953" s="74">
        <v>70</v>
      </c>
      <c r="D953" s="74">
        <v>4</v>
      </c>
      <c r="E953" s="74"/>
      <c r="F953" s="74">
        <v>80</v>
      </c>
      <c r="G953" s="74"/>
      <c r="H953" s="74">
        <v>3</v>
      </c>
      <c r="I953" s="74"/>
      <c r="J953" s="74"/>
      <c r="K953" s="74"/>
      <c r="L953" s="74"/>
      <c r="M953" s="74"/>
      <c r="N953" s="74"/>
      <c r="O953" s="74"/>
      <c r="P953" s="74"/>
      <c r="Q953" s="74"/>
      <c r="R953" s="74"/>
      <c r="S953" s="74"/>
      <c r="T953" s="74">
        <v>293</v>
      </c>
      <c r="U953" s="74"/>
      <c r="V953" s="74">
        <v>20</v>
      </c>
    </row>
    <row r="954" spans="1:22">
      <c r="A954" s="78">
        <v>41502</v>
      </c>
      <c r="B954" s="74">
        <v>82</v>
      </c>
      <c r="D954" s="74">
        <v>6</v>
      </c>
      <c r="E954" s="74"/>
      <c r="F954" s="74">
        <v>88</v>
      </c>
      <c r="G954" s="74"/>
      <c r="H954" s="74">
        <v>4</v>
      </c>
      <c r="I954" s="74"/>
      <c r="J954" s="74"/>
      <c r="K954" s="74"/>
      <c r="L954" s="74"/>
      <c r="M954" s="74"/>
      <c r="N954" s="74"/>
      <c r="O954" s="74"/>
      <c r="P954" s="74"/>
      <c r="Q954" s="74"/>
      <c r="R954" s="74"/>
      <c r="S954" s="74"/>
      <c r="T954" s="74">
        <v>299</v>
      </c>
      <c r="U954" s="74"/>
      <c r="V954" s="74">
        <v>22</v>
      </c>
    </row>
    <row r="955" spans="1:22">
      <c r="A955" s="78">
        <v>41503</v>
      </c>
      <c r="B955" s="74">
        <v>78</v>
      </c>
      <c r="D955" s="74">
        <v>6</v>
      </c>
      <c r="E955" s="74"/>
      <c r="F955" s="74">
        <v>75</v>
      </c>
      <c r="G955" s="74"/>
      <c r="H955" s="74">
        <v>3</v>
      </c>
      <c r="I955" s="74"/>
      <c r="J955" s="74"/>
      <c r="K955" s="74"/>
      <c r="L955" s="74"/>
      <c r="M955" s="74"/>
      <c r="N955" s="74"/>
      <c r="O955" s="74"/>
      <c r="P955" s="74"/>
      <c r="Q955" s="74"/>
      <c r="R955" s="74"/>
      <c r="S955" s="74"/>
      <c r="T955" s="74">
        <v>288</v>
      </c>
      <c r="U955" s="74"/>
      <c r="V955" s="74">
        <v>24</v>
      </c>
    </row>
    <row r="956" spans="1:22">
      <c r="A956" s="78">
        <v>41504</v>
      </c>
      <c r="B956" s="74">
        <v>82</v>
      </c>
      <c r="D956" s="74">
        <v>10</v>
      </c>
      <c r="E956" s="74"/>
      <c r="F956" s="74">
        <v>74</v>
      </c>
      <c r="G956" s="74"/>
      <c r="H956" s="74">
        <v>3</v>
      </c>
      <c r="I956" s="74"/>
      <c r="J956" s="74"/>
      <c r="K956" s="74"/>
      <c r="L956" s="74"/>
      <c r="M956" s="74"/>
      <c r="N956" s="74"/>
      <c r="O956" s="74"/>
      <c r="P956" s="74"/>
      <c r="Q956" s="74"/>
      <c r="R956" s="74"/>
      <c r="S956" s="74"/>
      <c r="T956" s="74">
        <v>282</v>
      </c>
      <c r="U956" s="74"/>
      <c r="V956" s="74">
        <v>29</v>
      </c>
    </row>
    <row r="957" spans="1:22">
      <c r="A957" s="78">
        <v>41505</v>
      </c>
      <c r="B957" s="74">
        <v>82</v>
      </c>
      <c r="D957" s="74">
        <v>6</v>
      </c>
      <c r="E957" s="74"/>
      <c r="F957" s="74">
        <v>76</v>
      </c>
      <c r="G957" s="74"/>
      <c r="H957" s="74">
        <v>3</v>
      </c>
      <c r="I957" s="74"/>
      <c r="J957" s="74"/>
      <c r="K957" s="74"/>
      <c r="L957" s="74"/>
      <c r="M957" s="74"/>
      <c r="N957" s="74"/>
      <c r="O957" s="74"/>
      <c r="P957" s="74"/>
      <c r="Q957" s="74"/>
      <c r="R957" s="74"/>
      <c r="S957" s="74"/>
      <c r="T957" s="74">
        <v>289</v>
      </c>
      <c r="U957" s="74"/>
      <c r="V957" s="74">
        <v>27</v>
      </c>
    </row>
    <row r="958" spans="1:22">
      <c r="A958" s="78">
        <v>41506</v>
      </c>
      <c r="B958" s="74">
        <v>86</v>
      </c>
      <c r="D958" s="74">
        <v>8</v>
      </c>
      <c r="E958" s="74"/>
      <c r="F958" s="74">
        <v>87</v>
      </c>
      <c r="G958" s="74"/>
      <c r="H958" s="74">
        <v>3</v>
      </c>
      <c r="I958" s="74"/>
      <c r="J958" s="74"/>
      <c r="K958" s="74"/>
      <c r="L958" s="74"/>
      <c r="M958" s="74"/>
      <c r="N958" s="74"/>
      <c r="O958" s="74"/>
      <c r="P958" s="74"/>
      <c r="Q958" s="74"/>
      <c r="R958" s="74"/>
      <c r="S958" s="74"/>
      <c r="T958" s="74">
        <v>289</v>
      </c>
      <c r="U958" s="74"/>
      <c r="V958" s="74">
        <v>25</v>
      </c>
    </row>
    <row r="959" spans="1:22">
      <c r="A959" s="78">
        <v>41507</v>
      </c>
      <c r="B959" s="74">
        <v>98</v>
      </c>
      <c r="D959" s="74">
        <v>6</v>
      </c>
      <c r="E959" s="74"/>
      <c r="F959" s="74">
        <v>91</v>
      </c>
      <c r="G959" s="74"/>
      <c r="H959" s="74">
        <v>5</v>
      </c>
      <c r="I959" s="74"/>
      <c r="J959" s="74"/>
      <c r="K959" s="74"/>
      <c r="L959" s="74"/>
      <c r="M959" s="74"/>
      <c r="N959" s="74"/>
      <c r="O959" s="74"/>
      <c r="P959" s="74"/>
      <c r="Q959" s="74"/>
      <c r="R959" s="74"/>
      <c r="S959" s="74"/>
      <c r="T959" s="74">
        <v>288</v>
      </c>
      <c r="U959" s="74"/>
      <c r="V959" s="74">
        <v>23</v>
      </c>
    </row>
    <row r="960" spans="1:22">
      <c r="A960" s="78">
        <v>41508</v>
      </c>
      <c r="B960" s="74">
        <v>90</v>
      </c>
      <c r="D960" s="74">
        <v>6</v>
      </c>
      <c r="E960" s="74"/>
      <c r="F960" s="74">
        <v>96</v>
      </c>
      <c r="G960" s="74"/>
      <c r="H960" s="74">
        <v>5</v>
      </c>
      <c r="I960" s="74"/>
      <c r="J960" s="74"/>
      <c r="K960" s="74"/>
      <c r="L960" s="74"/>
      <c r="M960" s="74"/>
      <c r="N960" s="74"/>
      <c r="O960" s="74"/>
      <c r="P960" s="74"/>
      <c r="Q960" s="74"/>
      <c r="R960" s="74"/>
      <c r="S960" s="74"/>
      <c r="T960" s="74">
        <v>295</v>
      </c>
      <c r="U960" s="74"/>
      <c r="V960" s="74">
        <v>22</v>
      </c>
    </row>
    <row r="961" spans="1:22">
      <c r="A961" s="78">
        <v>41509</v>
      </c>
      <c r="B961" s="74">
        <v>95</v>
      </c>
      <c r="D961" s="74">
        <v>10</v>
      </c>
      <c r="E961" s="74"/>
      <c r="F961" s="74">
        <v>104</v>
      </c>
      <c r="G961" s="74"/>
      <c r="H961" s="74">
        <v>7</v>
      </c>
      <c r="I961" s="74"/>
      <c r="J961" s="74"/>
      <c r="K961" s="74"/>
      <c r="L961" s="74"/>
      <c r="M961" s="74"/>
      <c r="N961" s="74"/>
      <c r="O961" s="74"/>
      <c r="P961" s="74"/>
      <c r="Q961" s="74"/>
      <c r="R961" s="74"/>
      <c r="S961" s="74"/>
      <c r="T961" s="74">
        <v>298</v>
      </c>
      <c r="U961" s="74"/>
      <c r="V961" s="74">
        <v>26</v>
      </c>
    </row>
    <row r="962" spans="1:22">
      <c r="A962" s="78">
        <v>41510</v>
      </c>
      <c r="B962" s="74">
        <v>69</v>
      </c>
      <c r="D962" s="74">
        <v>5</v>
      </c>
      <c r="E962" s="74"/>
      <c r="F962" s="74">
        <v>87</v>
      </c>
      <c r="G962" s="74"/>
      <c r="H962" s="74">
        <v>5</v>
      </c>
      <c r="I962" s="74"/>
      <c r="J962" s="74"/>
      <c r="K962" s="74"/>
      <c r="L962" s="74"/>
      <c r="M962" s="74"/>
      <c r="N962" s="74"/>
      <c r="O962" s="74"/>
      <c r="P962" s="74"/>
      <c r="Q962" s="74"/>
      <c r="R962" s="74"/>
      <c r="S962" s="74"/>
      <c r="T962" s="74">
        <v>288</v>
      </c>
      <c r="U962" s="74"/>
      <c r="V962" s="74">
        <v>26</v>
      </c>
    </row>
    <row r="963" spans="1:22">
      <c r="A963" s="78">
        <v>41511</v>
      </c>
      <c r="B963" s="74">
        <v>62</v>
      </c>
      <c r="D963" s="74">
        <v>3</v>
      </c>
      <c r="E963" s="74"/>
      <c r="F963" s="74">
        <v>77</v>
      </c>
      <c r="G963" s="74"/>
      <c r="H963" s="74">
        <v>7</v>
      </c>
      <c r="I963" s="74"/>
      <c r="J963" s="74"/>
      <c r="K963" s="74"/>
      <c r="L963" s="74"/>
      <c r="M963" s="74"/>
      <c r="N963" s="74"/>
      <c r="O963" s="74"/>
      <c r="P963" s="74"/>
      <c r="Q963" s="74"/>
      <c r="R963" s="74"/>
      <c r="S963" s="74"/>
      <c r="T963" s="74">
        <v>261</v>
      </c>
      <c r="U963" s="74"/>
      <c r="V963" s="74">
        <v>21</v>
      </c>
    </row>
    <row r="964" spans="1:22">
      <c r="A964" s="78">
        <v>41512</v>
      </c>
      <c r="B964" s="74">
        <v>68</v>
      </c>
      <c r="D964" s="74">
        <v>7</v>
      </c>
      <c r="E964" s="74"/>
      <c r="F964" s="74">
        <v>84</v>
      </c>
      <c r="G964" s="74"/>
      <c r="H964" s="74">
        <v>5</v>
      </c>
      <c r="I964" s="74"/>
      <c r="J964" s="74"/>
      <c r="K964" s="74"/>
      <c r="L964" s="74"/>
      <c r="M964" s="74"/>
      <c r="N964" s="74"/>
      <c r="O964" s="74"/>
      <c r="P964" s="74"/>
      <c r="Q964" s="74"/>
      <c r="R964" s="74"/>
      <c r="S964" s="74"/>
      <c r="T964" s="74">
        <v>266</v>
      </c>
      <c r="U964" s="74"/>
      <c r="V964" s="74">
        <v>22</v>
      </c>
    </row>
    <row r="965" spans="1:22">
      <c r="A965" s="78">
        <v>41513</v>
      </c>
      <c r="B965" s="74">
        <v>58</v>
      </c>
      <c r="D965" s="74">
        <v>4</v>
      </c>
      <c r="E965" s="74"/>
      <c r="F965" s="74">
        <v>74</v>
      </c>
      <c r="G965" s="74"/>
      <c r="H965" s="74">
        <v>4</v>
      </c>
      <c r="I965" s="74"/>
      <c r="J965" s="74"/>
      <c r="K965" s="74"/>
      <c r="L965" s="74"/>
      <c r="M965" s="74"/>
      <c r="N965" s="74"/>
      <c r="O965" s="74"/>
      <c r="P965" s="74"/>
      <c r="Q965" s="74"/>
      <c r="R965" s="74"/>
      <c r="S965" s="74"/>
      <c r="T965" s="74">
        <v>262</v>
      </c>
      <c r="U965" s="74"/>
      <c r="V965" s="74">
        <v>22</v>
      </c>
    </row>
    <row r="966" spans="1:22">
      <c r="A966" s="78">
        <v>41514</v>
      </c>
      <c r="B966" s="74">
        <v>84</v>
      </c>
      <c r="D966" s="74">
        <v>4</v>
      </c>
      <c r="E966" s="74"/>
      <c r="F966" s="74">
        <v>87</v>
      </c>
      <c r="G966" s="74"/>
      <c r="H966" s="74">
        <v>6</v>
      </c>
      <c r="I966" s="74"/>
      <c r="J966" s="74"/>
      <c r="K966" s="74"/>
      <c r="L966" s="74"/>
      <c r="M966" s="74"/>
      <c r="N966" s="74"/>
      <c r="O966" s="74"/>
      <c r="P966" s="74"/>
      <c r="Q966" s="74"/>
      <c r="R966" s="74"/>
      <c r="S966" s="74"/>
      <c r="T966" s="74">
        <v>289</v>
      </c>
      <c r="U966" s="74"/>
      <c r="V966" s="74">
        <v>26</v>
      </c>
    </row>
    <row r="967" spans="1:22">
      <c r="A967" s="78">
        <v>41515</v>
      </c>
      <c r="B967" s="74">
        <v>79</v>
      </c>
      <c r="D967" s="74">
        <v>5</v>
      </c>
      <c r="E967" s="74"/>
      <c r="F967" s="74">
        <v>98</v>
      </c>
      <c r="G967" s="74"/>
      <c r="H967" s="74">
        <v>7</v>
      </c>
      <c r="I967" s="74"/>
      <c r="J967" s="74"/>
      <c r="K967" s="74"/>
      <c r="L967" s="74"/>
      <c r="M967" s="74"/>
      <c r="N967" s="74"/>
      <c r="O967" s="74"/>
      <c r="P967" s="74"/>
      <c r="Q967" s="74"/>
      <c r="R967" s="74"/>
      <c r="S967" s="74"/>
      <c r="T967" s="74">
        <v>290</v>
      </c>
      <c r="U967" s="74"/>
      <c r="V967" s="74">
        <v>28</v>
      </c>
    </row>
    <row r="968" spans="1:22">
      <c r="A968" s="78">
        <v>41516</v>
      </c>
      <c r="B968" s="74">
        <v>80</v>
      </c>
      <c r="D968" s="74">
        <v>7</v>
      </c>
      <c r="E968" s="74"/>
      <c r="F968" s="74">
        <v>96</v>
      </c>
      <c r="G968" s="74"/>
      <c r="H968" s="74">
        <v>5</v>
      </c>
      <c r="I968" s="74"/>
      <c r="J968" s="74"/>
      <c r="K968" s="74"/>
      <c r="L968" s="74"/>
      <c r="M968" s="74"/>
      <c r="N968" s="74"/>
      <c r="O968" s="74"/>
      <c r="P968" s="74"/>
      <c r="Q968" s="74"/>
      <c r="R968" s="74"/>
      <c r="S968" s="74"/>
      <c r="T968" s="74">
        <v>295</v>
      </c>
      <c r="U968" s="74"/>
      <c r="V968" s="74">
        <v>28</v>
      </c>
    </row>
    <row r="969" spans="1:22">
      <c r="A969" s="78">
        <v>41517</v>
      </c>
      <c r="B969" s="74">
        <v>83</v>
      </c>
      <c r="D969" s="74">
        <v>8</v>
      </c>
      <c r="E969" s="74"/>
      <c r="F969" s="74">
        <v>78</v>
      </c>
      <c r="G969" s="74"/>
      <c r="H969" s="74">
        <v>4</v>
      </c>
      <c r="I969" s="74"/>
      <c r="J969" s="74"/>
      <c r="K969" s="74"/>
      <c r="L969" s="74"/>
      <c r="M969" s="74"/>
      <c r="N969" s="74"/>
      <c r="O969" s="74"/>
      <c r="P969" s="74"/>
      <c r="Q969" s="74"/>
      <c r="R969" s="74"/>
      <c r="S969" s="74"/>
      <c r="T969" s="74">
        <v>270</v>
      </c>
      <c r="U969" s="74"/>
      <c r="V969" s="74">
        <v>29</v>
      </c>
    </row>
    <row r="970" spans="1:22">
      <c r="A970" s="78">
        <v>41518</v>
      </c>
      <c r="B970" s="74">
        <v>84</v>
      </c>
      <c r="D970" s="74">
        <v>8</v>
      </c>
      <c r="E970" s="74"/>
      <c r="F970" s="74">
        <v>66</v>
      </c>
      <c r="G970" s="74"/>
      <c r="H970" s="74">
        <v>3</v>
      </c>
      <c r="I970" s="74"/>
      <c r="J970" s="74"/>
      <c r="K970" s="74"/>
      <c r="L970" s="74"/>
      <c r="M970" s="74"/>
      <c r="N970" s="74"/>
      <c r="O970" s="74"/>
      <c r="P970" s="74"/>
      <c r="Q970" s="74"/>
      <c r="R970" s="74"/>
      <c r="S970" s="74"/>
      <c r="T970" s="74">
        <v>259</v>
      </c>
      <c r="U970" s="74"/>
      <c r="V970" s="74">
        <v>26</v>
      </c>
    </row>
    <row r="971" spans="1:22">
      <c r="A971" s="78">
        <v>41519</v>
      </c>
      <c r="B971" s="74">
        <v>83</v>
      </c>
      <c r="D971" s="74">
        <v>11</v>
      </c>
      <c r="E971" s="74"/>
      <c r="F971" s="74">
        <v>60</v>
      </c>
      <c r="G971" s="74"/>
      <c r="H971" s="74">
        <v>4</v>
      </c>
      <c r="I971" s="74"/>
      <c r="J971" s="74"/>
      <c r="K971" s="74"/>
      <c r="L971" s="74"/>
      <c r="M971" s="74"/>
      <c r="N971" s="74"/>
      <c r="O971" s="74"/>
      <c r="P971" s="74"/>
      <c r="Q971" s="74"/>
      <c r="R971" s="74"/>
      <c r="S971" s="74"/>
      <c r="T971" s="74">
        <v>261</v>
      </c>
      <c r="U971" s="74"/>
      <c r="V971" s="74">
        <v>30</v>
      </c>
    </row>
    <row r="972" spans="1:22">
      <c r="A972" s="78">
        <v>41520</v>
      </c>
      <c r="B972" s="74">
        <v>79</v>
      </c>
      <c r="D972" s="74">
        <v>8</v>
      </c>
      <c r="E972" s="74"/>
      <c r="F972" s="74">
        <v>62</v>
      </c>
      <c r="G972" s="74"/>
      <c r="H972" s="74">
        <v>4</v>
      </c>
      <c r="I972" s="74"/>
      <c r="J972" s="74"/>
      <c r="K972" s="74"/>
      <c r="L972" s="74"/>
      <c r="M972" s="74"/>
      <c r="N972" s="74"/>
      <c r="O972" s="74"/>
      <c r="P972" s="74"/>
      <c r="Q972" s="74"/>
      <c r="R972" s="74"/>
      <c r="S972" s="74"/>
      <c r="T972" s="74">
        <v>246</v>
      </c>
      <c r="U972" s="74"/>
      <c r="V972" s="74">
        <v>24</v>
      </c>
    </row>
    <row r="973" spans="1:22">
      <c r="A973" s="78">
        <v>41521</v>
      </c>
      <c r="B973" s="74">
        <v>75</v>
      </c>
      <c r="D973" s="74">
        <v>10</v>
      </c>
      <c r="E973" s="74"/>
      <c r="F973" s="74">
        <v>53</v>
      </c>
      <c r="G973" s="74"/>
      <c r="H973" s="74">
        <v>3</v>
      </c>
      <c r="I973" s="74"/>
      <c r="J973" s="74"/>
      <c r="K973" s="74"/>
      <c r="L973" s="74"/>
      <c r="M973" s="74"/>
      <c r="N973" s="74"/>
      <c r="O973" s="74"/>
      <c r="P973" s="74"/>
      <c r="Q973" s="74"/>
      <c r="R973" s="74"/>
      <c r="S973" s="74"/>
      <c r="T973" s="74">
        <v>239</v>
      </c>
      <c r="U973" s="74"/>
      <c r="V973" s="74">
        <v>26</v>
      </c>
    </row>
    <row r="974" spans="1:22">
      <c r="A974" s="78">
        <v>41522</v>
      </c>
      <c r="B974" s="74">
        <v>50</v>
      </c>
      <c r="D974" s="74">
        <v>5</v>
      </c>
      <c r="E974" s="74"/>
      <c r="F974" s="74">
        <v>49</v>
      </c>
      <c r="G974" s="74"/>
      <c r="H974" s="74">
        <v>4</v>
      </c>
      <c r="I974" s="74"/>
      <c r="J974" s="74"/>
      <c r="K974" s="74"/>
      <c r="L974" s="74"/>
      <c r="M974" s="74"/>
      <c r="N974" s="74"/>
      <c r="O974" s="74"/>
      <c r="P974" s="74"/>
      <c r="Q974" s="74"/>
      <c r="R974" s="74"/>
      <c r="S974" s="74"/>
      <c r="T974" s="74">
        <v>193</v>
      </c>
      <c r="U974" s="74"/>
      <c r="V974" s="74">
        <v>21</v>
      </c>
    </row>
    <row r="975" spans="1:22">
      <c r="A975" s="78">
        <v>41523</v>
      </c>
      <c r="B975" s="74">
        <v>51</v>
      </c>
      <c r="D975" s="74">
        <v>7</v>
      </c>
      <c r="E975" s="74"/>
      <c r="F975" s="74">
        <v>58</v>
      </c>
      <c r="G975" s="74"/>
      <c r="H975" s="74">
        <v>5</v>
      </c>
      <c r="I975" s="74"/>
      <c r="J975" s="74"/>
      <c r="K975" s="74"/>
      <c r="L975" s="74"/>
      <c r="M975" s="74"/>
      <c r="N975" s="74"/>
      <c r="O975" s="74"/>
      <c r="P975" s="74"/>
      <c r="Q975" s="74"/>
      <c r="R975" s="74"/>
      <c r="S975" s="74"/>
      <c r="T975" s="74">
        <v>202</v>
      </c>
      <c r="U975" s="74"/>
      <c r="V975" s="74">
        <v>20</v>
      </c>
    </row>
    <row r="976" spans="1:22">
      <c r="A976" s="78">
        <v>41524</v>
      </c>
      <c r="B976" s="74">
        <v>50</v>
      </c>
      <c r="D976" s="74">
        <v>5</v>
      </c>
      <c r="E976" s="74"/>
      <c r="F976" s="74">
        <v>60</v>
      </c>
      <c r="G976" s="74"/>
      <c r="H976" s="74">
        <v>4</v>
      </c>
      <c r="I976" s="74"/>
      <c r="J976" s="74"/>
      <c r="K976" s="74"/>
      <c r="L976" s="74"/>
      <c r="M976" s="74"/>
      <c r="N976" s="74"/>
      <c r="O976" s="74"/>
      <c r="P976" s="74"/>
      <c r="Q976" s="74"/>
      <c r="R976" s="74"/>
      <c r="S976" s="74"/>
      <c r="T976" s="74">
        <v>198</v>
      </c>
      <c r="U976" s="74"/>
      <c r="V976" s="74">
        <v>20</v>
      </c>
    </row>
    <row r="977" spans="1:22">
      <c r="A977" s="78">
        <v>41525</v>
      </c>
      <c r="B977" s="74">
        <v>52</v>
      </c>
      <c r="D977" s="74">
        <v>6</v>
      </c>
      <c r="E977" s="74"/>
      <c r="F977" s="74">
        <v>60</v>
      </c>
      <c r="G977" s="74"/>
      <c r="H977" s="74">
        <v>4</v>
      </c>
      <c r="I977" s="74"/>
      <c r="J977" s="74"/>
      <c r="K977" s="74"/>
      <c r="L977" s="74"/>
      <c r="M977" s="74"/>
      <c r="N977" s="74"/>
      <c r="O977" s="74"/>
      <c r="P977" s="74"/>
      <c r="Q977" s="74"/>
      <c r="R977" s="74"/>
      <c r="S977" s="74"/>
      <c r="T977" s="74">
        <v>183</v>
      </c>
      <c r="U977" s="74"/>
      <c r="V977" s="74">
        <v>19</v>
      </c>
    </row>
    <row r="978" spans="1:22">
      <c r="A978" s="78">
        <v>41526</v>
      </c>
      <c r="B978" s="74">
        <v>48</v>
      </c>
      <c r="D978" s="74">
        <v>5</v>
      </c>
      <c r="E978" s="74"/>
      <c r="F978" s="74">
        <v>51</v>
      </c>
      <c r="G978" s="74"/>
      <c r="H978" s="74">
        <v>4</v>
      </c>
      <c r="I978" s="74"/>
      <c r="J978" s="74"/>
      <c r="K978" s="74"/>
      <c r="L978" s="74"/>
      <c r="M978" s="74"/>
      <c r="N978" s="74"/>
      <c r="O978" s="74"/>
      <c r="P978" s="74"/>
      <c r="Q978" s="74"/>
      <c r="R978" s="74"/>
      <c r="S978" s="74"/>
      <c r="T978" s="74">
        <v>166</v>
      </c>
      <c r="U978" s="74"/>
      <c r="V978" s="74">
        <v>19</v>
      </c>
    </row>
    <row r="979" spans="1:22">
      <c r="A979" s="78">
        <v>41527</v>
      </c>
      <c r="B979" s="74">
        <v>53</v>
      </c>
      <c r="D979" s="74">
        <v>6</v>
      </c>
      <c r="E979" s="74"/>
      <c r="F979" s="74">
        <v>50</v>
      </c>
      <c r="G979" s="74"/>
      <c r="H979" s="74">
        <v>5</v>
      </c>
      <c r="I979" s="74"/>
      <c r="J979" s="74"/>
      <c r="K979" s="74"/>
      <c r="L979" s="74"/>
      <c r="M979" s="74"/>
      <c r="N979" s="74"/>
      <c r="O979" s="74"/>
      <c r="P979" s="74"/>
      <c r="Q979" s="74"/>
      <c r="R979" s="74"/>
      <c r="S979" s="74"/>
      <c r="T979" s="74">
        <v>169</v>
      </c>
      <c r="U979" s="74"/>
      <c r="V979" s="74">
        <v>21</v>
      </c>
    </row>
    <row r="980" spans="1:22">
      <c r="A980" s="78">
        <v>41528</v>
      </c>
      <c r="B980" s="74">
        <v>45</v>
      </c>
      <c r="D980" s="74">
        <v>5</v>
      </c>
      <c r="E980" s="74"/>
      <c r="F980" s="74">
        <v>46</v>
      </c>
      <c r="G980" s="74"/>
      <c r="H980" s="74">
        <v>4</v>
      </c>
      <c r="I980" s="74"/>
      <c r="J980" s="74"/>
      <c r="K980" s="74"/>
      <c r="L980" s="74"/>
      <c r="M980" s="74"/>
      <c r="N980" s="74"/>
      <c r="O980" s="74"/>
      <c r="P980" s="74"/>
      <c r="Q980" s="74"/>
      <c r="R980" s="74"/>
      <c r="S980" s="74"/>
      <c r="T980" s="74">
        <v>173</v>
      </c>
      <c r="U980" s="74"/>
      <c r="V980" s="74">
        <v>21</v>
      </c>
    </row>
    <row r="981" spans="1:22">
      <c r="A981" s="78">
        <v>41529</v>
      </c>
      <c r="B981" s="74">
        <v>61</v>
      </c>
      <c r="D981" s="74">
        <v>7</v>
      </c>
      <c r="E981" s="74"/>
      <c r="F981" s="74">
        <v>59</v>
      </c>
      <c r="G981" s="74"/>
      <c r="H981" s="74">
        <v>4</v>
      </c>
      <c r="I981" s="74"/>
      <c r="J981" s="74"/>
      <c r="K981" s="74"/>
      <c r="L981" s="74"/>
      <c r="M981" s="74"/>
      <c r="N981" s="74"/>
      <c r="O981" s="74"/>
      <c r="P981" s="74"/>
      <c r="Q981" s="74"/>
      <c r="R981" s="74"/>
      <c r="S981" s="74"/>
      <c r="T981" s="74">
        <v>176</v>
      </c>
      <c r="U981" s="74"/>
      <c r="V981" s="74">
        <v>22</v>
      </c>
    </row>
    <row r="982" spans="1:22">
      <c r="A982" s="78">
        <v>41530</v>
      </c>
      <c r="B982" s="74">
        <v>69</v>
      </c>
      <c r="D982" s="74">
        <v>8</v>
      </c>
      <c r="E982" s="74"/>
      <c r="F982" s="74">
        <v>70</v>
      </c>
      <c r="G982" s="74"/>
      <c r="H982" s="74">
        <v>4</v>
      </c>
      <c r="I982" s="74"/>
      <c r="J982" s="74"/>
      <c r="K982" s="74"/>
      <c r="L982" s="74"/>
      <c r="M982" s="74"/>
      <c r="N982" s="74"/>
      <c r="O982" s="74"/>
      <c r="P982" s="74"/>
      <c r="Q982" s="74"/>
      <c r="R982" s="74"/>
      <c r="S982" s="74"/>
      <c r="T982" s="74">
        <v>193</v>
      </c>
      <c r="U982" s="74"/>
      <c r="V982" s="74">
        <v>25</v>
      </c>
    </row>
    <row r="983" spans="1:22">
      <c r="A983" s="78">
        <v>41531</v>
      </c>
      <c r="B983" s="74">
        <v>73</v>
      </c>
      <c r="D983" s="74">
        <v>8</v>
      </c>
      <c r="E983" s="74"/>
      <c r="F983" s="74">
        <v>72</v>
      </c>
      <c r="G983" s="74"/>
      <c r="H983" s="74">
        <v>4</v>
      </c>
      <c r="I983" s="74"/>
      <c r="J983" s="74"/>
      <c r="K983" s="74"/>
      <c r="L983" s="74"/>
      <c r="M983" s="74"/>
      <c r="N983" s="74"/>
      <c r="O983" s="74"/>
      <c r="P983" s="74"/>
      <c r="Q983" s="74"/>
      <c r="R983" s="74"/>
      <c r="S983" s="74"/>
      <c r="T983" s="74">
        <v>208</v>
      </c>
      <c r="U983" s="74"/>
      <c r="V983" s="74">
        <v>22</v>
      </c>
    </row>
    <row r="984" spans="1:22">
      <c r="A984" s="78">
        <v>41532</v>
      </c>
      <c r="B984" s="74">
        <v>74</v>
      </c>
      <c r="D984" s="74">
        <v>8</v>
      </c>
      <c r="E984" s="74"/>
      <c r="F984" s="74">
        <v>73</v>
      </c>
      <c r="G984" s="74"/>
      <c r="H984" s="74">
        <v>7</v>
      </c>
      <c r="I984" s="74"/>
      <c r="J984" s="74"/>
      <c r="K984" s="74"/>
      <c r="L984" s="74"/>
      <c r="M984" s="74"/>
      <c r="N984" s="74"/>
      <c r="O984" s="74"/>
      <c r="P984" s="74"/>
      <c r="Q984" s="74"/>
      <c r="R984" s="74"/>
      <c r="S984" s="74"/>
      <c r="T984" s="74">
        <v>194</v>
      </c>
      <c r="U984" s="74"/>
      <c r="V984" s="74">
        <v>22</v>
      </c>
    </row>
    <row r="985" spans="1:22">
      <c r="A985" s="78">
        <v>41533</v>
      </c>
      <c r="B985" s="74">
        <v>67</v>
      </c>
      <c r="D985" s="74">
        <v>10</v>
      </c>
      <c r="E985" s="74"/>
      <c r="F985" s="74">
        <v>65</v>
      </c>
      <c r="G985" s="74"/>
      <c r="H985" s="74">
        <v>6</v>
      </c>
      <c r="I985" s="74"/>
      <c r="J985" s="74"/>
      <c r="K985" s="74"/>
      <c r="L985" s="74"/>
      <c r="M985" s="74"/>
      <c r="N985" s="74"/>
      <c r="O985" s="74"/>
      <c r="P985" s="74"/>
      <c r="Q985" s="74"/>
      <c r="R985" s="74"/>
      <c r="S985" s="74"/>
      <c r="T985" s="74">
        <v>183</v>
      </c>
      <c r="U985" s="74"/>
      <c r="V985" s="74">
        <v>22</v>
      </c>
    </row>
    <row r="986" spans="1:22">
      <c r="A986" s="78">
        <v>41534</v>
      </c>
      <c r="B986" s="74">
        <v>66</v>
      </c>
      <c r="D986" s="74">
        <v>7</v>
      </c>
      <c r="E986" s="74"/>
      <c r="F986" s="74">
        <v>64</v>
      </c>
      <c r="G986" s="74"/>
      <c r="H986" s="74">
        <v>4</v>
      </c>
      <c r="I986" s="74"/>
      <c r="J986" s="74"/>
      <c r="K986" s="74"/>
      <c r="L986" s="74"/>
      <c r="M986" s="74"/>
      <c r="N986" s="74"/>
      <c r="O986" s="74"/>
      <c r="P986" s="74"/>
      <c r="Q986" s="74"/>
      <c r="R986" s="74"/>
      <c r="S986" s="74"/>
      <c r="T986" s="74">
        <v>159</v>
      </c>
      <c r="U986" s="74"/>
      <c r="V986" s="74">
        <v>15</v>
      </c>
    </row>
    <row r="987" spans="1:22">
      <c r="A987" s="78">
        <v>41535</v>
      </c>
      <c r="B987" s="74">
        <v>72</v>
      </c>
      <c r="D987" s="74">
        <v>8</v>
      </c>
      <c r="E987" s="74"/>
      <c r="F987" s="74">
        <v>71</v>
      </c>
      <c r="G987" s="74"/>
      <c r="H987" s="74">
        <v>4</v>
      </c>
      <c r="I987" s="74"/>
      <c r="J987" s="74"/>
      <c r="K987" s="74"/>
      <c r="L987" s="74"/>
      <c r="M987" s="74"/>
      <c r="N987" s="74"/>
      <c r="O987" s="74"/>
      <c r="P987" s="74"/>
      <c r="Q987" s="74"/>
      <c r="R987" s="74"/>
      <c r="S987" s="74"/>
      <c r="T987" s="74">
        <v>172</v>
      </c>
      <c r="U987" s="74"/>
      <c r="V987" s="74">
        <v>20</v>
      </c>
    </row>
    <row r="988" spans="1:22">
      <c r="A988" s="78">
        <v>41536</v>
      </c>
      <c r="B988" s="74">
        <v>76</v>
      </c>
      <c r="D988" s="74">
        <v>6</v>
      </c>
      <c r="E988" s="74"/>
      <c r="F988" s="74">
        <v>63</v>
      </c>
      <c r="G988" s="74"/>
      <c r="H988" s="74">
        <v>3</v>
      </c>
      <c r="I988" s="74"/>
      <c r="J988" s="74"/>
      <c r="K988" s="74"/>
      <c r="L988" s="74"/>
      <c r="M988" s="74"/>
      <c r="N988" s="74"/>
      <c r="O988" s="74"/>
      <c r="P988" s="74"/>
      <c r="Q988" s="74"/>
      <c r="R988" s="74"/>
      <c r="S988" s="74"/>
      <c r="T988" s="74">
        <v>185</v>
      </c>
      <c r="U988" s="74"/>
      <c r="V988" s="74">
        <v>14</v>
      </c>
    </row>
    <row r="989" spans="1:22">
      <c r="A989" s="78">
        <v>41537</v>
      </c>
      <c r="B989" s="74">
        <v>78</v>
      </c>
      <c r="D989" s="74">
        <v>6</v>
      </c>
      <c r="E989" s="74"/>
      <c r="F989" s="74">
        <v>48</v>
      </c>
      <c r="G989" s="74"/>
      <c r="H989" s="74">
        <v>3</v>
      </c>
      <c r="I989" s="74"/>
      <c r="J989" s="74"/>
      <c r="K989" s="74"/>
      <c r="L989" s="74"/>
      <c r="M989" s="74"/>
      <c r="N989" s="74"/>
      <c r="O989" s="74"/>
      <c r="P989" s="74"/>
      <c r="Q989" s="74"/>
      <c r="R989" s="74"/>
      <c r="S989" s="74"/>
      <c r="T989" s="74">
        <v>134</v>
      </c>
      <c r="U989" s="74"/>
      <c r="V989" s="74">
        <v>10</v>
      </c>
    </row>
    <row r="990" spans="1:22">
      <c r="A990" s="78">
        <v>41538</v>
      </c>
      <c r="B990" s="74">
        <v>82</v>
      </c>
      <c r="D990" s="74">
        <v>7</v>
      </c>
      <c r="E990" s="74"/>
      <c r="F990" s="74">
        <v>43</v>
      </c>
      <c r="G990" s="74"/>
      <c r="H990" s="74">
        <v>3</v>
      </c>
      <c r="I990" s="74"/>
      <c r="J990" s="74"/>
      <c r="K990" s="74"/>
      <c r="L990" s="74"/>
      <c r="M990" s="74"/>
      <c r="N990" s="74"/>
      <c r="O990" s="74"/>
      <c r="P990" s="74"/>
      <c r="Q990" s="74"/>
      <c r="R990" s="74"/>
      <c r="S990" s="74"/>
      <c r="T990" s="74">
        <v>131</v>
      </c>
      <c r="U990" s="74"/>
      <c r="V990" s="74">
        <v>10</v>
      </c>
    </row>
    <row r="991" spans="1:22">
      <c r="A991" s="78">
        <v>41539</v>
      </c>
      <c r="B991" s="74">
        <v>91</v>
      </c>
      <c r="D991" s="74">
        <v>7</v>
      </c>
      <c r="E991" s="74"/>
      <c r="F991" s="74">
        <v>40</v>
      </c>
      <c r="G991" s="74"/>
      <c r="H991" s="74">
        <v>3</v>
      </c>
      <c r="I991" s="74"/>
      <c r="J991" s="74"/>
      <c r="K991" s="74"/>
      <c r="L991" s="74"/>
      <c r="M991" s="74"/>
      <c r="N991" s="74"/>
      <c r="O991" s="74"/>
      <c r="P991" s="74"/>
      <c r="Q991" s="74"/>
      <c r="R991" s="74"/>
      <c r="S991" s="74"/>
      <c r="T991" s="74">
        <v>131</v>
      </c>
      <c r="U991" s="74"/>
      <c r="V991" s="74">
        <v>10</v>
      </c>
    </row>
    <row r="992" spans="1:22">
      <c r="A992" s="78">
        <v>41540</v>
      </c>
      <c r="B992" s="74">
        <v>82</v>
      </c>
      <c r="D992" s="74">
        <v>8</v>
      </c>
      <c r="E992" s="74"/>
      <c r="F992" s="74">
        <v>45</v>
      </c>
      <c r="G992" s="74"/>
      <c r="H992" s="74">
        <v>3</v>
      </c>
      <c r="I992" s="74"/>
      <c r="J992" s="74"/>
      <c r="K992" s="74"/>
      <c r="L992" s="74"/>
      <c r="M992" s="74"/>
      <c r="N992" s="74"/>
      <c r="O992" s="74"/>
      <c r="P992" s="74"/>
      <c r="Q992" s="74"/>
      <c r="R992" s="74"/>
      <c r="S992" s="74"/>
      <c r="T992" s="74">
        <v>115</v>
      </c>
      <c r="U992" s="74"/>
      <c r="V992" s="74">
        <v>12</v>
      </c>
    </row>
    <row r="993" spans="1:22">
      <c r="A993" s="78">
        <v>41541</v>
      </c>
      <c r="B993" s="74">
        <v>80</v>
      </c>
      <c r="D993" s="74">
        <v>8</v>
      </c>
      <c r="E993" s="74"/>
      <c r="F993" s="74">
        <v>42</v>
      </c>
      <c r="G993" s="74"/>
      <c r="H993" s="74">
        <v>3</v>
      </c>
      <c r="I993" s="74"/>
      <c r="J993" s="74"/>
      <c r="K993" s="74"/>
      <c r="L993" s="74"/>
      <c r="M993" s="74"/>
      <c r="N993" s="74"/>
      <c r="O993" s="74"/>
      <c r="P993" s="74"/>
      <c r="Q993" s="74"/>
      <c r="R993" s="74"/>
      <c r="S993" s="74"/>
      <c r="T993" s="74">
        <v>108</v>
      </c>
      <c r="U993" s="74"/>
      <c r="V993" s="74">
        <v>10</v>
      </c>
    </row>
    <row r="994" spans="1:22">
      <c r="A994" s="78">
        <v>41542</v>
      </c>
      <c r="B994" s="74">
        <v>45</v>
      </c>
      <c r="D994" s="74">
        <v>10</v>
      </c>
      <c r="E994" s="74"/>
      <c r="F994" s="74">
        <v>42</v>
      </c>
      <c r="G994" s="74"/>
      <c r="H994" s="74">
        <v>3</v>
      </c>
      <c r="I994" s="74"/>
      <c r="J994" s="74"/>
      <c r="K994" s="74"/>
      <c r="L994" s="74"/>
      <c r="M994" s="74"/>
      <c r="N994" s="74"/>
      <c r="O994" s="74"/>
      <c r="P994" s="74"/>
      <c r="Q994" s="74"/>
      <c r="R994" s="74"/>
      <c r="S994" s="74"/>
      <c r="T994" s="74">
        <v>176</v>
      </c>
      <c r="U994" s="74"/>
      <c r="V994" s="74">
        <v>11</v>
      </c>
    </row>
    <row r="995" spans="1:22">
      <c r="A995" s="78">
        <v>41543</v>
      </c>
      <c r="B995" s="74">
        <v>105</v>
      </c>
      <c r="D995" s="74">
        <v>11</v>
      </c>
      <c r="E995" s="74"/>
      <c r="F995" s="74">
        <v>45</v>
      </c>
      <c r="G995" s="74"/>
      <c r="H995" s="74">
        <v>3</v>
      </c>
      <c r="I995" s="74"/>
      <c r="J995" s="74"/>
      <c r="K995" s="74"/>
      <c r="L995" s="74"/>
      <c r="M995" s="74"/>
      <c r="N995" s="74"/>
      <c r="O995" s="74"/>
      <c r="P995" s="74"/>
      <c r="Q995" s="74"/>
      <c r="R995" s="74"/>
      <c r="S995" s="74"/>
      <c r="T995" s="74">
        <v>104</v>
      </c>
      <c r="U995" s="74"/>
      <c r="V995" s="74">
        <v>10</v>
      </c>
    </row>
    <row r="996" spans="1:22">
      <c r="A996" s="78">
        <v>41544</v>
      </c>
      <c r="B996" s="74">
        <v>112</v>
      </c>
      <c r="D996" s="74">
        <v>10</v>
      </c>
      <c r="E996" s="74"/>
      <c r="F996" s="74">
        <v>51</v>
      </c>
      <c r="G996" s="74"/>
      <c r="H996" s="74">
        <v>3</v>
      </c>
      <c r="I996" s="74"/>
      <c r="J996" s="74"/>
      <c r="K996" s="74"/>
      <c r="L996" s="74"/>
      <c r="M996" s="74"/>
      <c r="N996" s="74"/>
      <c r="O996" s="74"/>
      <c r="P996" s="74"/>
      <c r="Q996" s="74"/>
      <c r="R996" s="74"/>
      <c r="S996" s="74"/>
      <c r="T996" s="74">
        <v>115</v>
      </c>
      <c r="U996" s="74"/>
      <c r="V996" s="74">
        <v>11</v>
      </c>
    </row>
    <row r="997" spans="1:22">
      <c r="A997" s="78">
        <v>41545</v>
      </c>
      <c r="B997" s="74">
        <v>75</v>
      </c>
      <c r="D997" s="74">
        <v>8</v>
      </c>
      <c r="E997" s="74"/>
      <c r="F997" s="74">
        <v>50</v>
      </c>
      <c r="G997" s="74"/>
      <c r="H997" s="74">
        <v>4</v>
      </c>
      <c r="I997" s="74"/>
      <c r="J997" s="74"/>
      <c r="K997" s="74"/>
      <c r="L997" s="74"/>
      <c r="M997" s="74"/>
      <c r="N997" s="74"/>
      <c r="O997" s="74"/>
      <c r="P997" s="74"/>
      <c r="Q997" s="74"/>
      <c r="R997" s="74"/>
      <c r="S997" s="74"/>
      <c r="T997" s="74">
        <v>249</v>
      </c>
      <c r="U997" s="74"/>
      <c r="V997" s="74">
        <v>7</v>
      </c>
    </row>
    <row r="998" spans="1:22">
      <c r="A998" s="78">
        <v>41546</v>
      </c>
      <c r="B998" s="74">
        <v>77</v>
      </c>
      <c r="D998" s="74">
        <v>6</v>
      </c>
      <c r="E998" s="74"/>
      <c r="F998" s="74">
        <v>48</v>
      </c>
      <c r="G998" s="74"/>
      <c r="H998" s="74">
        <v>4</v>
      </c>
      <c r="I998" s="74"/>
      <c r="J998" s="74"/>
      <c r="K998" s="74"/>
      <c r="L998" s="74"/>
      <c r="M998" s="74"/>
      <c r="N998" s="74"/>
      <c r="O998" s="74"/>
      <c r="P998" s="74"/>
      <c r="Q998" s="74"/>
      <c r="R998" s="74"/>
      <c r="S998" s="74"/>
      <c r="T998" s="74">
        <v>72</v>
      </c>
      <c r="U998" s="74"/>
      <c r="V998" s="74">
        <v>5</v>
      </c>
    </row>
    <row r="999" spans="1:22">
      <c r="A999" s="78">
        <v>41547</v>
      </c>
      <c r="B999" s="74">
        <v>82</v>
      </c>
      <c r="D999" s="74">
        <v>7</v>
      </c>
      <c r="E999" s="74"/>
      <c r="F999" s="74">
        <v>56</v>
      </c>
      <c r="G999" s="74"/>
      <c r="H999" s="74">
        <v>5</v>
      </c>
      <c r="I999" s="74"/>
      <c r="J999" s="74"/>
      <c r="K999" s="74"/>
      <c r="L999" s="74"/>
      <c r="M999" s="74"/>
      <c r="N999" s="74"/>
      <c r="O999" s="74"/>
      <c r="P999" s="74"/>
      <c r="Q999" s="74"/>
      <c r="R999" s="74"/>
      <c r="S999" s="74"/>
      <c r="T999" s="74">
        <v>79</v>
      </c>
      <c r="U999" s="74"/>
      <c r="V999" s="74">
        <v>6</v>
      </c>
    </row>
    <row r="1000" spans="1:22">
      <c r="A1000" s="78">
        <v>41548</v>
      </c>
      <c r="B1000" s="74">
        <v>82</v>
      </c>
      <c r="D1000" s="74">
        <v>6</v>
      </c>
      <c r="E1000" s="74"/>
      <c r="F1000" s="74">
        <v>55</v>
      </c>
      <c r="G1000" s="74"/>
      <c r="H1000" s="74">
        <v>5</v>
      </c>
      <c r="I1000" s="74"/>
      <c r="J1000" s="74"/>
      <c r="K1000" s="74"/>
      <c r="L1000" s="74"/>
      <c r="M1000" s="74"/>
      <c r="N1000" s="74"/>
      <c r="O1000" s="74"/>
      <c r="P1000" s="74"/>
      <c r="Q1000" s="74"/>
      <c r="R1000" s="74"/>
      <c r="S1000" s="74"/>
      <c r="T1000" s="74">
        <v>91</v>
      </c>
      <c r="U1000" s="74"/>
      <c r="V1000" s="74">
        <v>7</v>
      </c>
    </row>
    <row r="1001" spans="1:22">
      <c r="A1001" s="78">
        <v>41549</v>
      </c>
      <c r="B1001" s="74">
        <v>76</v>
      </c>
      <c r="D1001" s="74">
        <v>5</v>
      </c>
      <c r="E1001" s="74"/>
      <c r="F1001" s="74">
        <v>53</v>
      </c>
      <c r="G1001" s="74"/>
      <c r="H1001" s="74">
        <v>5</v>
      </c>
      <c r="I1001" s="74"/>
      <c r="J1001" s="74"/>
      <c r="K1001" s="74"/>
      <c r="L1001" s="74"/>
      <c r="M1001" s="74"/>
      <c r="N1001" s="74"/>
      <c r="O1001" s="74"/>
      <c r="P1001" s="74"/>
      <c r="Q1001" s="74"/>
      <c r="R1001" s="74"/>
      <c r="S1001" s="74"/>
      <c r="T1001" s="74">
        <v>90</v>
      </c>
      <c r="U1001" s="74"/>
      <c r="V1001" s="74">
        <v>8</v>
      </c>
    </row>
    <row r="1002" spans="1:22">
      <c r="A1002" s="78">
        <v>41550</v>
      </c>
      <c r="B1002" s="74">
        <v>77</v>
      </c>
      <c r="D1002" s="74">
        <v>7</v>
      </c>
      <c r="E1002" s="74"/>
      <c r="F1002" s="74">
        <v>55</v>
      </c>
      <c r="G1002" s="74"/>
      <c r="H1002" s="74">
        <v>5</v>
      </c>
      <c r="I1002" s="74"/>
      <c r="J1002" s="74"/>
      <c r="K1002" s="74"/>
      <c r="L1002" s="74"/>
      <c r="M1002" s="74"/>
      <c r="N1002" s="74"/>
      <c r="O1002" s="74"/>
      <c r="P1002" s="74"/>
      <c r="Q1002" s="74"/>
      <c r="R1002" s="74"/>
      <c r="S1002" s="74"/>
      <c r="T1002" s="74">
        <v>90</v>
      </c>
      <c r="U1002" s="74"/>
      <c r="V1002" s="74">
        <v>6</v>
      </c>
    </row>
    <row r="1003" spans="1:22">
      <c r="A1003" s="78">
        <v>41551</v>
      </c>
      <c r="B1003" s="74">
        <v>74</v>
      </c>
      <c r="D1003" s="74">
        <v>6</v>
      </c>
      <c r="E1003" s="74"/>
      <c r="F1003" s="74">
        <v>55</v>
      </c>
      <c r="G1003" s="74"/>
      <c r="H1003" s="74">
        <v>4</v>
      </c>
      <c r="I1003" s="74"/>
      <c r="J1003" s="74"/>
      <c r="K1003" s="74"/>
      <c r="L1003" s="74"/>
      <c r="M1003" s="74"/>
      <c r="N1003" s="74"/>
      <c r="O1003" s="74"/>
      <c r="P1003" s="74"/>
      <c r="Q1003" s="74"/>
      <c r="R1003" s="74"/>
      <c r="S1003" s="74"/>
      <c r="T1003" s="74">
        <v>96</v>
      </c>
      <c r="U1003" s="74"/>
      <c r="V1003" s="74">
        <v>8</v>
      </c>
    </row>
    <row r="1004" spans="1:22">
      <c r="A1004" s="78">
        <v>41552</v>
      </c>
      <c r="B1004" s="74">
        <v>70</v>
      </c>
      <c r="D1004" s="74">
        <v>6</v>
      </c>
      <c r="E1004" s="74"/>
      <c r="F1004" s="74">
        <v>58</v>
      </c>
      <c r="G1004" s="74"/>
      <c r="H1004" s="74">
        <v>3</v>
      </c>
      <c r="I1004" s="74"/>
      <c r="J1004" s="74"/>
      <c r="K1004" s="74"/>
      <c r="L1004" s="74"/>
      <c r="M1004" s="74"/>
      <c r="N1004" s="74"/>
      <c r="O1004" s="74"/>
      <c r="P1004" s="74"/>
      <c r="Q1004" s="74"/>
      <c r="R1004" s="74"/>
      <c r="S1004" s="74"/>
      <c r="T1004" s="74">
        <v>90</v>
      </c>
      <c r="U1004" s="74"/>
      <c r="V1004" s="74">
        <v>8</v>
      </c>
    </row>
    <row r="1005" spans="1:22">
      <c r="A1005" s="78">
        <v>41553</v>
      </c>
      <c r="B1005" s="74">
        <v>66</v>
      </c>
      <c r="D1005" s="74">
        <v>5</v>
      </c>
      <c r="E1005" s="74"/>
      <c r="F1005" s="74">
        <v>62</v>
      </c>
      <c r="G1005" s="74"/>
      <c r="H1005" s="74">
        <v>3</v>
      </c>
      <c r="I1005" s="74"/>
      <c r="J1005" s="74"/>
      <c r="K1005" s="74"/>
      <c r="L1005" s="74"/>
      <c r="M1005" s="74"/>
      <c r="N1005" s="74"/>
      <c r="O1005" s="74"/>
      <c r="P1005" s="74"/>
      <c r="Q1005" s="74"/>
      <c r="R1005" s="74"/>
      <c r="S1005" s="74"/>
      <c r="T1005" s="74">
        <v>87</v>
      </c>
      <c r="U1005" s="74"/>
      <c r="V1005" s="74">
        <v>8</v>
      </c>
    </row>
    <row r="1006" spans="1:22">
      <c r="A1006" s="78">
        <v>41554</v>
      </c>
      <c r="B1006" s="74">
        <v>62</v>
      </c>
      <c r="D1006" s="74">
        <v>6</v>
      </c>
      <c r="E1006" s="74"/>
      <c r="F1006" s="74">
        <v>60</v>
      </c>
      <c r="G1006" s="74"/>
      <c r="H1006" s="74">
        <v>3</v>
      </c>
      <c r="I1006" s="74"/>
      <c r="J1006" s="74"/>
      <c r="K1006" s="74"/>
      <c r="L1006" s="74"/>
      <c r="M1006" s="74"/>
      <c r="N1006" s="74"/>
      <c r="O1006" s="74"/>
      <c r="P1006" s="74"/>
      <c r="Q1006" s="74"/>
      <c r="R1006" s="74"/>
      <c r="S1006" s="74"/>
      <c r="T1006" s="74">
        <v>77</v>
      </c>
      <c r="U1006" s="74"/>
      <c r="V1006" s="74">
        <v>8</v>
      </c>
    </row>
    <row r="1007" spans="1:22">
      <c r="A1007" s="78">
        <v>41555</v>
      </c>
      <c r="B1007" s="74">
        <v>55</v>
      </c>
      <c r="D1007" s="74">
        <v>5</v>
      </c>
      <c r="E1007" s="74"/>
      <c r="F1007" s="74">
        <v>47</v>
      </c>
      <c r="G1007" s="74"/>
      <c r="H1007" s="74">
        <v>3</v>
      </c>
      <c r="I1007" s="74"/>
      <c r="J1007" s="74"/>
      <c r="K1007" s="74"/>
      <c r="L1007" s="74"/>
      <c r="M1007" s="74"/>
      <c r="N1007" s="74"/>
      <c r="O1007" s="74"/>
      <c r="P1007" s="74"/>
      <c r="Q1007" s="74"/>
      <c r="R1007" s="74"/>
      <c r="S1007" s="74"/>
      <c r="T1007" s="74">
        <v>76</v>
      </c>
      <c r="U1007" s="74"/>
      <c r="V1007" s="74">
        <v>8</v>
      </c>
    </row>
    <row r="1008" spans="1:22">
      <c r="A1008" s="78">
        <v>41556</v>
      </c>
      <c r="B1008" s="74">
        <v>52</v>
      </c>
      <c r="D1008" s="74">
        <v>4</v>
      </c>
      <c r="E1008" s="74"/>
      <c r="F1008" s="74">
        <v>39</v>
      </c>
      <c r="G1008" s="74"/>
      <c r="H1008" s="74">
        <v>3</v>
      </c>
      <c r="I1008" s="74"/>
      <c r="J1008" s="74"/>
      <c r="K1008" s="74"/>
      <c r="L1008" s="74"/>
      <c r="M1008" s="74"/>
      <c r="N1008" s="74"/>
      <c r="O1008" s="74"/>
      <c r="P1008" s="74"/>
      <c r="Q1008" s="74"/>
      <c r="R1008" s="74"/>
      <c r="S1008" s="74"/>
      <c r="T1008" s="74">
        <v>77</v>
      </c>
      <c r="U1008" s="74"/>
      <c r="V1008" s="74">
        <v>8</v>
      </c>
    </row>
    <row r="1009" spans="1:22">
      <c r="A1009" s="78">
        <v>41557</v>
      </c>
      <c r="B1009" s="74">
        <v>50</v>
      </c>
      <c r="D1009" s="74">
        <v>5</v>
      </c>
      <c r="E1009" s="74"/>
      <c r="F1009" s="74">
        <v>40</v>
      </c>
      <c r="G1009" s="74"/>
      <c r="H1009" s="74">
        <v>3</v>
      </c>
      <c r="I1009" s="74"/>
      <c r="J1009" s="74"/>
      <c r="K1009" s="74"/>
      <c r="L1009" s="74"/>
      <c r="M1009" s="74"/>
      <c r="N1009" s="74"/>
      <c r="O1009" s="74"/>
      <c r="P1009" s="74"/>
      <c r="Q1009" s="74"/>
      <c r="R1009" s="74"/>
      <c r="S1009" s="74"/>
      <c r="T1009" s="74">
        <v>77</v>
      </c>
      <c r="U1009" s="74"/>
      <c r="V1009" s="74">
        <v>8</v>
      </c>
    </row>
    <row r="1010" spans="1:22">
      <c r="A1010" s="78">
        <v>41558</v>
      </c>
      <c r="B1010" s="74">
        <v>54</v>
      </c>
      <c r="D1010" s="74">
        <v>6</v>
      </c>
      <c r="E1010" s="74"/>
      <c r="F1010" s="74">
        <v>43</v>
      </c>
      <c r="G1010" s="74"/>
      <c r="H1010" s="74">
        <v>3</v>
      </c>
      <c r="I1010" s="74"/>
      <c r="J1010" s="74"/>
      <c r="K1010" s="74"/>
      <c r="L1010" s="74"/>
      <c r="M1010" s="74"/>
      <c r="N1010" s="74"/>
      <c r="O1010" s="74"/>
      <c r="P1010" s="74"/>
      <c r="Q1010" s="74"/>
      <c r="R1010" s="74"/>
      <c r="S1010" s="74"/>
      <c r="T1010" s="74">
        <v>91</v>
      </c>
      <c r="U1010" s="74"/>
      <c r="V1010" s="74">
        <v>9</v>
      </c>
    </row>
    <row r="1011" spans="1:22">
      <c r="A1011" s="78">
        <v>41559</v>
      </c>
      <c r="B1011" s="74">
        <v>60</v>
      </c>
      <c r="D1011" s="74">
        <v>6</v>
      </c>
      <c r="E1011" s="74"/>
      <c r="F1011" s="74">
        <v>46</v>
      </c>
      <c r="G1011" s="74"/>
      <c r="H1011" s="74">
        <v>3</v>
      </c>
      <c r="I1011" s="74"/>
      <c r="J1011" s="74"/>
      <c r="K1011" s="74"/>
      <c r="L1011" s="74"/>
      <c r="M1011" s="74"/>
      <c r="N1011" s="74"/>
      <c r="O1011" s="74"/>
      <c r="P1011" s="74"/>
      <c r="Q1011" s="74"/>
      <c r="R1011" s="74"/>
      <c r="S1011" s="74"/>
      <c r="T1011" s="74">
        <v>105</v>
      </c>
      <c r="U1011" s="74"/>
      <c r="V1011" s="74">
        <v>10</v>
      </c>
    </row>
    <row r="1012" spans="1:22">
      <c r="A1012" s="78">
        <v>41560</v>
      </c>
      <c r="B1012" s="74">
        <v>64</v>
      </c>
      <c r="D1012" s="74">
        <v>6</v>
      </c>
      <c r="E1012" s="74"/>
      <c r="F1012" s="74">
        <v>56</v>
      </c>
      <c r="G1012" s="74"/>
      <c r="H1012" s="74">
        <v>3</v>
      </c>
      <c r="I1012" s="74"/>
      <c r="J1012" s="74"/>
      <c r="K1012" s="74"/>
      <c r="L1012" s="74"/>
      <c r="M1012" s="74"/>
      <c r="N1012" s="74"/>
      <c r="O1012" s="74"/>
      <c r="P1012" s="74"/>
      <c r="Q1012" s="74"/>
      <c r="R1012" s="74"/>
      <c r="S1012" s="74"/>
      <c r="T1012" s="74">
        <v>114</v>
      </c>
      <c r="U1012" s="74"/>
      <c r="V1012" s="74">
        <v>11</v>
      </c>
    </row>
    <row r="1013" spans="1:22">
      <c r="A1013" s="78">
        <v>41561</v>
      </c>
      <c r="B1013" s="74">
        <v>62</v>
      </c>
      <c r="D1013" s="74">
        <v>5</v>
      </c>
      <c r="E1013" s="74"/>
      <c r="F1013" s="74">
        <v>51</v>
      </c>
      <c r="G1013" s="74"/>
      <c r="H1013" s="74">
        <v>3</v>
      </c>
      <c r="I1013" s="74"/>
      <c r="J1013" s="74"/>
      <c r="K1013" s="74"/>
      <c r="L1013" s="74"/>
      <c r="M1013" s="74"/>
      <c r="N1013" s="74"/>
      <c r="O1013" s="74"/>
      <c r="P1013" s="74"/>
      <c r="Q1013" s="74"/>
      <c r="R1013" s="74"/>
      <c r="S1013" s="74"/>
      <c r="T1013" s="74">
        <v>114</v>
      </c>
      <c r="U1013" s="74"/>
      <c r="V1013" s="74">
        <v>11</v>
      </c>
    </row>
    <row r="1014" spans="1:22">
      <c r="A1014" s="78">
        <v>41562</v>
      </c>
      <c r="B1014" s="74">
        <v>60</v>
      </c>
      <c r="D1014" s="74">
        <v>5</v>
      </c>
      <c r="E1014" s="74"/>
      <c r="F1014" s="74">
        <v>45</v>
      </c>
      <c r="G1014" s="74"/>
      <c r="H1014" s="74">
        <v>3</v>
      </c>
      <c r="I1014" s="74"/>
      <c r="J1014" s="74"/>
      <c r="K1014" s="74"/>
      <c r="L1014" s="74"/>
      <c r="M1014" s="74"/>
      <c r="N1014" s="74"/>
      <c r="O1014" s="74"/>
      <c r="P1014" s="74"/>
      <c r="Q1014" s="74"/>
      <c r="R1014" s="74"/>
      <c r="S1014" s="74"/>
      <c r="T1014" s="74">
        <v>112</v>
      </c>
      <c r="U1014" s="74"/>
      <c r="V1014" s="74">
        <v>10</v>
      </c>
    </row>
    <row r="1015" spans="1:22">
      <c r="A1015" s="78">
        <v>41563</v>
      </c>
      <c r="B1015" s="74">
        <v>63</v>
      </c>
      <c r="D1015" s="74">
        <v>5</v>
      </c>
      <c r="E1015" s="74"/>
      <c r="F1015" s="74">
        <v>50</v>
      </c>
      <c r="G1015" s="74"/>
      <c r="H1015" s="74">
        <v>3</v>
      </c>
      <c r="I1015" s="74"/>
      <c r="J1015" s="74"/>
      <c r="K1015" s="74"/>
      <c r="L1015" s="74"/>
      <c r="M1015" s="74"/>
      <c r="N1015" s="74"/>
      <c r="O1015" s="74"/>
      <c r="P1015" s="74"/>
      <c r="Q1015" s="74"/>
      <c r="R1015" s="74"/>
      <c r="S1015" s="74"/>
      <c r="T1015" s="74">
        <v>122</v>
      </c>
      <c r="U1015" s="74"/>
      <c r="V1015" s="74">
        <v>13</v>
      </c>
    </row>
    <row r="1016" spans="1:22">
      <c r="A1016" s="78">
        <v>41564</v>
      </c>
      <c r="B1016" s="74">
        <v>62</v>
      </c>
      <c r="D1016" s="74">
        <v>5</v>
      </c>
      <c r="E1016" s="74"/>
      <c r="F1016" s="74">
        <v>50</v>
      </c>
      <c r="G1016" s="74"/>
      <c r="H1016" s="74">
        <v>3</v>
      </c>
      <c r="I1016" s="74"/>
      <c r="J1016" s="74"/>
      <c r="K1016" s="74"/>
      <c r="L1016" s="74"/>
      <c r="M1016" s="74"/>
      <c r="N1016" s="74"/>
      <c r="O1016" s="74"/>
      <c r="P1016" s="74"/>
      <c r="Q1016" s="74"/>
      <c r="R1016" s="74"/>
      <c r="S1016" s="74"/>
      <c r="T1016" s="74">
        <v>119</v>
      </c>
      <c r="U1016" s="74"/>
      <c r="V1016" s="74">
        <v>13</v>
      </c>
    </row>
    <row r="1017" spans="1:22">
      <c r="A1017" s="78">
        <v>41565</v>
      </c>
      <c r="B1017" s="74">
        <v>62</v>
      </c>
      <c r="D1017" s="74">
        <v>5</v>
      </c>
      <c r="E1017" s="74"/>
      <c r="F1017" s="74">
        <v>61</v>
      </c>
      <c r="G1017" s="74"/>
      <c r="H1017" s="74">
        <v>3</v>
      </c>
      <c r="I1017" s="74"/>
      <c r="J1017" s="74"/>
      <c r="K1017" s="74"/>
      <c r="L1017" s="74"/>
      <c r="M1017" s="74"/>
      <c r="N1017" s="74"/>
      <c r="O1017" s="74"/>
      <c r="P1017" s="74"/>
      <c r="Q1017" s="74"/>
      <c r="R1017" s="74"/>
      <c r="S1017" s="74"/>
      <c r="T1017" s="74">
        <v>133</v>
      </c>
      <c r="U1017" s="74"/>
      <c r="V1017" s="74">
        <v>15</v>
      </c>
    </row>
    <row r="1018" spans="1:22">
      <c r="A1018" s="78">
        <v>41566</v>
      </c>
      <c r="B1018" s="74">
        <v>66</v>
      </c>
      <c r="D1018" s="74">
        <v>5</v>
      </c>
      <c r="E1018" s="74"/>
      <c r="F1018" s="74">
        <v>67</v>
      </c>
      <c r="G1018" s="74"/>
      <c r="H1018" s="74">
        <v>3</v>
      </c>
      <c r="I1018" s="74"/>
      <c r="J1018" s="74"/>
      <c r="K1018" s="74"/>
      <c r="L1018" s="74"/>
      <c r="M1018" s="74"/>
      <c r="N1018" s="74"/>
      <c r="O1018" s="74"/>
      <c r="P1018" s="74"/>
      <c r="Q1018" s="74"/>
      <c r="R1018" s="74"/>
      <c r="S1018" s="74"/>
      <c r="T1018" s="74">
        <v>124</v>
      </c>
      <c r="U1018" s="74"/>
      <c r="V1018" s="74">
        <v>14</v>
      </c>
    </row>
    <row r="1019" spans="1:22">
      <c r="A1019" s="78">
        <v>41567</v>
      </c>
      <c r="B1019" s="74">
        <v>62</v>
      </c>
      <c r="D1019" s="74">
        <v>4</v>
      </c>
      <c r="E1019" s="74"/>
      <c r="F1019" s="74">
        <v>63</v>
      </c>
      <c r="G1019" s="74"/>
      <c r="H1019" s="74">
        <v>3</v>
      </c>
      <c r="I1019" s="74"/>
      <c r="J1019" s="74"/>
      <c r="K1019" s="74"/>
      <c r="L1019" s="74"/>
      <c r="M1019" s="74"/>
      <c r="N1019" s="74"/>
      <c r="O1019" s="74"/>
      <c r="P1019" s="74"/>
      <c r="Q1019" s="74"/>
      <c r="R1019" s="74"/>
      <c r="S1019" s="74"/>
      <c r="T1019" s="74">
        <v>129</v>
      </c>
      <c r="U1019" s="74"/>
      <c r="V1019" s="74">
        <v>14</v>
      </c>
    </row>
    <row r="1020" spans="1:22">
      <c r="A1020" s="78">
        <v>41568</v>
      </c>
      <c r="B1020" s="74">
        <v>61</v>
      </c>
      <c r="D1020" s="74">
        <v>4</v>
      </c>
      <c r="E1020" s="74"/>
      <c r="F1020" s="74">
        <v>50</v>
      </c>
      <c r="G1020" s="74"/>
      <c r="H1020" s="74">
        <v>3</v>
      </c>
      <c r="I1020" s="74"/>
      <c r="J1020" s="74"/>
      <c r="K1020" s="74"/>
      <c r="L1020" s="74"/>
      <c r="M1020" s="74"/>
      <c r="N1020" s="74"/>
      <c r="O1020" s="74"/>
      <c r="P1020" s="74"/>
      <c r="Q1020" s="74"/>
      <c r="R1020" s="74"/>
      <c r="S1020" s="74"/>
      <c r="T1020" s="74">
        <v>123</v>
      </c>
      <c r="U1020" s="74"/>
      <c r="V1020" s="74">
        <v>16</v>
      </c>
    </row>
    <row r="1021" spans="1:22">
      <c r="A1021" s="78">
        <v>41569</v>
      </c>
      <c r="B1021" s="74">
        <v>58</v>
      </c>
      <c r="D1021" s="74">
        <v>4</v>
      </c>
      <c r="E1021" s="74"/>
      <c r="F1021" s="74">
        <v>46</v>
      </c>
      <c r="G1021" s="74"/>
      <c r="H1021" s="74">
        <v>3</v>
      </c>
      <c r="I1021" s="74"/>
      <c r="J1021" s="74"/>
      <c r="K1021" s="74"/>
      <c r="L1021" s="74"/>
      <c r="M1021" s="74"/>
      <c r="N1021" s="74"/>
      <c r="O1021" s="74"/>
      <c r="P1021" s="74"/>
      <c r="Q1021" s="74"/>
      <c r="R1021" s="74"/>
      <c r="S1021" s="74"/>
      <c r="T1021" s="74">
        <v>118</v>
      </c>
      <c r="U1021" s="74"/>
      <c r="V1021" s="74">
        <v>12</v>
      </c>
    </row>
    <row r="1022" spans="1:22">
      <c r="A1022" s="78">
        <v>41570</v>
      </c>
      <c r="B1022" s="74">
        <v>66</v>
      </c>
      <c r="D1022" s="74">
        <v>6</v>
      </c>
      <c r="E1022" s="74"/>
      <c r="F1022" s="74">
        <v>46</v>
      </c>
      <c r="G1022" s="74"/>
      <c r="H1022" s="74">
        <v>3</v>
      </c>
      <c r="I1022" s="74"/>
      <c r="J1022" s="74"/>
      <c r="K1022" s="74"/>
      <c r="L1022" s="74"/>
      <c r="M1022" s="74"/>
      <c r="N1022" s="74"/>
      <c r="O1022" s="74"/>
      <c r="P1022" s="74"/>
      <c r="Q1022" s="74"/>
      <c r="R1022" s="74"/>
      <c r="S1022" s="74"/>
      <c r="T1022" s="74">
        <v>129</v>
      </c>
      <c r="U1022" s="74"/>
      <c r="V1022" s="74">
        <v>14</v>
      </c>
    </row>
    <row r="1023" spans="1:22">
      <c r="A1023" s="78">
        <v>41571</v>
      </c>
      <c r="B1023" s="74">
        <v>62</v>
      </c>
      <c r="D1023" s="74">
        <v>6</v>
      </c>
      <c r="E1023" s="74"/>
      <c r="F1023" s="74">
        <v>45</v>
      </c>
      <c r="G1023" s="74"/>
      <c r="H1023" s="74">
        <v>3</v>
      </c>
      <c r="I1023" s="74"/>
      <c r="J1023" s="74"/>
      <c r="K1023" s="74"/>
      <c r="L1023" s="74"/>
      <c r="M1023" s="74"/>
      <c r="N1023" s="74"/>
      <c r="O1023" s="74"/>
      <c r="P1023" s="74"/>
      <c r="Q1023" s="74"/>
      <c r="R1023" s="74"/>
      <c r="S1023" s="74"/>
      <c r="T1023" s="74">
        <v>136</v>
      </c>
      <c r="U1023" s="74"/>
      <c r="V1023" s="74">
        <v>15</v>
      </c>
    </row>
    <row r="1024" spans="1:22">
      <c r="A1024" s="78">
        <v>41572</v>
      </c>
      <c r="B1024" s="74">
        <v>67</v>
      </c>
      <c r="D1024" s="74">
        <v>6</v>
      </c>
      <c r="E1024" s="74"/>
      <c r="F1024" s="74">
        <v>60</v>
      </c>
      <c r="G1024" s="74"/>
      <c r="H1024" s="74">
        <v>3</v>
      </c>
      <c r="I1024" s="74"/>
      <c r="J1024" s="74"/>
      <c r="K1024" s="74"/>
      <c r="L1024" s="74"/>
      <c r="M1024" s="74"/>
      <c r="N1024" s="74"/>
      <c r="O1024" s="74"/>
      <c r="P1024" s="74"/>
      <c r="Q1024" s="74"/>
      <c r="R1024" s="74"/>
      <c r="S1024" s="74"/>
      <c r="T1024" s="74">
        <v>119</v>
      </c>
      <c r="U1024" s="74"/>
      <c r="V1024" s="74">
        <v>12</v>
      </c>
    </row>
    <row r="1025" spans="1:24">
      <c r="A1025" s="78">
        <v>41573</v>
      </c>
      <c r="B1025" s="74">
        <v>65</v>
      </c>
      <c r="D1025" s="74">
        <v>6</v>
      </c>
      <c r="E1025" s="74"/>
      <c r="F1025" s="74">
        <v>67</v>
      </c>
      <c r="G1025" s="74"/>
      <c r="H1025" s="74">
        <v>3</v>
      </c>
      <c r="I1025" s="74"/>
      <c r="J1025" s="74"/>
      <c r="K1025" s="74"/>
      <c r="L1025" s="74"/>
      <c r="M1025" s="74"/>
      <c r="N1025" s="74"/>
      <c r="O1025" s="74"/>
      <c r="P1025" s="74"/>
      <c r="Q1025" s="74"/>
      <c r="R1025" s="74"/>
      <c r="S1025" s="74"/>
      <c r="T1025" s="74">
        <v>109</v>
      </c>
      <c r="U1025" s="74"/>
      <c r="V1025" s="74">
        <v>12</v>
      </c>
    </row>
    <row r="1026" spans="1:24">
      <c r="A1026" s="78">
        <v>41574</v>
      </c>
      <c r="B1026" s="74">
        <v>62</v>
      </c>
      <c r="D1026" s="74">
        <v>6</v>
      </c>
      <c r="E1026" s="74"/>
      <c r="F1026" s="74">
        <v>60</v>
      </c>
      <c r="G1026" s="74"/>
      <c r="H1026" s="74">
        <v>3</v>
      </c>
      <c r="I1026" s="74"/>
      <c r="J1026" s="74"/>
      <c r="K1026" s="74"/>
      <c r="L1026" s="74"/>
      <c r="M1026" s="74"/>
      <c r="N1026" s="74"/>
      <c r="O1026" s="74"/>
      <c r="P1026" s="74"/>
      <c r="Q1026" s="74"/>
      <c r="R1026" s="74"/>
      <c r="S1026" s="74"/>
      <c r="T1026" s="74">
        <v>106</v>
      </c>
      <c r="U1026" s="74"/>
      <c r="V1026" s="74">
        <v>11</v>
      </c>
    </row>
    <row r="1027" spans="1:24">
      <c r="A1027" s="78">
        <v>41575</v>
      </c>
      <c r="B1027" s="74">
        <v>57</v>
      </c>
      <c r="D1027" s="74">
        <v>7</v>
      </c>
      <c r="E1027" s="74"/>
      <c r="F1027" s="74">
        <v>45</v>
      </c>
      <c r="G1027" s="74"/>
      <c r="H1027" s="74">
        <v>3</v>
      </c>
      <c r="I1027" s="74"/>
      <c r="J1027" s="74"/>
      <c r="K1027" s="74"/>
      <c r="L1027" s="74"/>
      <c r="M1027" s="74"/>
      <c r="N1027" s="74"/>
      <c r="O1027" s="74"/>
      <c r="P1027" s="74"/>
      <c r="Q1027" s="74"/>
      <c r="R1027" s="74"/>
      <c r="S1027" s="74"/>
      <c r="T1027" s="74">
        <v>103</v>
      </c>
      <c r="U1027" s="74"/>
      <c r="V1027" s="74">
        <v>12</v>
      </c>
    </row>
    <row r="1028" spans="1:24">
      <c r="A1028" s="78">
        <v>41576</v>
      </c>
      <c r="B1028" s="74">
        <v>53</v>
      </c>
      <c r="D1028" s="74">
        <v>6</v>
      </c>
      <c r="E1028" s="74"/>
      <c r="F1028" s="74">
        <v>42</v>
      </c>
      <c r="G1028" s="74"/>
      <c r="H1028" s="74">
        <v>3</v>
      </c>
      <c r="I1028" s="74"/>
      <c r="J1028" s="74"/>
      <c r="K1028" s="74"/>
      <c r="L1028" s="74"/>
      <c r="M1028" s="74"/>
      <c r="N1028" s="74"/>
      <c r="O1028" s="74"/>
      <c r="P1028" s="74"/>
      <c r="Q1028" s="74"/>
      <c r="R1028" s="74"/>
      <c r="S1028" s="74"/>
      <c r="T1028" s="74">
        <v>98</v>
      </c>
      <c r="U1028" s="74"/>
      <c r="V1028" s="74">
        <v>13</v>
      </c>
    </row>
    <row r="1029" spans="1:24">
      <c r="A1029" s="78">
        <v>41577</v>
      </c>
      <c r="B1029" s="74">
        <v>54</v>
      </c>
      <c r="D1029" s="74">
        <v>6</v>
      </c>
      <c r="E1029" s="74"/>
      <c r="F1029" s="74">
        <v>40</v>
      </c>
      <c r="G1029" s="74"/>
      <c r="H1029" s="74">
        <v>3</v>
      </c>
      <c r="I1029" s="74"/>
      <c r="J1029" s="74"/>
      <c r="K1029" s="74"/>
      <c r="L1029" s="74"/>
      <c r="M1029" s="74"/>
      <c r="N1029" s="74"/>
      <c r="O1029" s="74"/>
      <c r="P1029" s="74"/>
      <c r="Q1029" s="74"/>
      <c r="R1029" s="74"/>
      <c r="S1029" s="74"/>
      <c r="T1029" s="74">
        <v>94</v>
      </c>
      <c r="U1029" s="74"/>
      <c r="V1029" s="74">
        <v>12</v>
      </c>
    </row>
    <row r="1030" spans="1:24">
      <c r="A1030" s="78">
        <v>41578</v>
      </c>
      <c r="B1030" s="74">
        <v>51</v>
      </c>
      <c r="D1030" s="74">
        <v>6</v>
      </c>
      <c r="E1030" s="74"/>
      <c r="F1030" s="74">
        <v>38</v>
      </c>
      <c r="G1030" s="74"/>
      <c r="H1030" s="74">
        <v>3</v>
      </c>
      <c r="I1030" s="74"/>
      <c r="J1030" s="74"/>
      <c r="K1030" s="74"/>
      <c r="L1030" s="74"/>
      <c r="M1030" s="74"/>
      <c r="N1030" s="74"/>
      <c r="O1030" s="74"/>
      <c r="P1030" s="74"/>
      <c r="Q1030" s="74"/>
      <c r="R1030" s="74"/>
      <c r="S1030" s="74"/>
      <c r="T1030" s="74">
        <v>96</v>
      </c>
      <c r="U1030" s="74"/>
      <c r="V1030" s="74">
        <v>13</v>
      </c>
    </row>
    <row r="1031" spans="1:24">
      <c r="A1031" s="78">
        <v>41579</v>
      </c>
      <c r="B1031" s="74">
        <v>47</v>
      </c>
      <c r="D1031" s="74">
        <v>4</v>
      </c>
      <c r="E1031" s="74"/>
      <c r="F1031" s="74">
        <v>41</v>
      </c>
      <c r="G1031" s="74"/>
      <c r="H1031" s="74">
        <v>3</v>
      </c>
      <c r="I1031" s="74"/>
      <c r="J1031" s="74"/>
      <c r="K1031" s="74"/>
      <c r="L1031" s="74"/>
      <c r="M1031" s="74"/>
      <c r="N1031" s="74"/>
      <c r="O1031" s="74"/>
      <c r="P1031" s="74"/>
      <c r="Q1031" s="74"/>
      <c r="R1031" s="74"/>
      <c r="S1031" s="74"/>
      <c r="T1031" s="74">
        <v>114</v>
      </c>
      <c r="U1031" s="74"/>
      <c r="V1031" s="74">
        <v>13</v>
      </c>
    </row>
    <row r="1032" spans="1:24">
      <c r="A1032" s="78">
        <v>41580</v>
      </c>
      <c r="B1032" s="74">
        <v>46</v>
      </c>
      <c r="D1032" s="74">
        <v>5</v>
      </c>
      <c r="E1032" s="74"/>
      <c r="F1032" s="74">
        <v>36</v>
      </c>
      <c r="G1032" s="74"/>
      <c r="H1032" s="74">
        <v>3</v>
      </c>
      <c r="I1032" s="74"/>
      <c r="J1032" s="74"/>
      <c r="K1032" s="74"/>
      <c r="L1032" s="74"/>
      <c r="M1032" s="74"/>
      <c r="N1032" s="74"/>
      <c r="O1032" s="74"/>
      <c r="P1032" s="74"/>
      <c r="Q1032" s="74"/>
      <c r="R1032" s="74"/>
      <c r="S1032" s="74"/>
      <c r="T1032" s="74">
        <v>108</v>
      </c>
      <c r="U1032" s="74"/>
      <c r="V1032" s="74">
        <v>12</v>
      </c>
    </row>
    <row r="1033" spans="1:24">
      <c r="A1033" s="78">
        <v>41581</v>
      </c>
      <c r="B1033" s="74">
        <v>45</v>
      </c>
      <c r="D1033" s="74">
        <v>5</v>
      </c>
      <c r="E1033" s="74"/>
      <c r="F1033" s="74">
        <v>39</v>
      </c>
      <c r="G1033" s="74"/>
      <c r="H1033" s="74">
        <v>3</v>
      </c>
      <c r="I1033" s="74"/>
      <c r="J1033" s="74"/>
      <c r="K1033" s="74"/>
      <c r="L1033" s="74"/>
      <c r="M1033" s="74"/>
      <c r="N1033" s="74"/>
      <c r="O1033" s="74"/>
      <c r="P1033" s="74"/>
      <c r="Q1033" s="74"/>
      <c r="R1033" s="74"/>
      <c r="S1033" s="74"/>
      <c r="T1033" s="74">
        <v>105</v>
      </c>
      <c r="U1033" s="74"/>
      <c r="V1033" s="74">
        <v>9</v>
      </c>
    </row>
    <row r="1034" spans="1:24">
      <c r="A1034" s="78">
        <v>41582</v>
      </c>
      <c r="B1034" s="74">
        <v>37</v>
      </c>
      <c r="D1034" s="74">
        <v>3</v>
      </c>
      <c r="E1034" s="74"/>
      <c r="F1034" s="74">
        <v>24</v>
      </c>
      <c r="G1034" s="74"/>
      <c r="H1034" s="74">
        <v>3</v>
      </c>
      <c r="I1034" s="74"/>
      <c r="J1034" s="74"/>
      <c r="K1034" s="74"/>
      <c r="L1034" s="74"/>
      <c r="M1034" s="74"/>
      <c r="N1034" s="74"/>
      <c r="O1034" s="74"/>
      <c r="P1034" s="74"/>
      <c r="Q1034" s="74"/>
      <c r="R1034" s="74"/>
      <c r="S1034" s="74"/>
      <c r="T1034" s="74">
        <v>102</v>
      </c>
      <c r="U1034" s="74"/>
      <c r="V1034" s="74">
        <v>9</v>
      </c>
    </row>
    <row r="1035" spans="1:24">
      <c r="A1035" s="78">
        <v>41583</v>
      </c>
      <c r="B1035" s="74">
        <v>38</v>
      </c>
      <c r="D1035" s="74">
        <v>3</v>
      </c>
      <c r="E1035" s="74"/>
      <c r="F1035" s="74">
        <v>24</v>
      </c>
      <c r="G1035" s="74"/>
      <c r="H1035" s="74">
        <v>3</v>
      </c>
      <c r="I1035" s="74"/>
      <c r="J1035" s="74"/>
      <c r="K1035" s="74"/>
      <c r="L1035" s="74"/>
      <c r="M1035" s="74"/>
      <c r="N1035" s="74"/>
      <c r="O1035" s="74"/>
      <c r="P1035" s="74"/>
      <c r="Q1035" s="74"/>
      <c r="R1035" s="74"/>
      <c r="S1035" s="74"/>
      <c r="T1035" s="74">
        <v>115</v>
      </c>
      <c r="U1035" s="74"/>
      <c r="V1035" s="74">
        <v>11</v>
      </c>
    </row>
    <row r="1036" spans="1:24">
      <c r="A1036" s="78">
        <v>41584</v>
      </c>
      <c r="B1036" s="74">
        <v>41</v>
      </c>
      <c r="D1036" s="74">
        <v>4</v>
      </c>
      <c r="E1036" s="74"/>
      <c r="F1036" s="74">
        <v>25</v>
      </c>
      <c r="G1036" s="74"/>
      <c r="H1036" s="74">
        <v>3</v>
      </c>
      <c r="I1036" s="74"/>
      <c r="J1036" s="74"/>
      <c r="K1036" s="74"/>
      <c r="L1036" s="74"/>
      <c r="M1036" s="74"/>
      <c r="N1036" s="74"/>
      <c r="O1036" s="74"/>
      <c r="P1036" s="74"/>
      <c r="Q1036" s="74"/>
      <c r="R1036" s="74"/>
      <c r="S1036" s="74"/>
      <c r="T1036" s="74">
        <v>111</v>
      </c>
      <c r="U1036" s="74"/>
      <c r="V1036" s="74">
        <v>11</v>
      </c>
      <c r="W1036" s="77"/>
    </row>
    <row r="1037" spans="1:24">
      <c r="A1037" s="78">
        <v>41585</v>
      </c>
      <c r="B1037" s="74">
        <v>38</v>
      </c>
      <c r="D1037" s="74">
        <v>3</v>
      </c>
      <c r="E1037" s="74"/>
      <c r="F1037" s="74">
        <v>27</v>
      </c>
      <c r="G1037" s="74"/>
      <c r="H1037" s="74">
        <v>3</v>
      </c>
      <c r="I1037" s="74"/>
      <c r="J1037" s="74"/>
      <c r="K1037" s="74"/>
      <c r="L1037" s="74"/>
      <c r="M1037" s="74"/>
      <c r="N1037" s="74"/>
      <c r="O1037" s="74"/>
      <c r="P1037" s="74"/>
      <c r="Q1037" s="74" t="s">
        <v>64</v>
      </c>
      <c r="R1037" s="74"/>
      <c r="S1037" s="74"/>
      <c r="T1037" s="74">
        <v>105</v>
      </c>
      <c r="U1037" s="74"/>
      <c r="V1037" s="74">
        <v>9</v>
      </c>
      <c r="W1037" s="79"/>
      <c r="X1037" s="80"/>
    </row>
    <row r="1038" spans="1:24">
      <c r="A1038" s="78">
        <v>41586</v>
      </c>
      <c r="B1038" s="74">
        <v>40</v>
      </c>
      <c r="D1038" s="74">
        <v>3</v>
      </c>
      <c r="E1038" s="74"/>
      <c r="F1038" s="74">
        <v>30</v>
      </c>
      <c r="G1038" s="74"/>
      <c r="H1038" s="74">
        <v>3</v>
      </c>
      <c r="I1038" s="74"/>
      <c r="J1038" s="74"/>
      <c r="K1038" s="74"/>
      <c r="L1038" s="74"/>
      <c r="M1038" s="74"/>
      <c r="N1038" s="74"/>
      <c r="O1038" s="74"/>
      <c r="P1038" s="74"/>
      <c r="Q1038" s="74" t="s">
        <v>65</v>
      </c>
      <c r="R1038" s="74"/>
      <c r="S1038" s="74"/>
      <c r="T1038" s="74">
        <v>109</v>
      </c>
      <c r="U1038" s="74"/>
      <c r="V1038" s="74">
        <v>11</v>
      </c>
      <c r="W1038" s="79"/>
      <c r="X1038" s="80"/>
    </row>
    <row r="1039" spans="1:24">
      <c r="A1039" s="78">
        <v>41587</v>
      </c>
      <c r="B1039" s="74">
        <v>49</v>
      </c>
      <c r="D1039" s="74">
        <v>3</v>
      </c>
      <c r="E1039" s="74"/>
      <c r="F1039" s="74">
        <v>30</v>
      </c>
      <c r="G1039" s="74"/>
      <c r="H1039" s="74">
        <v>3</v>
      </c>
      <c r="I1039" s="74"/>
      <c r="J1039" s="74"/>
      <c r="K1039" s="74"/>
      <c r="L1039" s="74"/>
      <c r="M1039" s="74"/>
      <c r="N1039" s="74"/>
      <c r="O1039" s="74"/>
      <c r="P1039" s="74"/>
      <c r="Q1039" s="74" t="s">
        <v>51</v>
      </c>
      <c r="R1039" s="74"/>
      <c r="S1039" s="74"/>
      <c r="T1039" s="74">
        <v>124</v>
      </c>
      <c r="U1039" s="74"/>
      <c r="V1039" s="74">
        <v>9</v>
      </c>
      <c r="W1039" s="79"/>
    </row>
    <row r="1040" spans="1:24">
      <c r="A1040" s="78">
        <v>41588</v>
      </c>
      <c r="B1040" s="74">
        <v>25</v>
      </c>
      <c r="D1040" s="74">
        <v>3</v>
      </c>
      <c r="E1040" s="74"/>
      <c r="F1040" s="74">
        <v>25</v>
      </c>
      <c r="G1040" s="74"/>
      <c r="H1040" s="74">
        <v>3</v>
      </c>
      <c r="I1040" s="74"/>
      <c r="J1040" s="74"/>
      <c r="K1040" s="74"/>
      <c r="L1040" s="74"/>
      <c r="M1040" s="74"/>
      <c r="N1040" s="74"/>
      <c r="O1040" s="74"/>
      <c r="P1040" s="74"/>
      <c r="Q1040" s="74" t="s">
        <v>52</v>
      </c>
      <c r="R1040" s="74"/>
      <c r="S1040" s="74"/>
      <c r="T1040" s="74">
        <v>103</v>
      </c>
      <c r="U1040" s="74"/>
      <c r="V1040" s="74">
        <v>11</v>
      </c>
      <c r="W1040" s="79"/>
    </row>
    <row r="1041" spans="1:23">
      <c r="A1041" s="78">
        <v>41589</v>
      </c>
      <c r="B1041" s="74">
        <v>12</v>
      </c>
      <c r="D1041" s="74">
        <v>3</v>
      </c>
      <c r="E1041" s="74"/>
      <c r="F1041" s="74">
        <v>10</v>
      </c>
      <c r="G1041" s="74"/>
      <c r="H1041" s="74">
        <v>3</v>
      </c>
      <c r="I1041" s="74"/>
      <c r="J1041" s="74"/>
      <c r="K1041" s="74"/>
      <c r="L1041" s="74"/>
      <c r="M1041" s="74"/>
      <c r="N1041" s="74"/>
      <c r="O1041" s="74"/>
      <c r="P1041" s="74"/>
      <c r="Q1041" s="74" t="s">
        <v>71</v>
      </c>
      <c r="R1041" s="74"/>
      <c r="S1041" s="74"/>
      <c r="T1041" s="74">
        <v>67</v>
      </c>
      <c r="U1041" s="74"/>
      <c r="V1041" s="74">
        <v>7</v>
      </c>
      <c r="W1041" s="79"/>
    </row>
    <row r="1042" spans="1:23">
      <c r="A1042" s="78">
        <v>41590</v>
      </c>
      <c r="B1042" s="74">
        <v>16</v>
      </c>
      <c r="D1042" s="74">
        <v>3</v>
      </c>
      <c r="E1042" s="74"/>
      <c r="F1042" s="74">
        <v>11</v>
      </c>
      <c r="G1042" s="74"/>
      <c r="H1042" s="74">
        <v>3</v>
      </c>
      <c r="I1042" s="74"/>
      <c r="J1042" s="74"/>
      <c r="K1042" s="74"/>
      <c r="L1042" s="74"/>
      <c r="M1042" s="74"/>
      <c r="N1042" s="74"/>
      <c r="O1042" s="74"/>
      <c r="P1042" s="74"/>
      <c r="Q1042" s="74" t="s">
        <v>109</v>
      </c>
      <c r="R1042" s="74"/>
      <c r="S1042" s="74"/>
      <c r="T1042" s="74">
        <v>67</v>
      </c>
      <c r="U1042" s="74"/>
      <c r="V1042" s="74">
        <v>6</v>
      </c>
      <c r="W1042" s="79"/>
    </row>
    <row r="1043" spans="1:23">
      <c r="A1043" s="78">
        <v>41591</v>
      </c>
      <c r="B1043" s="74">
        <v>22</v>
      </c>
      <c r="D1043" s="74">
        <v>3</v>
      </c>
      <c r="E1043" s="74"/>
      <c r="F1043" s="74">
        <v>19</v>
      </c>
      <c r="G1043" s="74"/>
      <c r="H1043" s="74">
        <v>3</v>
      </c>
      <c r="I1043" s="74"/>
      <c r="J1043" s="74"/>
      <c r="K1043" s="74"/>
      <c r="L1043" s="74"/>
      <c r="M1043" s="74"/>
      <c r="N1043" s="74"/>
      <c r="O1043" s="74"/>
      <c r="P1043" s="74"/>
      <c r="Q1043" s="74" t="s">
        <v>118</v>
      </c>
      <c r="R1043" s="74"/>
      <c r="S1043" s="74"/>
      <c r="T1043" s="74">
        <v>66</v>
      </c>
      <c r="U1043" s="74"/>
      <c r="V1043" s="74">
        <v>6</v>
      </c>
      <c r="W1043" s="79"/>
    </row>
    <row r="1044" spans="1:23">
      <c r="A1044" s="78">
        <v>41592</v>
      </c>
      <c r="B1044" s="74">
        <v>32</v>
      </c>
      <c r="D1044" s="74">
        <v>3</v>
      </c>
      <c r="E1044" s="74"/>
      <c r="F1044" s="74">
        <v>25</v>
      </c>
      <c r="G1044" s="74"/>
      <c r="H1044" s="74">
        <v>3</v>
      </c>
      <c r="I1044" s="74"/>
      <c r="J1044" s="74"/>
      <c r="K1044" s="74"/>
      <c r="L1044" s="74"/>
      <c r="M1044" s="74"/>
      <c r="N1044" s="74"/>
      <c r="O1044" s="74"/>
      <c r="P1044" s="74"/>
      <c r="Q1044" s="74"/>
      <c r="R1044" s="74"/>
      <c r="S1044" s="74"/>
      <c r="T1044" s="74">
        <v>73</v>
      </c>
      <c r="U1044" s="74"/>
      <c r="V1044" s="74">
        <v>6</v>
      </c>
      <c r="W1044" s="79"/>
    </row>
    <row r="1045" spans="1:23">
      <c r="A1045" s="78">
        <v>41593</v>
      </c>
      <c r="B1045" s="74">
        <v>50</v>
      </c>
      <c r="D1045" s="74">
        <v>4</v>
      </c>
      <c r="E1045" s="74"/>
      <c r="F1045" s="74">
        <v>36</v>
      </c>
      <c r="G1045" s="74"/>
      <c r="H1045" s="74">
        <v>3</v>
      </c>
      <c r="I1045" s="74"/>
      <c r="J1045" s="74"/>
      <c r="K1045" s="74"/>
      <c r="L1045" s="74"/>
      <c r="M1045" s="74"/>
      <c r="N1045" s="74"/>
      <c r="O1045" s="74"/>
      <c r="P1045" s="74"/>
      <c r="Q1045" s="74" t="s">
        <v>45</v>
      </c>
      <c r="R1045" s="74"/>
      <c r="S1045" s="74"/>
      <c r="T1045" s="74">
        <v>88</v>
      </c>
      <c r="U1045" s="74"/>
      <c r="V1045" s="74">
        <v>6</v>
      </c>
      <c r="W1045" s="79"/>
    </row>
    <row r="1046" spans="1:23">
      <c r="A1046" s="78">
        <v>41594</v>
      </c>
      <c r="B1046" s="74">
        <v>53</v>
      </c>
      <c r="D1046" s="74">
        <v>4</v>
      </c>
      <c r="E1046" s="74"/>
      <c r="F1046" s="74">
        <v>42</v>
      </c>
      <c r="G1046" s="74"/>
      <c r="H1046" s="74">
        <v>3</v>
      </c>
      <c r="I1046" s="74"/>
      <c r="J1046" s="74"/>
      <c r="K1046" s="74"/>
      <c r="L1046" s="74"/>
      <c r="M1046" s="74"/>
      <c r="N1046" s="74"/>
      <c r="O1046" s="74"/>
      <c r="P1046" s="74"/>
      <c r="Q1046" s="74" t="s">
        <v>55</v>
      </c>
      <c r="R1046" s="74"/>
      <c r="S1046" s="74"/>
      <c r="T1046" s="74">
        <v>92</v>
      </c>
      <c r="U1046" s="74"/>
      <c r="V1046" s="74">
        <v>6</v>
      </c>
      <c r="W1046" s="79"/>
    </row>
    <row r="1047" spans="1:23">
      <c r="A1047" s="78">
        <v>41595</v>
      </c>
      <c r="B1047" s="74">
        <v>49</v>
      </c>
      <c r="D1047" s="74">
        <v>4</v>
      </c>
      <c r="E1047" s="74"/>
      <c r="F1047" s="74">
        <v>39</v>
      </c>
      <c r="G1047" s="74"/>
      <c r="H1047" s="74">
        <v>3</v>
      </c>
      <c r="I1047" s="74"/>
      <c r="J1047" s="74"/>
      <c r="K1047" s="74"/>
      <c r="L1047" s="74"/>
      <c r="M1047" s="74"/>
      <c r="N1047" s="74"/>
      <c r="O1047" s="74"/>
      <c r="P1047" s="74"/>
      <c r="Q1047" s="74" t="s">
        <v>57</v>
      </c>
      <c r="R1047" s="74"/>
      <c r="S1047" s="74"/>
      <c r="T1047" s="74">
        <v>89</v>
      </c>
      <c r="U1047" s="74"/>
      <c r="V1047" s="74">
        <v>6</v>
      </c>
      <c r="W1047" s="79"/>
    </row>
    <row r="1048" spans="1:23">
      <c r="A1048" s="78">
        <v>41596</v>
      </c>
      <c r="B1048" s="74">
        <v>52</v>
      </c>
      <c r="D1048" s="74">
        <v>4</v>
      </c>
      <c r="E1048" s="74"/>
      <c r="F1048" s="74">
        <v>34</v>
      </c>
      <c r="G1048" s="74"/>
      <c r="H1048" s="74">
        <v>3</v>
      </c>
      <c r="I1048" s="74"/>
      <c r="J1048" s="74"/>
      <c r="K1048" s="74"/>
      <c r="L1048" s="74"/>
      <c r="M1048" s="74"/>
      <c r="N1048" s="74"/>
      <c r="O1048" s="74"/>
      <c r="P1048" s="74"/>
      <c r="Q1048" s="74" t="s">
        <v>58</v>
      </c>
      <c r="R1048" s="74"/>
      <c r="S1048" s="74"/>
      <c r="T1048" s="74">
        <v>94</v>
      </c>
      <c r="U1048" s="74"/>
      <c r="V1048" s="74">
        <v>7</v>
      </c>
      <c r="W1048" s="79"/>
    </row>
    <row r="1049" spans="1:23">
      <c r="A1049" s="78">
        <v>41597</v>
      </c>
      <c r="B1049" s="74">
        <v>51</v>
      </c>
      <c r="D1049" s="74">
        <v>4</v>
      </c>
      <c r="E1049" s="74"/>
      <c r="F1049" s="74">
        <v>34</v>
      </c>
      <c r="G1049" s="74"/>
      <c r="H1049" s="74">
        <v>3</v>
      </c>
      <c r="I1049" s="74"/>
      <c r="J1049" s="74"/>
      <c r="K1049" s="74"/>
      <c r="L1049" s="74"/>
      <c r="M1049" s="74"/>
      <c r="N1049" s="74"/>
      <c r="O1049" s="74"/>
      <c r="P1049" s="74"/>
      <c r="Q1049" s="74" t="s">
        <v>81</v>
      </c>
      <c r="R1049" s="74"/>
      <c r="S1049" s="74"/>
      <c r="T1049" s="74">
        <v>100</v>
      </c>
      <c r="U1049" s="74"/>
      <c r="V1049" s="74">
        <v>7</v>
      </c>
      <c r="W1049" s="79"/>
    </row>
    <row r="1050" spans="1:23">
      <c r="A1050" s="78">
        <v>41598</v>
      </c>
      <c r="B1050" s="74">
        <v>56</v>
      </c>
      <c r="D1050" s="74">
        <v>4</v>
      </c>
      <c r="E1050" s="74"/>
      <c r="F1050" s="74">
        <v>35</v>
      </c>
      <c r="G1050" s="74"/>
      <c r="H1050" s="74">
        <v>3</v>
      </c>
      <c r="I1050" s="74"/>
      <c r="J1050" s="74"/>
      <c r="K1050" s="74"/>
      <c r="L1050" s="74"/>
      <c r="M1050" s="74"/>
      <c r="N1050" s="74"/>
      <c r="O1050" s="74"/>
      <c r="P1050" s="74"/>
      <c r="Q1050" s="74" t="s">
        <v>105</v>
      </c>
      <c r="R1050" s="74"/>
      <c r="S1050" s="74"/>
      <c r="T1050" s="74">
        <v>109</v>
      </c>
      <c r="U1050" s="74"/>
      <c r="V1050" s="74">
        <v>7</v>
      </c>
      <c r="W1050" s="79"/>
    </row>
    <row r="1051" spans="1:23">
      <c r="A1051" s="78">
        <v>41599</v>
      </c>
      <c r="B1051" s="74">
        <v>60</v>
      </c>
      <c r="D1051" s="74">
        <v>4</v>
      </c>
      <c r="E1051" s="74"/>
      <c r="F1051" s="74">
        <v>37</v>
      </c>
      <c r="G1051" s="74"/>
      <c r="H1051" s="74">
        <v>3</v>
      </c>
      <c r="I1051" s="74"/>
      <c r="J1051" s="74"/>
      <c r="K1051" s="74"/>
      <c r="L1051" s="74"/>
      <c r="M1051" s="74"/>
      <c r="N1051" s="74"/>
      <c r="O1051" s="74"/>
      <c r="P1051" s="74"/>
      <c r="Q1051" s="74" t="s">
        <v>108</v>
      </c>
      <c r="R1051" s="74"/>
      <c r="S1051" s="74"/>
      <c r="T1051" s="74">
        <v>116</v>
      </c>
      <c r="U1051" s="74"/>
      <c r="V1051" s="74">
        <v>7</v>
      </c>
      <c r="W1051" s="79"/>
    </row>
    <row r="1052" spans="1:23">
      <c r="A1052" s="78">
        <v>41600</v>
      </c>
      <c r="B1052" s="74">
        <v>68</v>
      </c>
      <c r="D1052" s="74">
        <v>4</v>
      </c>
      <c r="E1052" s="74"/>
      <c r="F1052" s="74">
        <v>41</v>
      </c>
      <c r="G1052" s="74"/>
      <c r="H1052" s="74">
        <v>3</v>
      </c>
      <c r="I1052" s="74"/>
      <c r="J1052" s="74"/>
      <c r="K1052" s="74"/>
      <c r="L1052" s="74"/>
      <c r="M1052" s="74"/>
      <c r="N1052" s="74"/>
      <c r="O1052" s="74"/>
      <c r="P1052" s="74"/>
      <c r="Q1052" s="74" t="s">
        <v>111</v>
      </c>
      <c r="R1052" s="74"/>
      <c r="S1052" s="74"/>
      <c r="T1052" s="74">
        <v>128</v>
      </c>
      <c r="U1052" s="74"/>
      <c r="V1052" s="74">
        <v>7</v>
      </c>
      <c r="W1052" s="79"/>
    </row>
    <row r="1053" spans="1:23">
      <c r="A1053" s="78">
        <v>41601</v>
      </c>
      <c r="B1053" s="74">
        <v>67</v>
      </c>
      <c r="D1053" s="74">
        <v>4</v>
      </c>
      <c r="E1053" s="74"/>
      <c r="F1053" s="74">
        <v>48</v>
      </c>
      <c r="G1053" s="74"/>
      <c r="H1053" s="74">
        <v>3</v>
      </c>
      <c r="I1053" s="74"/>
      <c r="J1053" s="74"/>
      <c r="K1053" s="74"/>
      <c r="L1053" s="74"/>
      <c r="M1053" s="74"/>
      <c r="N1053" s="74"/>
      <c r="O1053" s="74"/>
      <c r="P1053" s="74"/>
      <c r="Q1053" s="74" t="s">
        <v>115</v>
      </c>
      <c r="R1053" s="74"/>
      <c r="S1053" s="74"/>
      <c r="T1053" s="74">
        <v>132</v>
      </c>
      <c r="U1053" s="74"/>
      <c r="V1053" s="74">
        <v>7</v>
      </c>
      <c r="W1053" s="79"/>
    </row>
    <row r="1054" spans="1:23">
      <c r="A1054" s="78">
        <v>41602</v>
      </c>
      <c r="B1054" s="74">
        <v>68</v>
      </c>
      <c r="D1054" s="74">
        <v>4</v>
      </c>
      <c r="E1054" s="74"/>
      <c r="F1054" s="74">
        <v>45</v>
      </c>
      <c r="G1054" s="74"/>
      <c r="H1054" s="74">
        <v>3</v>
      </c>
      <c r="I1054" s="74"/>
      <c r="J1054" s="74"/>
      <c r="K1054" s="74"/>
      <c r="L1054" s="74"/>
      <c r="M1054" s="74"/>
      <c r="N1054" s="74"/>
      <c r="O1054" s="74"/>
      <c r="P1054" s="74"/>
      <c r="Q1054" s="74" t="s">
        <v>117</v>
      </c>
      <c r="R1054" s="74"/>
      <c r="S1054" s="74"/>
      <c r="T1054" s="74">
        <v>125</v>
      </c>
      <c r="U1054" s="74"/>
      <c r="V1054" s="74">
        <v>7</v>
      </c>
      <c r="W1054" s="79"/>
    </row>
    <row r="1055" spans="1:23">
      <c r="A1055" s="78">
        <v>41603</v>
      </c>
      <c r="B1055" s="74">
        <v>61</v>
      </c>
      <c r="D1055" s="74">
        <v>4</v>
      </c>
      <c r="E1055" s="74"/>
      <c r="F1055" s="74">
        <v>40</v>
      </c>
      <c r="G1055" s="74"/>
      <c r="H1055" s="74">
        <v>3</v>
      </c>
      <c r="I1055" s="74"/>
      <c r="J1055" s="74"/>
      <c r="K1055" s="74"/>
      <c r="L1055" s="74"/>
      <c r="M1055" s="74"/>
      <c r="N1055" s="74"/>
      <c r="O1055" s="74"/>
      <c r="P1055" s="74"/>
      <c r="Q1055" s="74" t="s">
        <v>134</v>
      </c>
      <c r="R1055" s="74"/>
      <c r="S1055" s="74"/>
      <c r="T1055" s="74">
        <v>123</v>
      </c>
      <c r="U1055" s="74"/>
      <c r="V1055" s="74">
        <v>7</v>
      </c>
      <c r="W1055" s="79"/>
    </row>
    <row r="1056" spans="1:23">
      <c r="A1056" s="78">
        <v>41604</v>
      </c>
      <c r="B1056" s="74">
        <v>60</v>
      </c>
      <c r="D1056" s="74">
        <v>4</v>
      </c>
      <c r="E1056" s="74"/>
      <c r="F1056" s="74">
        <v>40</v>
      </c>
      <c r="G1056" s="74"/>
      <c r="H1056" s="74">
        <v>3</v>
      </c>
      <c r="I1056" s="74"/>
      <c r="J1056" s="74"/>
      <c r="K1056" s="74"/>
      <c r="L1056" s="74"/>
      <c r="M1056" s="74"/>
      <c r="N1056" s="74"/>
      <c r="O1056" s="74"/>
      <c r="P1056" s="74"/>
      <c r="Q1056" s="74"/>
      <c r="R1056" s="74"/>
      <c r="S1056" s="74"/>
      <c r="T1056" s="74">
        <v>121</v>
      </c>
      <c r="U1056" s="74"/>
      <c r="V1056" s="74">
        <v>8</v>
      </c>
    </row>
    <row r="1057" spans="1:22">
      <c r="A1057" s="78">
        <v>41605</v>
      </c>
      <c r="B1057" s="74">
        <v>61</v>
      </c>
      <c r="D1057" s="74">
        <v>4</v>
      </c>
      <c r="E1057" s="74"/>
      <c r="F1057" s="74">
        <v>41</v>
      </c>
      <c r="G1057" s="74"/>
      <c r="H1057" s="74">
        <v>3</v>
      </c>
      <c r="I1057" s="74"/>
      <c r="J1057" s="74"/>
      <c r="K1057" s="74"/>
      <c r="L1057" s="74"/>
      <c r="M1057" s="74"/>
      <c r="N1057" s="74"/>
      <c r="O1057" s="74"/>
      <c r="P1057" s="74"/>
      <c r="Q1057" s="74"/>
      <c r="R1057" s="74"/>
      <c r="S1057" s="74"/>
      <c r="T1057" s="74">
        <v>118</v>
      </c>
      <c r="U1057" s="74"/>
      <c r="V1057" s="74">
        <v>8</v>
      </c>
    </row>
    <row r="1058" spans="1:22">
      <c r="A1058" s="78">
        <v>41606</v>
      </c>
      <c r="B1058" s="74">
        <v>58</v>
      </c>
      <c r="D1058" s="74">
        <v>4</v>
      </c>
      <c r="E1058" s="74"/>
      <c r="F1058" s="74">
        <v>37</v>
      </c>
      <c r="G1058" s="74"/>
      <c r="H1058" s="74">
        <v>3</v>
      </c>
      <c r="I1058" s="74"/>
      <c r="J1058" s="74"/>
      <c r="K1058" s="74"/>
      <c r="L1058" s="74"/>
      <c r="M1058" s="74"/>
      <c r="N1058" s="74"/>
      <c r="O1058" s="74"/>
      <c r="P1058" s="74"/>
      <c r="Q1058" s="74"/>
      <c r="R1058" s="74"/>
      <c r="S1058" s="74"/>
      <c r="T1058" s="74">
        <v>126</v>
      </c>
      <c r="U1058" s="74"/>
      <c r="V1058" s="74">
        <v>9</v>
      </c>
    </row>
    <row r="1059" spans="1:22">
      <c r="A1059" s="78">
        <v>41607</v>
      </c>
      <c r="B1059" s="74">
        <v>62</v>
      </c>
      <c r="D1059" s="74">
        <v>4</v>
      </c>
      <c r="E1059" s="74"/>
      <c r="F1059" s="74">
        <v>47</v>
      </c>
      <c r="G1059" s="74"/>
      <c r="H1059" s="74">
        <v>3</v>
      </c>
      <c r="I1059" s="74"/>
      <c r="J1059" s="74"/>
      <c r="K1059" s="74"/>
      <c r="L1059" s="74"/>
      <c r="M1059" s="74"/>
      <c r="N1059" s="74"/>
      <c r="O1059" s="74"/>
      <c r="P1059" s="74"/>
      <c r="Q1059" s="74"/>
      <c r="R1059" s="74"/>
      <c r="S1059" s="74"/>
      <c r="T1059" s="74">
        <v>129</v>
      </c>
      <c r="U1059" s="74"/>
      <c r="V1059" s="74">
        <v>9</v>
      </c>
    </row>
    <row r="1060" spans="1:22">
      <c r="A1060" s="78">
        <v>41608</v>
      </c>
      <c r="B1060" s="74">
        <v>63</v>
      </c>
      <c r="D1060" s="74">
        <v>4</v>
      </c>
      <c r="E1060" s="74"/>
      <c r="F1060" s="74">
        <v>56</v>
      </c>
      <c r="G1060" s="74"/>
      <c r="H1060" s="74">
        <v>3</v>
      </c>
      <c r="I1060" s="74"/>
      <c r="J1060" s="74"/>
      <c r="K1060" s="74"/>
      <c r="L1060" s="74"/>
      <c r="M1060" s="74"/>
      <c r="N1060" s="74"/>
      <c r="O1060" s="74"/>
      <c r="P1060" s="74"/>
      <c r="Q1060" s="74"/>
      <c r="R1060" s="74"/>
      <c r="S1060" s="74"/>
      <c r="T1060" s="74">
        <v>120</v>
      </c>
      <c r="U1060" s="74"/>
      <c r="V1060" s="74">
        <v>8</v>
      </c>
    </row>
    <row r="1061" spans="1:22">
      <c r="A1061" s="78">
        <v>41609</v>
      </c>
      <c r="B1061" s="74">
        <v>60</v>
      </c>
      <c r="D1061" s="74">
        <v>4</v>
      </c>
      <c r="E1061" s="74"/>
      <c r="F1061" s="74">
        <v>52</v>
      </c>
      <c r="G1061" s="74"/>
      <c r="H1061" s="74">
        <v>3</v>
      </c>
      <c r="I1061" s="74"/>
      <c r="J1061" s="74"/>
      <c r="K1061" s="74"/>
      <c r="L1061" s="74"/>
      <c r="M1061" s="74"/>
      <c r="N1061" s="74"/>
      <c r="O1061" s="74"/>
      <c r="P1061" s="74"/>
      <c r="Q1061" s="74"/>
      <c r="R1061" s="74"/>
      <c r="S1061" s="74"/>
      <c r="T1061" s="74">
        <v>115</v>
      </c>
      <c r="U1061" s="74"/>
      <c r="V1061" s="74">
        <v>8</v>
      </c>
    </row>
    <row r="1062" spans="1:22">
      <c r="A1062" s="78">
        <v>41610</v>
      </c>
      <c r="B1062" s="74">
        <v>56</v>
      </c>
      <c r="D1062" s="74">
        <v>4</v>
      </c>
      <c r="E1062" s="74"/>
      <c r="F1062" s="74">
        <v>41</v>
      </c>
      <c r="G1062" s="74"/>
      <c r="H1062" s="74">
        <v>3</v>
      </c>
      <c r="I1062" s="74"/>
      <c r="J1062" s="74"/>
      <c r="K1062" s="74"/>
      <c r="L1062" s="74"/>
      <c r="M1062" s="74"/>
      <c r="N1062" s="74"/>
      <c r="O1062" s="74"/>
      <c r="P1062" s="74"/>
      <c r="Q1062" s="74"/>
      <c r="R1062" s="74"/>
      <c r="S1062" s="74"/>
      <c r="T1062" s="74">
        <v>116</v>
      </c>
      <c r="U1062" s="74"/>
      <c r="V1062" s="74">
        <v>8</v>
      </c>
    </row>
    <row r="1063" spans="1:22">
      <c r="A1063" s="78">
        <v>41611</v>
      </c>
      <c r="B1063" s="74">
        <v>58</v>
      </c>
      <c r="D1063" s="74">
        <v>4</v>
      </c>
      <c r="E1063" s="74"/>
      <c r="F1063" s="74">
        <v>41</v>
      </c>
      <c r="G1063" s="74"/>
      <c r="H1063" s="74">
        <v>3</v>
      </c>
      <c r="I1063" s="74"/>
      <c r="J1063" s="74"/>
      <c r="K1063" s="74"/>
      <c r="L1063" s="74"/>
      <c r="M1063" s="74"/>
      <c r="N1063" s="74"/>
      <c r="O1063" s="74"/>
      <c r="P1063" s="74"/>
      <c r="Q1063" s="74"/>
      <c r="R1063" s="74"/>
      <c r="S1063" s="74"/>
      <c r="T1063" s="74">
        <v>116</v>
      </c>
      <c r="U1063" s="74"/>
      <c r="V1063" s="74">
        <v>9</v>
      </c>
    </row>
    <row r="1064" spans="1:22">
      <c r="A1064" s="78">
        <v>41612</v>
      </c>
      <c r="B1064" s="74">
        <v>56</v>
      </c>
      <c r="D1064" s="74">
        <v>4</v>
      </c>
      <c r="E1064" s="74"/>
      <c r="F1064" s="74">
        <v>38</v>
      </c>
      <c r="G1064" s="74"/>
      <c r="H1064" s="74">
        <v>3</v>
      </c>
      <c r="I1064" s="74"/>
      <c r="J1064" s="74"/>
      <c r="K1064" s="74"/>
      <c r="L1064" s="74"/>
      <c r="M1064" s="74"/>
      <c r="N1064" s="74"/>
      <c r="O1064" s="74"/>
      <c r="P1064" s="74"/>
      <c r="Q1064" s="74"/>
      <c r="R1064" s="74"/>
      <c r="S1064" s="74"/>
      <c r="T1064" s="74">
        <v>108</v>
      </c>
      <c r="U1064" s="74"/>
      <c r="V1064" s="74">
        <v>9</v>
      </c>
    </row>
    <row r="1065" spans="1:22">
      <c r="A1065" s="78">
        <v>41613</v>
      </c>
      <c r="B1065" s="74">
        <v>60</v>
      </c>
      <c r="D1065" s="74">
        <v>4</v>
      </c>
      <c r="E1065" s="74"/>
      <c r="F1065" s="74">
        <v>39</v>
      </c>
      <c r="G1065" s="74"/>
      <c r="H1065" s="74">
        <v>3</v>
      </c>
      <c r="I1065" s="74"/>
      <c r="J1065" s="74"/>
      <c r="K1065" s="74"/>
      <c r="L1065" s="74"/>
      <c r="M1065" s="74"/>
      <c r="N1065" s="74"/>
      <c r="O1065" s="74"/>
      <c r="P1065" s="74"/>
      <c r="Q1065" s="74"/>
      <c r="R1065" s="74"/>
      <c r="S1065" s="74"/>
      <c r="T1065" s="74">
        <v>126</v>
      </c>
      <c r="U1065" s="74"/>
      <c r="V1065" s="74">
        <v>9</v>
      </c>
    </row>
    <row r="1066" spans="1:22">
      <c r="A1066" s="78">
        <v>41614</v>
      </c>
      <c r="B1066" s="74">
        <v>59</v>
      </c>
      <c r="D1066" s="74">
        <v>3</v>
      </c>
      <c r="E1066" s="74"/>
      <c r="F1066" s="74">
        <v>47</v>
      </c>
      <c r="G1066" s="74"/>
      <c r="H1066" s="74">
        <v>3</v>
      </c>
      <c r="I1066" s="74"/>
      <c r="J1066" s="74"/>
      <c r="K1066" s="74"/>
      <c r="L1066" s="74"/>
      <c r="M1066" s="74"/>
      <c r="N1066" s="74"/>
      <c r="O1066" s="74"/>
      <c r="P1066" s="74"/>
      <c r="Q1066" s="74"/>
      <c r="R1066" s="74"/>
      <c r="S1066" s="74"/>
      <c r="T1066" s="74">
        <v>142</v>
      </c>
      <c r="U1066" s="74"/>
      <c r="V1066" s="74">
        <v>9</v>
      </c>
    </row>
    <row r="1067" spans="1:22">
      <c r="A1067" s="78">
        <v>41615</v>
      </c>
      <c r="B1067" s="74">
        <v>60</v>
      </c>
      <c r="D1067" s="74">
        <v>4</v>
      </c>
      <c r="E1067" s="74"/>
      <c r="F1067" s="74">
        <v>53</v>
      </c>
      <c r="G1067" s="74"/>
      <c r="H1067" s="74">
        <v>3</v>
      </c>
      <c r="I1067" s="74"/>
      <c r="J1067" s="74"/>
      <c r="K1067" s="74"/>
      <c r="L1067" s="74"/>
      <c r="M1067" s="74"/>
      <c r="N1067" s="74"/>
      <c r="O1067" s="74"/>
      <c r="P1067" s="74"/>
      <c r="Q1067" s="74"/>
      <c r="R1067" s="74"/>
      <c r="S1067" s="74"/>
      <c r="T1067" s="74">
        <v>145</v>
      </c>
      <c r="U1067" s="74"/>
      <c r="V1067" s="74">
        <v>9</v>
      </c>
    </row>
    <row r="1068" spans="1:22">
      <c r="A1068" s="78">
        <v>41616</v>
      </c>
      <c r="B1068" s="74">
        <v>63</v>
      </c>
      <c r="D1068" s="74">
        <v>4</v>
      </c>
      <c r="E1068" s="74"/>
      <c r="F1068" s="74">
        <v>53</v>
      </c>
      <c r="G1068" s="74"/>
      <c r="H1068" s="74">
        <v>3</v>
      </c>
      <c r="I1068" s="74"/>
      <c r="J1068" s="74"/>
      <c r="K1068" s="74"/>
      <c r="L1068" s="74"/>
      <c r="M1068" s="74"/>
      <c r="N1068" s="74"/>
      <c r="O1068" s="74"/>
      <c r="P1068" s="74"/>
      <c r="Q1068" s="74"/>
      <c r="R1068" s="74"/>
      <c r="S1068" s="74"/>
      <c r="T1068" s="74">
        <v>140</v>
      </c>
      <c r="U1068" s="74"/>
      <c r="V1068" s="74">
        <v>9</v>
      </c>
    </row>
    <row r="1069" spans="1:22">
      <c r="A1069" s="78">
        <v>41617</v>
      </c>
      <c r="B1069" s="74">
        <v>60</v>
      </c>
      <c r="D1069" s="74">
        <v>4</v>
      </c>
      <c r="E1069" s="74"/>
      <c r="F1069" s="74">
        <v>48</v>
      </c>
      <c r="G1069" s="74"/>
      <c r="H1069" s="74">
        <v>3</v>
      </c>
      <c r="I1069" s="74"/>
      <c r="J1069" s="74"/>
      <c r="K1069" s="74"/>
      <c r="L1069" s="74"/>
      <c r="M1069" s="74"/>
      <c r="N1069" s="74"/>
      <c r="O1069" s="74"/>
      <c r="P1069" s="74"/>
      <c r="Q1069" s="74"/>
      <c r="R1069" s="74"/>
      <c r="S1069" s="74"/>
      <c r="T1069" s="74">
        <v>136</v>
      </c>
      <c r="U1069" s="74"/>
      <c r="V1069" s="74">
        <v>10</v>
      </c>
    </row>
    <row r="1070" spans="1:22">
      <c r="A1070" s="78">
        <v>41618</v>
      </c>
      <c r="B1070" s="74">
        <v>58</v>
      </c>
      <c r="D1070" s="74">
        <v>4</v>
      </c>
      <c r="E1070" s="74"/>
      <c r="F1070" s="74">
        <v>43</v>
      </c>
      <c r="G1070" s="74"/>
      <c r="H1070" s="74">
        <v>3</v>
      </c>
      <c r="I1070" s="74"/>
      <c r="J1070" s="74"/>
      <c r="K1070" s="74"/>
      <c r="L1070" s="74"/>
      <c r="M1070" s="74"/>
      <c r="N1070" s="74"/>
      <c r="O1070" s="74"/>
      <c r="P1070" s="74"/>
      <c r="Q1070" s="74"/>
      <c r="R1070" s="74"/>
      <c r="S1070" s="74"/>
      <c r="T1070" s="74">
        <v>130</v>
      </c>
      <c r="U1070" s="74"/>
      <c r="V1070" s="74">
        <v>9</v>
      </c>
    </row>
    <row r="1071" spans="1:22">
      <c r="A1071" s="78">
        <v>41619</v>
      </c>
      <c r="B1071" s="74">
        <v>54</v>
      </c>
      <c r="D1071" s="74">
        <v>4</v>
      </c>
      <c r="E1071" s="74"/>
      <c r="F1071" s="74">
        <v>38</v>
      </c>
      <c r="G1071" s="74"/>
      <c r="H1071" s="74">
        <v>3</v>
      </c>
      <c r="I1071" s="74"/>
      <c r="J1071" s="74"/>
      <c r="K1071" s="74"/>
      <c r="L1071" s="74"/>
      <c r="M1071" s="74"/>
      <c r="N1071" s="74"/>
      <c r="O1071" s="74"/>
      <c r="P1071" s="74"/>
      <c r="Q1071" s="74"/>
      <c r="R1071" s="74"/>
      <c r="S1071" s="74"/>
      <c r="T1071" s="74">
        <v>125</v>
      </c>
      <c r="U1071" s="74"/>
      <c r="V1071" s="74">
        <v>9</v>
      </c>
    </row>
    <row r="1072" spans="1:22">
      <c r="A1072" s="78">
        <v>41620</v>
      </c>
      <c r="B1072" s="74">
        <v>39</v>
      </c>
      <c r="D1072" s="74">
        <v>4</v>
      </c>
      <c r="E1072" s="74"/>
      <c r="F1072" s="74">
        <v>25</v>
      </c>
      <c r="G1072" s="74"/>
      <c r="H1072" s="74">
        <v>3</v>
      </c>
      <c r="I1072" s="74"/>
      <c r="J1072" s="74"/>
      <c r="K1072" s="74"/>
      <c r="L1072" s="74"/>
      <c r="M1072" s="74"/>
      <c r="N1072" s="74"/>
      <c r="O1072" s="74"/>
      <c r="P1072" s="74"/>
      <c r="Q1072" s="74"/>
      <c r="R1072" s="74"/>
      <c r="S1072" s="74"/>
      <c r="T1072" s="74">
        <v>105</v>
      </c>
      <c r="U1072" s="74"/>
      <c r="V1072" s="74">
        <v>6</v>
      </c>
    </row>
    <row r="1073" spans="1:22">
      <c r="A1073" s="78">
        <v>41621</v>
      </c>
      <c r="B1073" s="74">
        <v>37</v>
      </c>
      <c r="D1073" s="74">
        <v>4</v>
      </c>
      <c r="E1073" s="74"/>
      <c r="F1073" s="74">
        <v>32</v>
      </c>
      <c r="G1073" s="74"/>
      <c r="H1073" s="74">
        <v>3</v>
      </c>
      <c r="I1073" s="74"/>
      <c r="J1073" s="74"/>
      <c r="K1073" s="74"/>
      <c r="L1073" s="74"/>
      <c r="M1073" s="74"/>
      <c r="N1073" s="74"/>
      <c r="O1073" s="74"/>
      <c r="P1073" s="74"/>
      <c r="Q1073" s="74"/>
      <c r="R1073" s="74"/>
      <c r="S1073" s="74"/>
      <c r="T1073" s="74">
        <v>102</v>
      </c>
      <c r="U1073" s="74"/>
      <c r="V1073" s="74">
        <v>6</v>
      </c>
    </row>
    <row r="1074" spans="1:22">
      <c r="A1074" s="78">
        <v>41622</v>
      </c>
      <c r="B1074" s="74">
        <v>51</v>
      </c>
      <c r="D1074" s="74">
        <v>4</v>
      </c>
      <c r="E1074" s="74"/>
      <c r="F1074" s="74">
        <v>47</v>
      </c>
      <c r="G1074" s="74"/>
      <c r="H1074" s="74">
        <v>3</v>
      </c>
      <c r="I1074" s="74"/>
      <c r="J1074" s="74"/>
      <c r="K1074" s="74"/>
      <c r="L1074" s="74"/>
      <c r="M1074" s="74"/>
      <c r="N1074" s="74"/>
      <c r="O1074" s="74"/>
      <c r="P1074" s="74"/>
      <c r="Q1074" s="74"/>
      <c r="R1074" s="74"/>
      <c r="S1074" s="74"/>
      <c r="T1074" s="74">
        <v>108</v>
      </c>
      <c r="U1074" s="74"/>
      <c r="V1074" s="74">
        <v>6</v>
      </c>
    </row>
    <row r="1075" spans="1:22">
      <c r="A1075" s="78">
        <v>41623</v>
      </c>
      <c r="B1075" s="74">
        <v>55</v>
      </c>
      <c r="D1075" s="74">
        <v>4</v>
      </c>
      <c r="E1075" s="74"/>
      <c r="F1075" s="74">
        <v>44</v>
      </c>
      <c r="G1075" s="74"/>
      <c r="H1075" s="74">
        <v>3</v>
      </c>
      <c r="I1075" s="74"/>
      <c r="J1075" s="74"/>
      <c r="K1075" s="74"/>
      <c r="L1075" s="74"/>
      <c r="M1075" s="74"/>
      <c r="N1075" s="74"/>
      <c r="O1075" s="74"/>
      <c r="P1075" s="74"/>
      <c r="Q1075" s="74"/>
      <c r="R1075" s="74"/>
      <c r="S1075" s="74"/>
      <c r="T1075" s="74">
        <v>101</v>
      </c>
      <c r="U1075" s="74"/>
      <c r="V1075" s="74">
        <v>6</v>
      </c>
    </row>
    <row r="1076" spans="1:22">
      <c r="A1076" s="78">
        <v>41624</v>
      </c>
      <c r="B1076" s="74">
        <v>45</v>
      </c>
      <c r="D1076" s="74">
        <v>3</v>
      </c>
      <c r="E1076" s="74"/>
      <c r="F1076" s="74">
        <v>37</v>
      </c>
      <c r="G1076" s="74"/>
      <c r="H1076" s="74">
        <v>3</v>
      </c>
      <c r="I1076" s="74"/>
      <c r="J1076" s="74"/>
      <c r="K1076" s="74"/>
      <c r="L1076" s="74"/>
      <c r="M1076" s="74"/>
      <c r="N1076" s="74"/>
      <c r="O1076" s="74"/>
      <c r="P1076" s="74"/>
      <c r="Q1076" s="74"/>
      <c r="R1076" s="74"/>
      <c r="S1076" s="74"/>
      <c r="T1076" s="74">
        <v>107</v>
      </c>
      <c r="U1076" s="74"/>
      <c r="V1076" s="74">
        <v>8</v>
      </c>
    </row>
    <row r="1077" spans="1:22">
      <c r="A1077" s="78">
        <v>41625</v>
      </c>
      <c r="B1077" s="74">
        <v>50</v>
      </c>
      <c r="D1077" s="74">
        <v>4</v>
      </c>
      <c r="E1077" s="74"/>
      <c r="F1077" s="74">
        <v>40</v>
      </c>
      <c r="G1077" s="74"/>
      <c r="H1077" s="74">
        <v>3</v>
      </c>
      <c r="I1077" s="74"/>
      <c r="J1077" s="74"/>
      <c r="K1077" s="74"/>
      <c r="L1077" s="74"/>
      <c r="M1077" s="74"/>
      <c r="N1077" s="74"/>
      <c r="O1077" s="74"/>
      <c r="P1077" s="74"/>
      <c r="Q1077" s="74"/>
      <c r="R1077" s="74"/>
      <c r="S1077" s="74"/>
      <c r="T1077" s="74">
        <v>105</v>
      </c>
      <c r="U1077" s="74"/>
      <c r="V1077" s="74">
        <v>7</v>
      </c>
    </row>
    <row r="1078" spans="1:22">
      <c r="A1078" s="78">
        <v>41626</v>
      </c>
      <c r="B1078" s="74">
        <v>57</v>
      </c>
      <c r="D1078" s="74">
        <v>4</v>
      </c>
      <c r="E1078" s="74"/>
      <c r="F1078" s="74">
        <v>43</v>
      </c>
      <c r="G1078" s="74"/>
      <c r="H1078" s="74">
        <v>3</v>
      </c>
      <c r="I1078" s="74"/>
      <c r="J1078" s="74"/>
      <c r="K1078" s="74"/>
      <c r="L1078" s="74"/>
      <c r="M1078" s="74"/>
      <c r="N1078" s="74"/>
      <c r="O1078" s="74"/>
      <c r="P1078" s="74"/>
      <c r="Q1078" s="74"/>
      <c r="R1078" s="74"/>
      <c r="S1078" s="74"/>
      <c r="T1078" s="74">
        <v>113</v>
      </c>
      <c r="U1078" s="74"/>
      <c r="V1078" s="74">
        <v>7</v>
      </c>
    </row>
    <row r="1079" spans="1:22">
      <c r="A1079" s="78">
        <v>41627</v>
      </c>
      <c r="B1079" s="74">
        <v>59</v>
      </c>
      <c r="D1079" s="74">
        <v>4</v>
      </c>
      <c r="E1079" s="74"/>
      <c r="F1079" s="74">
        <v>43</v>
      </c>
      <c r="G1079" s="74"/>
      <c r="H1079" s="74">
        <v>3</v>
      </c>
      <c r="I1079" s="74"/>
      <c r="J1079" s="74"/>
      <c r="K1079" s="74"/>
      <c r="L1079" s="74"/>
      <c r="M1079" s="74"/>
      <c r="N1079" s="74"/>
      <c r="O1079" s="74"/>
      <c r="P1079" s="74"/>
      <c r="Q1079" s="74"/>
      <c r="R1079" s="74"/>
      <c r="S1079" s="74"/>
      <c r="T1079" s="74">
        <v>114</v>
      </c>
      <c r="U1079" s="74"/>
      <c r="V1079" s="74">
        <v>8</v>
      </c>
    </row>
    <row r="1080" spans="1:22">
      <c r="A1080" s="78">
        <v>41628</v>
      </c>
      <c r="B1080" s="74">
        <v>62</v>
      </c>
      <c r="D1080" s="74">
        <v>4</v>
      </c>
      <c r="E1080" s="74"/>
      <c r="F1080" s="74">
        <v>44</v>
      </c>
      <c r="G1080" s="74"/>
      <c r="H1080" s="74">
        <v>3</v>
      </c>
      <c r="I1080" s="74"/>
      <c r="J1080" s="74"/>
      <c r="K1080" s="74"/>
      <c r="L1080" s="74"/>
      <c r="M1080" s="74"/>
      <c r="N1080" s="74"/>
      <c r="O1080" s="74"/>
      <c r="P1080" s="74"/>
      <c r="Q1080" s="74"/>
      <c r="R1080" s="74"/>
      <c r="S1080" s="74"/>
      <c r="T1080" s="74">
        <v>131</v>
      </c>
      <c r="U1080" s="74"/>
      <c r="V1080" s="74">
        <v>10</v>
      </c>
    </row>
    <row r="1081" spans="1:22">
      <c r="A1081" s="78">
        <v>41629</v>
      </c>
      <c r="B1081" s="74">
        <v>63</v>
      </c>
      <c r="D1081" s="74">
        <v>4</v>
      </c>
      <c r="E1081" s="74"/>
      <c r="F1081" s="74">
        <v>49</v>
      </c>
      <c r="G1081" s="74"/>
      <c r="H1081" s="74">
        <v>3</v>
      </c>
      <c r="I1081" s="74"/>
      <c r="J1081" s="74"/>
      <c r="K1081" s="74"/>
      <c r="L1081" s="74"/>
      <c r="M1081" s="74"/>
      <c r="N1081" s="74"/>
      <c r="O1081" s="74"/>
      <c r="P1081" s="74"/>
      <c r="Q1081" s="74"/>
      <c r="R1081" s="74"/>
      <c r="S1081" s="74"/>
      <c r="T1081" s="74">
        <v>113</v>
      </c>
      <c r="U1081" s="74"/>
      <c r="V1081" s="74">
        <v>6</v>
      </c>
    </row>
    <row r="1082" spans="1:22">
      <c r="A1082" s="78">
        <v>41630</v>
      </c>
      <c r="B1082" s="74">
        <v>59</v>
      </c>
      <c r="D1082" s="74">
        <v>4</v>
      </c>
      <c r="E1082" s="74"/>
      <c r="F1082" s="74">
        <v>44</v>
      </c>
      <c r="G1082" s="74"/>
      <c r="H1082" s="74">
        <v>3</v>
      </c>
      <c r="I1082" s="74"/>
      <c r="J1082" s="74"/>
      <c r="K1082" s="74"/>
      <c r="L1082" s="74"/>
      <c r="M1082" s="74"/>
      <c r="N1082" s="74"/>
      <c r="O1082" s="74"/>
      <c r="P1082" s="74"/>
      <c r="Q1082" s="74"/>
      <c r="R1082" s="74"/>
      <c r="S1082" s="74"/>
      <c r="T1082" s="74">
        <v>110</v>
      </c>
      <c r="U1082" s="74"/>
      <c r="V1082" s="74">
        <v>6</v>
      </c>
    </row>
    <row r="1083" spans="1:22">
      <c r="A1083" s="78">
        <v>41631</v>
      </c>
      <c r="B1083" s="74">
        <v>49</v>
      </c>
      <c r="D1083" s="74">
        <v>3</v>
      </c>
      <c r="E1083" s="74"/>
      <c r="F1083" s="74">
        <v>38</v>
      </c>
      <c r="G1083" s="74"/>
      <c r="H1083" s="74">
        <v>3</v>
      </c>
      <c r="I1083" s="74"/>
      <c r="J1083" s="74"/>
      <c r="K1083" s="74"/>
      <c r="L1083" s="74"/>
      <c r="M1083" s="74"/>
      <c r="N1083" s="74"/>
      <c r="O1083" s="74"/>
      <c r="P1083" s="74"/>
      <c r="Q1083" s="74"/>
      <c r="R1083" s="74"/>
      <c r="S1083" s="74"/>
      <c r="T1083" s="74">
        <v>114</v>
      </c>
      <c r="U1083" s="74"/>
      <c r="V1083" s="74">
        <v>8</v>
      </c>
    </row>
    <row r="1084" spans="1:22">
      <c r="A1084" s="78">
        <v>41632</v>
      </c>
      <c r="B1084" s="74">
        <v>52</v>
      </c>
      <c r="D1084" s="74">
        <v>4</v>
      </c>
      <c r="E1084" s="74"/>
      <c r="F1084" s="74">
        <v>37</v>
      </c>
      <c r="G1084" s="74"/>
      <c r="H1084" s="74">
        <v>3</v>
      </c>
      <c r="I1084" s="74"/>
      <c r="J1084" s="74"/>
      <c r="K1084" s="74"/>
      <c r="L1084" s="74"/>
      <c r="M1084" s="74"/>
      <c r="N1084" s="74"/>
      <c r="O1084" s="74"/>
      <c r="P1084" s="74"/>
      <c r="Q1084" s="74"/>
      <c r="R1084" s="74"/>
      <c r="S1084" s="74"/>
      <c r="T1084" s="74">
        <v>113</v>
      </c>
      <c r="U1084" s="74"/>
      <c r="V1084" s="74">
        <v>7</v>
      </c>
    </row>
    <row r="1085" spans="1:22">
      <c r="A1085" s="78">
        <v>41633</v>
      </c>
      <c r="B1085" s="74">
        <v>50</v>
      </c>
      <c r="D1085" s="74">
        <v>4</v>
      </c>
      <c r="E1085" s="74"/>
      <c r="F1085" s="74">
        <v>35</v>
      </c>
      <c r="G1085" s="74"/>
      <c r="H1085" s="74">
        <v>3</v>
      </c>
      <c r="I1085" s="74"/>
      <c r="J1085" s="74"/>
      <c r="K1085" s="74"/>
      <c r="L1085" s="74"/>
      <c r="M1085" s="74"/>
      <c r="N1085" s="74"/>
      <c r="O1085" s="74"/>
      <c r="P1085" s="74"/>
      <c r="Q1085" s="74"/>
      <c r="R1085" s="74"/>
      <c r="S1085" s="74"/>
      <c r="T1085" s="74">
        <v>120</v>
      </c>
      <c r="U1085" s="74"/>
      <c r="V1085" s="74">
        <v>7</v>
      </c>
    </row>
    <row r="1086" spans="1:22">
      <c r="A1086" s="78">
        <v>41634</v>
      </c>
      <c r="B1086" s="74">
        <v>52</v>
      </c>
      <c r="D1086" s="74">
        <v>3</v>
      </c>
      <c r="E1086" s="74"/>
      <c r="F1086" s="74">
        <v>34</v>
      </c>
      <c r="G1086" s="74"/>
      <c r="H1086" s="74">
        <v>3</v>
      </c>
      <c r="I1086" s="74"/>
      <c r="J1086" s="74"/>
      <c r="K1086" s="74"/>
      <c r="L1086" s="74"/>
      <c r="M1086" s="74"/>
      <c r="N1086" s="74"/>
      <c r="O1086" s="74"/>
      <c r="P1086" s="74"/>
      <c r="Q1086" s="74"/>
      <c r="R1086" s="74"/>
      <c r="S1086" s="74"/>
      <c r="T1086" s="74">
        <v>117</v>
      </c>
      <c r="U1086" s="74"/>
      <c r="V1086" s="74">
        <v>7</v>
      </c>
    </row>
    <row r="1087" spans="1:22">
      <c r="A1087" s="78">
        <v>41635</v>
      </c>
      <c r="B1087" s="74">
        <v>55</v>
      </c>
      <c r="D1087" s="74">
        <v>3</v>
      </c>
      <c r="E1087" s="74"/>
      <c r="F1087" s="74">
        <v>38</v>
      </c>
      <c r="G1087" s="74"/>
      <c r="H1087" s="74">
        <v>3</v>
      </c>
      <c r="I1087" s="74"/>
      <c r="J1087" s="74"/>
      <c r="K1087" s="74"/>
      <c r="L1087" s="74"/>
      <c r="M1087" s="74"/>
      <c r="N1087" s="74"/>
      <c r="O1087" s="74"/>
      <c r="P1087" s="74"/>
      <c r="Q1087" s="74"/>
      <c r="R1087" s="74"/>
      <c r="S1087" s="74"/>
      <c r="T1087" s="74">
        <v>124</v>
      </c>
      <c r="U1087" s="74"/>
      <c r="V1087" s="74">
        <v>7</v>
      </c>
    </row>
    <row r="1088" spans="1:22">
      <c r="A1088" s="78">
        <v>41636</v>
      </c>
      <c r="B1088" s="74">
        <v>59</v>
      </c>
      <c r="D1088" s="74">
        <v>4</v>
      </c>
      <c r="E1088" s="74"/>
      <c r="F1088" s="74">
        <v>45</v>
      </c>
      <c r="G1088" s="74"/>
      <c r="H1088" s="74">
        <v>3</v>
      </c>
      <c r="I1088" s="74"/>
      <c r="J1088" s="74"/>
      <c r="K1088" s="74"/>
      <c r="L1088" s="74"/>
      <c r="M1088" s="74"/>
      <c r="N1088" s="74"/>
      <c r="O1088" s="74"/>
      <c r="P1088" s="74"/>
      <c r="Q1088" s="74"/>
      <c r="R1088" s="74"/>
      <c r="S1088" s="74"/>
      <c r="T1088" s="74">
        <v>130</v>
      </c>
      <c r="U1088" s="74"/>
      <c r="V1088" s="74">
        <v>7</v>
      </c>
    </row>
    <row r="1089" spans="1:22">
      <c r="A1089" s="78">
        <v>41637</v>
      </c>
      <c r="B1089" s="74">
        <v>60</v>
      </c>
      <c r="D1089" s="74">
        <v>4</v>
      </c>
      <c r="E1089" s="74"/>
      <c r="F1089" s="74">
        <v>42</v>
      </c>
      <c r="G1089" s="74"/>
      <c r="H1089" s="74">
        <v>3</v>
      </c>
      <c r="I1089" s="74"/>
      <c r="J1089" s="74"/>
      <c r="K1089" s="74"/>
      <c r="L1089" s="74"/>
      <c r="M1089" s="74"/>
      <c r="N1089" s="74"/>
      <c r="O1089" s="74"/>
      <c r="P1089" s="74"/>
      <c r="Q1089" s="74"/>
      <c r="R1089" s="74"/>
      <c r="S1089" s="74"/>
      <c r="T1089" s="74">
        <v>125</v>
      </c>
      <c r="U1089" s="74"/>
      <c r="V1089" s="74">
        <v>8</v>
      </c>
    </row>
    <row r="1090" spans="1:22">
      <c r="A1090" s="78">
        <v>41638</v>
      </c>
      <c r="B1090" s="74">
        <v>63</v>
      </c>
      <c r="D1090" s="74">
        <v>4</v>
      </c>
      <c r="E1090" s="74"/>
      <c r="F1090" s="74">
        <v>42</v>
      </c>
      <c r="G1090" s="74"/>
      <c r="H1090" s="74">
        <v>3</v>
      </c>
      <c r="I1090" s="74"/>
      <c r="J1090" s="74"/>
      <c r="K1090" s="74"/>
      <c r="L1090" s="74"/>
      <c r="M1090" s="74"/>
      <c r="N1090" s="74"/>
      <c r="O1090" s="74"/>
      <c r="P1090" s="74"/>
      <c r="Q1090" s="74"/>
      <c r="R1090" s="74"/>
      <c r="S1090" s="74"/>
      <c r="T1090" s="74">
        <v>123</v>
      </c>
      <c r="U1090" s="74"/>
      <c r="V1090" s="74">
        <v>8</v>
      </c>
    </row>
    <row r="1091" spans="1:22">
      <c r="A1091" s="78">
        <v>41639</v>
      </c>
      <c r="B1091" s="74">
        <v>67</v>
      </c>
      <c r="D1091" s="74">
        <v>4</v>
      </c>
      <c r="E1091" s="74"/>
      <c r="F1091" s="74">
        <v>53</v>
      </c>
      <c r="G1091" s="74"/>
      <c r="H1091" s="74">
        <v>3</v>
      </c>
      <c r="I1091" s="74"/>
      <c r="J1091" s="74"/>
      <c r="K1091" s="74"/>
      <c r="L1091" s="74"/>
      <c r="M1091" s="74"/>
      <c r="N1091" s="74"/>
      <c r="O1091" s="74"/>
      <c r="P1091" s="74"/>
      <c r="Q1091" s="74"/>
      <c r="R1091" s="74"/>
      <c r="S1091" s="74"/>
      <c r="T1091" s="74">
        <v>134</v>
      </c>
      <c r="U1091" s="74"/>
      <c r="V1091" s="74">
        <v>8</v>
      </c>
    </row>
    <row r="1092" spans="1:22">
      <c r="A1092" s="78">
        <v>41640</v>
      </c>
      <c r="B1092" s="74">
        <v>69</v>
      </c>
      <c r="D1092" s="74">
        <v>4</v>
      </c>
      <c r="E1092" s="74"/>
      <c r="F1092" s="74">
        <v>52</v>
      </c>
      <c r="G1092" s="74"/>
      <c r="H1092" s="74">
        <v>3</v>
      </c>
      <c r="I1092" s="74"/>
      <c r="J1092" s="74"/>
      <c r="K1092" s="74"/>
      <c r="L1092" s="74"/>
      <c r="M1092" s="74"/>
      <c r="N1092" s="74"/>
      <c r="O1092" s="74"/>
      <c r="P1092" s="74"/>
      <c r="Q1092" s="74"/>
      <c r="R1092" s="74"/>
      <c r="S1092" s="74"/>
      <c r="T1092" s="74">
        <v>153</v>
      </c>
      <c r="U1092" s="74"/>
      <c r="V1092" s="74">
        <v>10</v>
      </c>
    </row>
    <row r="1093" spans="1:22">
      <c r="A1093" s="78">
        <v>41641</v>
      </c>
      <c r="B1093" s="74">
        <v>63</v>
      </c>
      <c r="D1093" s="74">
        <v>4</v>
      </c>
      <c r="E1093" s="74"/>
      <c r="F1093" s="74">
        <v>45</v>
      </c>
      <c r="G1093" s="74"/>
      <c r="H1093" s="74">
        <v>3</v>
      </c>
      <c r="I1093" s="74"/>
      <c r="J1093" s="74"/>
      <c r="K1093" s="74"/>
      <c r="L1093" s="74"/>
      <c r="M1093" s="74"/>
      <c r="N1093" s="74"/>
      <c r="O1093" s="74"/>
      <c r="P1093" s="74"/>
      <c r="Q1093" s="74"/>
      <c r="R1093" s="74"/>
      <c r="S1093" s="74"/>
      <c r="T1093" s="74">
        <v>140</v>
      </c>
      <c r="U1093" s="74"/>
      <c r="V1093" s="74">
        <v>13</v>
      </c>
    </row>
    <row r="1094" spans="1:22">
      <c r="A1094" s="78">
        <v>41642</v>
      </c>
      <c r="B1094" s="74">
        <v>71</v>
      </c>
      <c r="D1094" s="74">
        <v>5</v>
      </c>
      <c r="E1094" s="74"/>
      <c r="F1094" s="74">
        <v>48</v>
      </c>
      <c r="G1094" s="74"/>
      <c r="H1094" s="74">
        <v>3</v>
      </c>
      <c r="I1094" s="74"/>
      <c r="J1094" s="74"/>
      <c r="K1094" s="74"/>
      <c r="L1094" s="74"/>
      <c r="M1094" s="74"/>
      <c r="N1094" s="74"/>
      <c r="O1094" s="74"/>
      <c r="P1094" s="74"/>
      <c r="Q1094" s="74"/>
      <c r="R1094" s="74"/>
      <c r="S1094" s="74"/>
      <c r="T1094" s="74">
        <v>137</v>
      </c>
      <c r="U1094" s="74"/>
      <c r="V1094" s="74">
        <v>12</v>
      </c>
    </row>
    <row r="1095" spans="1:22">
      <c r="A1095" s="78">
        <v>41643</v>
      </c>
      <c r="B1095" s="74">
        <v>62</v>
      </c>
      <c r="D1095" s="74">
        <v>5</v>
      </c>
      <c r="E1095" s="74"/>
      <c r="F1095" s="74">
        <v>51</v>
      </c>
      <c r="G1095" s="74"/>
      <c r="H1095" s="74">
        <v>3</v>
      </c>
      <c r="I1095" s="74"/>
      <c r="J1095" s="74"/>
      <c r="K1095" s="74"/>
      <c r="L1095" s="74"/>
      <c r="M1095" s="74"/>
      <c r="N1095" s="74"/>
      <c r="O1095" s="74"/>
      <c r="P1095" s="74"/>
      <c r="Q1095" s="74"/>
      <c r="R1095" s="74"/>
      <c r="S1095" s="74"/>
      <c r="T1095" s="74">
        <v>114</v>
      </c>
      <c r="U1095" s="74"/>
      <c r="V1095" s="74">
        <v>8</v>
      </c>
    </row>
    <row r="1096" spans="1:22">
      <c r="A1096" s="78">
        <v>41644</v>
      </c>
      <c r="B1096" s="74">
        <v>65</v>
      </c>
      <c r="D1096" s="74">
        <v>5</v>
      </c>
      <c r="E1096" s="74"/>
      <c r="F1096" s="74">
        <v>47</v>
      </c>
      <c r="G1096" s="74"/>
      <c r="H1096" s="74">
        <v>3</v>
      </c>
      <c r="I1096" s="74"/>
      <c r="J1096" s="74"/>
      <c r="K1096" s="74"/>
      <c r="L1096" s="74"/>
      <c r="M1096" s="74"/>
      <c r="N1096" s="74"/>
      <c r="O1096" s="74"/>
      <c r="P1096" s="74"/>
      <c r="Q1096" s="74"/>
      <c r="R1096" s="74"/>
      <c r="S1096" s="74"/>
      <c r="T1096" s="74">
        <v>116</v>
      </c>
      <c r="U1096" s="74"/>
      <c r="V1096" s="74">
        <v>8</v>
      </c>
    </row>
    <row r="1097" spans="1:22">
      <c r="A1097" s="78">
        <v>41645</v>
      </c>
      <c r="B1097" s="74">
        <v>67</v>
      </c>
      <c r="D1097" s="74">
        <v>5</v>
      </c>
      <c r="E1097" s="74"/>
      <c r="F1097" s="74">
        <v>44</v>
      </c>
      <c r="G1097" s="74"/>
      <c r="H1097" s="74">
        <v>3</v>
      </c>
      <c r="I1097" s="74"/>
      <c r="J1097" s="74"/>
      <c r="K1097" s="74"/>
      <c r="L1097" s="74"/>
      <c r="M1097" s="74"/>
      <c r="N1097" s="74"/>
      <c r="O1097" s="74"/>
      <c r="P1097" s="74"/>
      <c r="Q1097" s="74"/>
      <c r="R1097" s="74"/>
      <c r="S1097" s="74"/>
      <c r="T1097" s="74">
        <v>118</v>
      </c>
      <c r="U1097" s="74"/>
      <c r="V1097" s="74">
        <v>9</v>
      </c>
    </row>
    <row r="1098" spans="1:22">
      <c r="A1098" s="78">
        <v>41646</v>
      </c>
      <c r="B1098" s="74">
        <v>73</v>
      </c>
      <c r="D1098" s="74">
        <v>5</v>
      </c>
      <c r="E1098" s="74"/>
      <c r="F1098" s="74">
        <v>45</v>
      </c>
      <c r="G1098" s="74"/>
      <c r="H1098" s="74">
        <v>3</v>
      </c>
      <c r="I1098" s="74"/>
      <c r="J1098" s="74"/>
      <c r="K1098" s="74"/>
      <c r="L1098" s="74"/>
      <c r="M1098" s="74"/>
      <c r="N1098" s="74"/>
      <c r="O1098" s="74"/>
      <c r="P1098" s="74"/>
      <c r="Q1098" s="74"/>
      <c r="R1098" s="74"/>
      <c r="S1098" s="74"/>
      <c r="T1098" s="74">
        <v>115</v>
      </c>
      <c r="U1098" s="74"/>
      <c r="V1098" s="74">
        <v>9</v>
      </c>
    </row>
    <row r="1099" spans="1:22">
      <c r="A1099" s="78">
        <v>41647</v>
      </c>
      <c r="B1099" s="74">
        <v>74</v>
      </c>
      <c r="D1099" s="74">
        <v>6</v>
      </c>
      <c r="E1099" s="74"/>
      <c r="F1099" s="74">
        <v>51</v>
      </c>
      <c r="G1099" s="74"/>
      <c r="H1099" s="74">
        <v>3</v>
      </c>
      <c r="I1099" s="74"/>
      <c r="J1099" s="74"/>
      <c r="K1099" s="74"/>
      <c r="L1099" s="74"/>
      <c r="M1099" s="74"/>
      <c r="N1099" s="74"/>
      <c r="O1099" s="74"/>
      <c r="P1099" s="74"/>
      <c r="Q1099" s="74"/>
      <c r="R1099" s="74"/>
      <c r="S1099" s="74"/>
      <c r="T1099" s="74">
        <v>118</v>
      </c>
      <c r="U1099" s="74"/>
      <c r="V1099" s="74">
        <v>11</v>
      </c>
    </row>
    <row r="1100" spans="1:22">
      <c r="A1100" s="78">
        <v>41648</v>
      </c>
      <c r="B1100" s="74">
        <v>73</v>
      </c>
      <c r="D1100" s="74">
        <v>5</v>
      </c>
      <c r="E1100" s="74"/>
      <c r="F1100" s="74">
        <v>56</v>
      </c>
      <c r="G1100" s="74"/>
      <c r="H1100" s="74">
        <v>3</v>
      </c>
      <c r="I1100" s="74"/>
      <c r="J1100" s="74"/>
      <c r="K1100" s="74"/>
      <c r="L1100" s="74"/>
      <c r="M1100" s="74"/>
      <c r="N1100" s="74"/>
      <c r="O1100" s="74"/>
      <c r="P1100" s="74"/>
      <c r="Q1100" s="74"/>
      <c r="R1100" s="74"/>
      <c r="S1100" s="74"/>
      <c r="T1100" s="74">
        <v>122</v>
      </c>
      <c r="U1100" s="74"/>
      <c r="V1100" s="74">
        <v>9</v>
      </c>
    </row>
    <row r="1101" spans="1:22">
      <c r="A1101" s="78">
        <v>41649</v>
      </c>
      <c r="B1101" s="74">
        <v>73</v>
      </c>
      <c r="D1101" s="74">
        <v>6</v>
      </c>
      <c r="E1101" s="74"/>
      <c r="F1101" s="74">
        <v>54</v>
      </c>
      <c r="G1101" s="74"/>
      <c r="H1101" s="74">
        <v>3</v>
      </c>
      <c r="I1101" s="74"/>
      <c r="J1101" s="74"/>
      <c r="K1101" s="74"/>
      <c r="L1101" s="74"/>
      <c r="M1101" s="74"/>
      <c r="N1101" s="74"/>
      <c r="O1101" s="74"/>
      <c r="P1101" s="74"/>
      <c r="Q1101" s="74"/>
      <c r="R1101" s="74"/>
      <c r="S1101" s="74"/>
      <c r="T1101" s="74">
        <v>130</v>
      </c>
      <c r="U1101" s="74"/>
      <c r="V1101" s="74">
        <v>10</v>
      </c>
    </row>
    <row r="1102" spans="1:22">
      <c r="A1102" s="78">
        <v>41650</v>
      </c>
      <c r="B1102" s="74">
        <v>60</v>
      </c>
      <c r="D1102" s="74">
        <v>6</v>
      </c>
      <c r="E1102" s="74"/>
      <c r="F1102" s="74">
        <v>53</v>
      </c>
      <c r="G1102" s="74"/>
      <c r="H1102" s="74">
        <v>3</v>
      </c>
      <c r="I1102" s="74"/>
      <c r="J1102" s="74"/>
      <c r="K1102" s="74"/>
      <c r="L1102" s="74"/>
      <c r="M1102" s="74"/>
      <c r="N1102" s="74"/>
      <c r="O1102" s="74"/>
      <c r="P1102" s="74"/>
      <c r="Q1102" s="74"/>
      <c r="R1102" s="74"/>
      <c r="S1102" s="74"/>
      <c r="T1102" s="74">
        <v>110</v>
      </c>
      <c r="U1102" s="74"/>
      <c r="V1102" s="74">
        <v>10</v>
      </c>
    </row>
    <row r="1103" spans="1:22">
      <c r="A1103" s="78">
        <v>41651</v>
      </c>
      <c r="B1103" s="74">
        <v>59</v>
      </c>
      <c r="D1103" s="74">
        <v>6</v>
      </c>
      <c r="E1103" s="74"/>
      <c r="F1103" s="74">
        <v>46</v>
      </c>
      <c r="G1103" s="74"/>
      <c r="H1103" s="74">
        <v>3</v>
      </c>
      <c r="I1103" s="74"/>
      <c r="J1103" s="74"/>
      <c r="K1103" s="74"/>
      <c r="L1103" s="74"/>
      <c r="M1103" s="74"/>
      <c r="N1103" s="74"/>
      <c r="O1103" s="74"/>
      <c r="P1103" s="74"/>
      <c r="Q1103" s="74"/>
      <c r="R1103" s="74"/>
      <c r="S1103" s="74"/>
      <c r="T1103" s="74">
        <v>102</v>
      </c>
      <c r="U1103" s="74"/>
      <c r="V1103" s="74">
        <v>9</v>
      </c>
    </row>
    <row r="1104" spans="1:22">
      <c r="A1104" s="78">
        <v>41652</v>
      </c>
      <c r="B1104" s="74">
        <v>64</v>
      </c>
      <c r="D1104" s="74">
        <v>6</v>
      </c>
      <c r="E1104" s="74"/>
      <c r="F1104" s="74">
        <v>45</v>
      </c>
      <c r="G1104" s="74"/>
      <c r="H1104" s="74">
        <v>3</v>
      </c>
      <c r="I1104" s="74"/>
      <c r="J1104" s="74"/>
      <c r="K1104" s="74"/>
      <c r="L1104" s="74"/>
      <c r="M1104" s="74"/>
      <c r="N1104" s="74"/>
      <c r="O1104" s="74"/>
      <c r="P1104" s="74"/>
      <c r="Q1104" s="74"/>
      <c r="R1104" s="74"/>
      <c r="S1104" s="74"/>
      <c r="T1104" s="74">
        <v>103</v>
      </c>
      <c r="U1104" s="74"/>
      <c r="V1104" s="74">
        <v>9</v>
      </c>
    </row>
    <row r="1105" spans="1:22">
      <c r="A1105" s="78">
        <v>41653</v>
      </c>
      <c r="B1105" s="74">
        <v>65</v>
      </c>
      <c r="D1105" s="74">
        <v>6</v>
      </c>
      <c r="E1105" s="74"/>
      <c r="F1105" s="74">
        <v>46</v>
      </c>
      <c r="G1105" s="74"/>
      <c r="H1105" s="74">
        <v>3</v>
      </c>
      <c r="I1105" s="74"/>
      <c r="J1105" s="74"/>
      <c r="K1105" s="74"/>
      <c r="L1105" s="74"/>
      <c r="M1105" s="74"/>
      <c r="N1105" s="74"/>
      <c r="O1105" s="74"/>
      <c r="P1105" s="74"/>
      <c r="Q1105" s="74"/>
      <c r="R1105" s="74"/>
      <c r="S1105" s="74"/>
      <c r="T1105" s="74">
        <v>104</v>
      </c>
      <c r="U1105" s="74"/>
      <c r="V1105" s="74">
        <v>9</v>
      </c>
    </row>
    <row r="1106" spans="1:22">
      <c r="A1106" s="78">
        <v>41654</v>
      </c>
      <c r="B1106" s="74">
        <v>71</v>
      </c>
      <c r="D1106" s="74">
        <v>6</v>
      </c>
      <c r="E1106" s="74"/>
      <c r="F1106" s="74">
        <v>45</v>
      </c>
      <c r="G1106" s="74"/>
      <c r="H1106" s="74">
        <v>3</v>
      </c>
      <c r="I1106" s="74"/>
      <c r="J1106" s="74"/>
      <c r="K1106" s="74"/>
      <c r="L1106" s="74"/>
      <c r="M1106" s="74"/>
      <c r="N1106" s="74"/>
      <c r="O1106" s="74"/>
      <c r="P1106" s="74"/>
      <c r="Q1106" s="74"/>
      <c r="R1106" s="74"/>
      <c r="S1106" s="74"/>
      <c r="T1106" s="74">
        <v>109</v>
      </c>
      <c r="U1106" s="74"/>
      <c r="V1106" s="74">
        <v>9</v>
      </c>
    </row>
    <row r="1107" spans="1:22">
      <c r="A1107" s="78">
        <v>41655</v>
      </c>
      <c r="B1107" s="74">
        <v>67</v>
      </c>
      <c r="D1107" s="74">
        <v>6</v>
      </c>
      <c r="E1107" s="74"/>
      <c r="F1107" s="74">
        <v>47</v>
      </c>
      <c r="G1107" s="74"/>
      <c r="H1107" s="74">
        <v>3</v>
      </c>
      <c r="I1107" s="74"/>
      <c r="J1107" s="74"/>
      <c r="K1107" s="74"/>
      <c r="L1107" s="74"/>
      <c r="M1107" s="74"/>
      <c r="N1107" s="74"/>
      <c r="O1107" s="74"/>
      <c r="P1107" s="74"/>
      <c r="Q1107" s="74"/>
      <c r="R1107" s="74"/>
      <c r="S1107" s="74"/>
      <c r="T1107" s="74">
        <v>109</v>
      </c>
      <c r="U1107" s="74"/>
      <c r="V1107" s="74">
        <v>9</v>
      </c>
    </row>
    <row r="1108" spans="1:22">
      <c r="A1108" s="78">
        <v>41656</v>
      </c>
      <c r="B1108" s="74">
        <v>78</v>
      </c>
      <c r="D1108" s="74">
        <v>5</v>
      </c>
      <c r="E1108" s="74"/>
      <c r="F1108" s="74">
        <v>50</v>
      </c>
      <c r="G1108" s="74"/>
      <c r="H1108" s="74">
        <v>3</v>
      </c>
      <c r="I1108" s="74"/>
      <c r="J1108" s="74"/>
      <c r="K1108" s="74"/>
      <c r="L1108" s="74"/>
      <c r="M1108" s="74"/>
      <c r="N1108" s="74"/>
      <c r="O1108" s="74"/>
      <c r="P1108" s="74"/>
      <c r="Q1108" s="74"/>
      <c r="R1108" s="74"/>
      <c r="S1108" s="74"/>
      <c r="T1108" s="74">
        <v>129</v>
      </c>
      <c r="U1108" s="74"/>
      <c r="V1108" s="74">
        <v>9</v>
      </c>
    </row>
    <row r="1109" spans="1:22">
      <c r="A1109" s="78">
        <v>41657</v>
      </c>
      <c r="B1109" s="74">
        <v>57</v>
      </c>
      <c r="D1109" s="74">
        <v>4</v>
      </c>
      <c r="E1109" s="74"/>
      <c r="F1109" s="74">
        <v>44</v>
      </c>
      <c r="G1109" s="74"/>
      <c r="H1109" s="74">
        <v>3</v>
      </c>
      <c r="I1109" s="74"/>
      <c r="J1109" s="74"/>
      <c r="K1109" s="74"/>
      <c r="L1109" s="74"/>
      <c r="M1109" s="74"/>
      <c r="N1109" s="74"/>
      <c r="O1109" s="74"/>
      <c r="P1109" s="74"/>
      <c r="Q1109" s="74"/>
      <c r="R1109" s="74"/>
      <c r="S1109" s="74"/>
      <c r="T1109" s="74">
        <v>107</v>
      </c>
      <c r="U1109" s="74"/>
      <c r="V1109" s="74">
        <v>8</v>
      </c>
    </row>
    <row r="1110" spans="1:22">
      <c r="A1110" s="78">
        <v>41658</v>
      </c>
      <c r="B1110" s="74">
        <v>51</v>
      </c>
      <c r="D1110" s="74">
        <v>3</v>
      </c>
      <c r="E1110" s="74"/>
      <c r="F1110" s="74">
        <v>42</v>
      </c>
      <c r="G1110" s="74"/>
      <c r="H1110" s="74">
        <v>3</v>
      </c>
      <c r="I1110" s="74"/>
      <c r="J1110" s="74"/>
      <c r="K1110" s="74"/>
      <c r="L1110" s="74"/>
      <c r="M1110" s="74"/>
      <c r="N1110" s="74"/>
      <c r="O1110" s="74"/>
      <c r="P1110" s="74"/>
      <c r="Q1110" s="74"/>
      <c r="R1110" s="74"/>
      <c r="S1110" s="74"/>
      <c r="T1110" s="74">
        <v>107</v>
      </c>
      <c r="U1110" s="74"/>
      <c r="V1110" s="74">
        <v>8</v>
      </c>
    </row>
    <row r="1111" spans="1:22">
      <c r="A1111" s="78">
        <v>41659</v>
      </c>
      <c r="B1111" s="74">
        <v>51</v>
      </c>
      <c r="D1111" s="74">
        <v>3</v>
      </c>
      <c r="E1111" s="74"/>
      <c r="F1111" s="74">
        <v>43</v>
      </c>
      <c r="G1111" s="74"/>
      <c r="H1111" s="74">
        <v>3</v>
      </c>
      <c r="I1111" s="74"/>
      <c r="J1111" s="74"/>
      <c r="K1111" s="74"/>
      <c r="L1111" s="74"/>
      <c r="M1111" s="74"/>
      <c r="N1111" s="74"/>
      <c r="O1111" s="74"/>
      <c r="P1111" s="74"/>
      <c r="Q1111" s="74"/>
      <c r="R1111" s="74"/>
      <c r="S1111" s="74"/>
      <c r="T1111" s="74">
        <v>111</v>
      </c>
      <c r="U1111" s="74"/>
      <c r="V1111" s="74">
        <v>8</v>
      </c>
    </row>
    <row r="1112" spans="1:22">
      <c r="A1112" s="78">
        <v>41660</v>
      </c>
      <c r="B1112" s="74">
        <v>55</v>
      </c>
      <c r="D1112" s="74">
        <v>3</v>
      </c>
      <c r="E1112" s="74"/>
      <c r="F1112" s="74">
        <v>46</v>
      </c>
      <c r="G1112" s="74"/>
      <c r="H1112" s="74">
        <v>2</v>
      </c>
      <c r="I1112" s="74"/>
      <c r="J1112" s="74"/>
      <c r="K1112" s="74"/>
      <c r="L1112" s="74"/>
      <c r="M1112" s="74"/>
      <c r="N1112" s="74"/>
      <c r="O1112" s="74"/>
      <c r="P1112" s="74"/>
      <c r="Q1112" s="74"/>
      <c r="R1112" s="74"/>
      <c r="S1112" s="74"/>
      <c r="T1112" s="74">
        <v>115</v>
      </c>
      <c r="U1112" s="74"/>
      <c r="V1112" s="74">
        <v>8</v>
      </c>
    </row>
    <row r="1113" spans="1:22">
      <c r="A1113" s="78">
        <v>41661</v>
      </c>
      <c r="B1113" s="74">
        <v>53</v>
      </c>
      <c r="D1113" s="74">
        <v>3</v>
      </c>
      <c r="E1113" s="74"/>
      <c r="F1113" s="74">
        <v>48</v>
      </c>
      <c r="G1113" s="74"/>
      <c r="H1113" s="74">
        <v>2</v>
      </c>
      <c r="I1113" s="74"/>
      <c r="J1113" s="74"/>
      <c r="K1113" s="74"/>
      <c r="L1113" s="74"/>
      <c r="M1113" s="74"/>
      <c r="N1113" s="74"/>
      <c r="O1113" s="74"/>
      <c r="P1113" s="74"/>
      <c r="Q1113" s="74"/>
      <c r="R1113" s="74"/>
      <c r="S1113" s="74"/>
      <c r="T1113" s="74">
        <v>128</v>
      </c>
      <c r="U1113" s="74"/>
      <c r="V1113" s="74">
        <v>10</v>
      </c>
    </row>
    <row r="1114" spans="1:22">
      <c r="A1114" s="78">
        <v>41662</v>
      </c>
      <c r="B1114" s="74">
        <v>57</v>
      </c>
      <c r="D1114" s="74">
        <v>3</v>
      </c>
      <c r="E1114" s="74"/>
      <c r="F1114" s="74">
        <v>48</v>
      </c>
      <c r="G1114" s="74"/>
      <c r="H1114" s="74">
        <v>3</v>
      </c>
      <c r="I1114" s="74"/>
      <c r="J1114" s="74"/>
      <c r="K1114" s="74"/>
      <c r="L1114" s="74"/>
      <c r="M1114" s="74"/>
      <c r="N1114" s="74"/>
      <c r="O1114" s="74"/>
      <c r="P1114" s="74"/>
      <c r="Q1114" s="74"/>
      <c r="R1114" s="74"/>
      <c r="S1114" s="74"/>
      <c r="T1114" s="74">
        <v>146</v>
      </c>
      <c r="U1114" s="74"/>
      <c r="V1114" s="74">
        <v>10</v>
      </c>
    </row>
    <row r="1115" spans="1:22">
      <c r="A1115" s="78">
        <v>41663</v>
      </c>
      <c r="B1115" s="74">
        <v>67</v>
      </c>
      <c r="D1115" s="74">
        <v>3</v>
      </c>
      <c r="E1115" s="74"/>
      <c r="F1115" s="74">
        <v>58</v>
      </c>
      <c r="G1115" s="74"/>
      <c r="H1115" s="74">
        <v>2</v>
      </c>
      <c r="I1115" s="74"/>
      <c r="J1115" s="74"/>
      <c r="K1115" s="74"/>
      <c r="L1115" s="74"/>
      <c r="M1115" s="74"/>
      <c r="N1115" s="74"/>
      <c r="O1115" s="74"/>
      <c r="P1115" s="74"/>
      <c r="Q1115" s="74"/>
      <c r="R1115" s="74"/>
      <c r="S1115" s="74"/>
      <c r="T1115" s="74">
        <v>165</v>
      </c>
      <c r="U1115" s="74"/>
      <c r="V1115" s="74">
        <v>11</v>
      </c>
    </row>
    <row r="1116" spans="1:22">
      <c r="A1116" s="78">
        <v>41664</v>
      </c>
      <c r="B1116" s="74">
        <v>63</v>
      </c>
      <c r="D1116" s="74">
        <v>3</v>
      </c>
      <c r="E1116" s="74"/>
      <c r="F1116" s="74">
        <v>56</v>
      </c>
      <c r="G1116" s="74"/>
      <c r="H1116" s="74">
        <v>2</v>
      </c>
      <c r="I1116" s="74"/>
      <c r="J1116" s="74"/>
      <c r="K1116" s="74"/>
      <c r="L1116" s="74"/>
      <c r="M1116" s="74"/>
      <c r="N1116" s="74"/>
      <c r="O1116" s="74"/>
      <c r="P1116" s="74"/>
      <c r="Q1116" s="74"/>
      <c r="R1116" s="74"/>
      <c r="S1116" s="74"/>
      <c r="T1116" s="74">
        <v>154</v>
      </c>
      <c r="U1116" s="74"/>
      <c r="V1116" s="74">
        <v>10</v>
      </c>
    </row>
    <row r="1117" spans="1:22">
      <c r="A1117" s="78">
        <v>41665</v>
      </c>
      <c r="B1117" s="74">
        <v>68</v>
      </c>
      <c r="D1117" s="74">
        <v>4</v>
      </c>
      <c r="E1117" s="74"/>
      <c r="F1117" s="74">
        <v>59</v>
      </c>
      <c r="G1117" s="74"/>
      <c r="H1117" s="74">
        <v>2</v>
      </c>
      <c r="I1117" s="74"/>
      <c r="J1117" s="74"/>
      <c r="K1117" s="74"/>
      <c r="L1117" s="74"/>
      <c r="M1117" s="74"/>
      <c r="N1117" s="74"/>
      <c r="O1117" s="74"/>
      <c r="P1117" s="74"/>
      <c r="Q1117" s="74"/>
      <c r="R1117" s="74"/>
      <c r="S1117" s="74"/>
      <c r="T1117" s="74">
        <v>161</v>
      </c>
      <c r="U1117" s="74"/>
      <c r="V1117" s="74">
        <v>11</v>
      </c>
    </row>
    <row r="1118" spans="1:22">
      <c r="A1118" s="78">
        <v>41666</v>
      </c>
      <c r="B1118" s="74">
        <v>69</v>
      </c>
      <c r="D1118" s="74">
        <v>4</v>
      </c>
      <c r="E1118" s="74"/>
      <c r="F1118" s="74">
        <v>64</v>
      </c>
      <c r="G1118" s="74"/>
      <c r="H1118" s="74">
        <v>2</v>
      </c>
      <c r="I1118" s="74"/>
      <c r="J1118" s="74"/>
      <c r="K1118" s="74"/>
      <c r="L1118" s="74"/>
      <c r="M1118" s="74"/>
      <c r="N1118" s="74"/>
      <c r="O1118" s="74"/>
      <c r="P1118" s="74"/>
      <c r="Q1118" s="74"/>
      <c r="R1118" s="74"/>
      <c r="S1118" s="74"/>
      <c r="T1118" s="74">
        <v>178</v>
      </c>
      <c r="U1118" s="74"/>
      <c r="V1118" s="74">
        <v>12</v>
      </c>
    </row>
    <row r="1119" spans="1:22">
      <c r="A1119" s="78">
        <v>41667</v>
      </c>
      <c r="B1119" s="74">
        <v>80</v>
      </c>
      <c r="D1119" s="74">
        <v>4</v>
      </c>
      <c r="E1119" s="74"/>
      <c r="F1119" s="74">
        <v>74</v>
      </c>
      <c r="G1119" s="74"/>
      <c r="H1119" s="74">
        <v>2</v>
      </c>
      <c r="I1119" s="74"/>
      <c r="J1119" s="74"/>
      <c r="K1119" s="74"/>
      <c r="L1119" s="74"/>
      <c r="M1119" s="74"/>
      <c r="N1119" s="74"/>
      <c r="O1119" s="74"/>
      <c r="P1119" s="74"/>
      <c r="Q1119" s="74"/>
      <c r="R1119" s="74"/>
      <c r="S1119" s="74"/>
      <c r="T1119" s="74">
        <v>196</v>
      </c>
      <c r="U1119" s="74"/>
      <c r="V1119" s="74">
        <v>13</v>
      </c>
    </row>
    <row r="1120" spans="1:22">
      <c r="A1120" s="78">
        <v>41668</v>
      </c>
      <c r="B1120" s="74">
        <v>91</v>
      </c>
      <c r="D1120" s="74">
        <v>4</v>
      </c>
      <c r="E1120" s="74"/>
      <c r="F1120" s="74">
        <v>81</v>
      </c>
      <c r="G1120" s="74"/>
      <c r="H1120" s="74">
        <v>2</v>
      </c>
      <c r="I1120" s="74"/>
      <c r="J1120" s="74"/>
      <c r="K1120" s="74"/>
      <c r="L1120" s="74"/>
      <c r="M1120" s="74"/>
      <c r="N1120" s="74"/>
      <c r="O1120" s="74"/>
      <c r="P1120" s="74"/>
      <c r="Q1120" s="74"/>
      <c r="R1120" s="74"/>
      <c r="S1120" s="74"/>
      <c r="T1120" s="74">
        <v>217</v>
      </c>
      <c r="U1120" s="74"/>
      <c r="V1120" s="74">
        <v>15</v>
      </c>
    </row>
    <row r="1121" spans="1:22">
      <c r="A1121" s="78">
        <v>41669</v>
      </c>
      <c r="B1121" s="74">
        <v>113</v>
      </c>
      <c r="D1121" s="74">
        <v>5</v>
      </c>
      <c r="E1121" s="74"/>
      <c r="F1121" s="74">
        <v>95</v>
      </c>
      <c r="G1121" s="74"/>
      <c r="H1121" s="74">
        <v>2</v>
      </c>
      <c r="I1121" s="74"/>
      <c r="J1121" s="74"/>
      <c r="K1121" s="74"/>
      <c r="L1121" s="74"/>
      <c r="M1121" s="74"/>
      <c r="N1121" s="74"/>
      <c r="O1121" s="74"/>
      <c r="P1121" s="74"/>
      <c r="Q1121" s="74"/>
      <c r="R1121" s="74"/>
      <c r="S1121" s="74"/>
      <c r="T1121" s="74">
        <v>313</v>
      </c>
      <c r="U1121" s="74"/>
      <c r="V1121" s="74">
        <v>18</v>
      </c>
    </row>
    <row r="1122" spans="1:22">
      <c r="A1122" s="78">
        <v>41670</v>
      </c>
      <c r="B1122" s="74">
        <v>112</v>
      </c>
      <c r="D1122" s="74">
        <v>6</v>
      </c>
      <c r="E1122" s="74"/>
      <c r="F1122" s="74">
        <v>99</v>
      </c>
      <c r="G1122" s="74"/>
      <c r="H1122" s="74">
        <v>2</v>
      </c>
      <c r="I1122" s="74"/>
      <c r="J1122" s="74"/>
      <c r="K1122" s="74"/>
      <c r="L1122" s="74"/>
      <c r="M1122" s="74"/>
      <c r="N1122" s="74"/>
      <c r="O1122" s="74"/>
      <c r="P1122" s="74"/>
      <c r="Q1122" s="74"/>
      <c r="R1122" s="74"/>
      <c r="S1122" s="74"/>
      <c r="T1122" s="74">
        <v>335</v>
      </c>
      <c r="U1122" s="74"/>
      <c r="V1122" s="74">
        <v>21</v>
      </c>
    </row>
    <row r="1123" spans="1:22">
      <c r="A1123" s="78">
        <v>41671</v>
      </c>
      <c r="B1123" s="74">
        <v>92</v>
      </c>
      <c r="D1123" s="74">
        <v>5</v>
      </c>
      <c r="E1123" s="74"/>
      <c r="F1123" s="74">
        <v>92</v>
      </c>
      <c r="G1123" s="74"/>
      <c r="H1123" s="74">
        <v>4</v>
      </c>
      <c r="I1123" s="74"/>
      <c r="J1123" s="74"/>
      <c r="K1123" s="74"/>
      <c r="L1123" s="74"/>
      <c r="M1123" s="74"/>
      <c r="N1123" s="74"/>
      <c r="O1123" s="74"/>
      <c r="P1123" s="74"/>
      <c r="Q1123" s="74"/>
      <c r="R1123" s="74"/>
      <c r="S1123" s="74"/>
      <c r="T1123" s="74">
        <v>263</v>
      </c>
      <c r="U1123" s="74"/>
      <c r="V1123" s="74">
        <v>16</v>
      </c>
    </row>
    <row r="1124" spans="1:22">
      <c r="A1124" s="78">
        <v>41672</v>
      </c>
      <c r="B1124" s="74">
        <v>89</v>
      </c>
      <c r="D1124" s="74">
        <v>5</v>
      </c>
      <c r="E1124" s="74"/>
      <c r="F1124" s="74">
        <v>87</v>
      </c>
      <c r="G1124" s="74"/>
      <c r="H1124" s="74">
        <v>3</v>
      </c>
      <c r="I1124" s="74"/>
      <c r="J1124" s="74"/>
      <c r="K1124" s="74"/>
      <c r="L1124" s="74"/>
      <c r="M1124" s="74"/>
      <c r="N1124" s="74"/>
      <c r="O1124" s="74"/>
      <c r="P1124" s="74"/>
      <c r="Q1124" s="74"/>
      <c r="R1124" s="74"/>
      <c r="S1124" s="74"/>
      <c r="T1124" s="74">
        <v>243</v>
      </c>
      <c r="U1124" s="74"/>
      <c r="V1124" s="74">
        <v>14</v>
      </c>
    </row>
    <row r="1125" spans="1:22">
      <c r="A1125" s="78">
        <v>41673</v>
      </c>
      <c r="B1125" s="74">
        <v>85</v>
      </c>
      <c r="D1125" s="74">
        <v>6</v>
      </c>
      <c r="E1125" s="74"/>
      <c r="F1125" s="74">
        <v>82</v>
      </c>
      <c r="G1125" s="74"/>
      <c r="H1125" s="74">
        <v>3</v>
      </c>
      <c r="I1125" s="74"/>
      <c r="J1125" s="74"/>
      <c r="K1125" s="74"/>
      <c r="L1125" s="74"/>
      <c r="M1125" s="74"/>
      <c r="N1125" s="74"/>
      <c r="O1125" s="74"/>
      <c r="P1125" s="74"/>
      <c r="Q1125" s="74"/>
      <c r="R1125" s="74"/>
      <c r="S1125" s="74"/>
      <c r="T1125" s="74">
        <v>249</v>
      </c>
      <c r="U1125" s="74"/>
      <c r="V1125" s="74">
        <v>15</v>
      </c>
    </row>
    <row r="1126" spans="1:22">
      <c r="A1126" s="78">
        <v>41674</v>
      </c>
      <c r="B1126" s="74">
        <v>81</v>
      </c>
      <c r="D1126" s="74">
        <v>6</v>
      </c>
      <c r="E1126" s="74"/>
      <c r="F1126" s="74">
        <v>71</v>
      </c>
      <c r="G1126" s="74"/>
      <c r="H1126" s="74">
        <v>2</v>
      </c>
      <c r="I1126" s="74"/>
      <c r="J1126" s="74"/>
      <c r="K1126" s="74"/>
      <c r="L1126" s="74"/>
      <c r="M1126" s="74"/>
      <c r="N1126" s="74"/>
      <c r="O1126" s="74"/>
      <c r="P1126" s="74"/>
      <c r="Q1126" s="74"/>
      <c r="R1126" s="74"/>
      <c r="S1126" s="74"/>
      <c r="T1126" s="74">
        <v>248</v>
      </c>
      <c r="U1126" s="74"/>
      <c r="V1126" s="74">
        <v>14</v>
      </c>
    </row>
    <row r="1127" spans="1:22">
      <c r="A1127" s="78">
        <v>41675</v>
      </c>
      <c r="B1127" s="74">
        <v>73</v>
      </c>
      <c r="D1127" s="74">
        <v>6</v>
      </c>
      <c r="E1127" s="74"/>
      <c r="F1127" s="74">
        <v>64</v>
      </c>
      <c r="G1127" s="74"/>
      <c r="H1127" s="74">
        <v>2</v>
      </c>
      <c r="I1127" s="74"/>
      <c r="J1127" s="74"/>
      <c r="K1127" s="74"/>
      <c r="L1127" s="74"/>
      <c r="M1127" s="74"/>
      <c r="N1127" s="74"/>
      <c r="O1127" s="74"/>
      <c r="P1127" s="74"/>
      <c r="Q1127" s="74"/>
      <c r="R1127" s="74"/>
      <c r="S1127" s="74"/>
      <c r="T1127" s="74">
        <v>238</v>
      </c>
      <c r="U1127" s="74"/>
      <c r="V1127" s="74">
        <v>15</v>
      </c>
    </row>
    <row r="1128" spans="1:22">
      <c r="A1128" s="78">
        <v>41676</v>
      </c>
      <c r="B1128" s="74">
        <v>66</v>
      </c>
      <c r="D1128" s="74">
        <v>6</v>
      </c>
      <c r="E1128" s="74"/>
      <c r="F1128" s="74">
        <v>61</v>
      </c>
      <c r="G1128" s="74"/>
      <c r="H1128" s="74">
        <v>2</v>
      </c>
      <c r="I1128" s="74"/>
      <c r="J1128" s="74"/>
      <c r="K1128" s="74"/>
      <c r="L1128" s="74"/>
      <c r="M1128" s="74"/>
      <c r="N1128" s="74"/>
      <c r="O1128" s="74"/>
      <c r="P1128" s="74"/>
      <c r="Q1128" s="74"/>
      <c r="R1128" s="74"/>
      <c r="S1128" s="74"/>
      <c r="T1128" s="74">
        <v>207</v>
      </c>
      <c r="U1128" s="74"/>
      <c r="V1128" s="74">
        <v>14</v>
      </c>
    </row>
    <row r="1129" spans="1:22">
      <c r="A1129" s="78">
        <v>41677</v>
      </c>
      <c r="B1129" s="74">
        <v>62</v>
      </c>
      <c r="D1129" s="74">
        <v>4</v>
      </c>
      <c r="E1129" s="74"/>
      <c r="F1129" s="74">
        <v>48</v>
      </c>
      <c r="G1129" s="74"/>
      <c r="H1129" s="74">
        <v>2</v>
      </c>
      <c r="I1129" s="74"/>
      <c r="J1129" s="74"/>
      <c r="K1129" s="74"/>
      <c r="L1129" s="74"/>
      <c r="M1129" s="74"/>
      <c r="N1129" s="74"/>
      <c r="O1129" s="74"/>
      <c r="P1129" s="74"/>
      <c r="Q1129" s="74"/>
      <c r="R1129" s="74"/>
      <c r="S1129" s="74"/>
      <c r="T1129" s="74">
        <v>201</v>
      </c>
      <c r="U1129" s="74"/>
      <c r="V1129" s="74">
        <v>16</v>
      </c>
    </row>
    <row r="1130" spans="1:22">
      <c r="A1130" s="78">
        <v>41678</v>
      </c>
      <c r="B1130" s="74">
        <v>53</v>
      </c>
      <c r="D1130" s="74">
        <v>5</v>
      </c>
      <c r="E1130" s="74"/>
      <c r="F1130" s="74">
        <v>48</v>
      </c>
      <c r="G1130" s="74"/>
      <c r="H1130" s="74">
        <v>2</v>
      </c>
      <c r="I1130" s="74"/>
      <c r="J1130" s="74"/>
      <c r="K1130" s="74"/>
      <c r="L1130" s="74"/>
      <c r="M1130" s="74"/>
      <c r="N1130" s="74"/>
      <c r="O1130" s="74"/>
      <c r="P1130" s="74"/>
      <c r="Q1130" s="74"/>
      <c r="R1130" s="74"/>
      <c r="S1130" s="74"/>
      <c r="T1130" s="74">
        <v>158</v>
      </c>
      <c r="U1130" s="74"/>
      <c r="V1130" s="74">
        <v>14</v>
      </c>
    </row>
    <row r="1131" spans="1:22">
      <c r="A1131" s="78">
        <v>41679</v>
      </c>
      <c r="B1131" s="74">
        <v>54</v>
      </c>
      <c r="D1131" s="74">
        <v>5</v>
      </c>
      <c r="E1131" s="74"/>
      <c r="F1131" s="74">
        <v>44</v>
      </c>
      <c r="G1131" s="74"/>
      <c r="H1131" s="74">
        <v>2</v>
      </c>
      <c r="I1131" s="74"/>
      <c r="J1131" s="74"/>
      <c r="K1131" s="74"/>
      <c r="L1131" s="74"/>
      <c r="M1131" s="74"/>
      <c r="N1131" s="74"/>
      <c r="O1131" s="74"/>
      <c r="P1131" s="74"/>
      <c r="Q1131" s="74"/>
      <c r="R1131" s="74"/>
      <c r="S1131" s="74"/>
      <c r="T1131" s="74">
        <v>135</v>
      </c>
      <c r="U1131" s="74"/>
      <c r="V1131" s="74">
        <v>13</v>
      </c>
    </row>
    <row r="1132" spans="1:22">
      <c r="A1132" s="78">
        <v>41680</v>
      </c>
      <c r="B1132" s="74">
        <v>57</v>
      </c>
      <c r="D1132" s="74">
        <v>4</v>
      </c>
      <c r="E1132" s="74"/>
      <c r="F1132" s="74">
        <v>46</v>
      </c>
      <c r="G1132" s="74"/>
      <c r="H1132" s="74">
        <v>2</v>
      </c>
      <c r="I1132" s="74"/>
      <c r="J1132" s="74"/>
      <c r="K1132" s="74"/>
      <c r="L1132" s="74"/>
      <c r="M1132" s="74"/>
      <c r="N1132" s="74"/>
      <c r="O1132" s="74"/>
      <c r="P1132" s="74"/>
      <c r="Q1132" s="74"/>
      <c r="R1132" s="74"/>
      <c r="S1132" s="74"/>
      <c r="T1132" s="74">
        <v>139</v>
      </c>
      <c r="U1132" s="74"/>
      <c r="V1132" s="74">
        <v>13</v>
      </c>
    </row>
    <row r="1133" spans="1:22">
      <c r="A1133" s="78">
        <v>41681</v>
      </c>
      <c r="B1133" s="74">
        <v>53</v>
      </c>
      <c r="D1133" s="74">
        <v>5</v>
      </c>
      <c r="E1133" s="74"/>
      <c r="F1133" s="74">
        <v>46</v>
      </c>
      <c r="G1133" s="74"/>
      <c r="H1133" s="74">
        <v>2</v>
      </c>
      <c r="I1133" s="74"/>
      <c r="J1133" s="74"/>
      <c r="K1133" s="74"/>
      <c r="L1133" s="74"/>
      <c r="M1133" s="74"/>
      <c r="N1133" s="74"/>
      <c r="O1133" s="74"/>
      <c r="P1133" s="74"/>
      <c r="Q1133" s="74"/>
      <c r="R1133" s="74"/>
      <c r="S1133" s="74"/>
      <c r="T1133" s="74">
        <v>139</v>
      </c>
      <c r="U1133" s="74"/>
      <c r="V1133" s="74">
        <v>13</v>
      </c>
    </row>
    <row r="1134" spans="1:22">
      <c r="A1134" s="78">
        <v>41682</v>
      </c>
      <c r="B1134" s="74">
        <v>57</v>
      </c>
      <c r="D1134" s="74">
        <v>5</v>
      </c>
      <c r="E1134" s="74"/>
      <c r="F1134" s="74">
        <v>46</v>
      </c>
      <c r="G1134" s="74"/>
      <c r="H1134" s="74">
        <v>2</v>
      </c>
      <c r="I1134" s="74"/>
      <c r="J1134" s="74"/>
      <c r="K1134" s="74"/>
      <c r="L1134" s="74"/>
      <c r="M1134" s="74"/>
      <c r="N1134" s="74"/>
      <c r="O1134" s="74"/>
      <c r="P1134" s="74"/>
      <c r="Q1134" s="74"/>
      <c r="R1134" s="74"/>
      <c r="S1134" s="74"/>
      <c r="T1134" s="74">
        <v>139</v>
      </c>
      <c r="U1134" s="74"/>
      <c r="V1134" s="74">
        <v>13</v>
      </c>
    </row>
    <row r="1135" spans="1:22">
      <c r="A1135" s="78">
        <v>41683</v>
      </c>
      <c r="B1135" s="74">
        <v>54</v>
      </c>
      <c r="D1135" s="74">
        <v>5</v>
      </c>
      <c r="E1135" s="74"/>
      <c r="F1135" s="74">
        <v>39</v>
      </c>
      <c r="G1135" s="74"/>
      <c r="H1135" s="74">
        <v>2</v>
      </c>
      <c r="I1135" s="74"/>
      <c r="J1135" s="74"/>
      <c r="K1135" s="74"/>
      <c r="L1135" s="74"/>
      <c r="M1135" s="74"/>
      <c r="N1135" s="74"/>
      <c r="O1135" s="74"/>
      <c r="P1135" s="74"/>
      <c r="Q1135" s="74"/>
      <c r="R1135" s="74"/>
      <c r="S1135" s="74"/>
      <c r="T1135" s="74">
        <v>138</v>
      </c>
      <c r="U1135" s="74"/>
      <c r="V1135" s="74">
        <v>13</v>
      </c>
    </row>
    <row r="1136" spans="1:22">
      <c r="A1136" s="78">
        <v>41684</v>
      </c>
      <c r="B1136" s="74">
        <v>49</v>
      </c>
      <c r="D1136" s="74">
        <v>5</v>
      </c>
      <c r="E1136" s="74"/>
      <c r="F1136" s="74">
        <v>44</v>
      </c>
      <c r="G1136" s="74"/>
      <c r="H1136" s="74">
        <v>2</v>
      </c>
      <c r="I1136" s="74"/>
      <c r="J1136" s="74"/>
      <c r="K1136" s="74"/>
      <c r="L1136" s="74"/>
      <c r="M1136" s="74"/>
      <c r="N1136" s="74"/>
      <c r="O1136" s="74"/>
      <c r="P1136" s="74"/>
      <c r="Q1136" s="74"/>
      <c r="R1136" s="74"/>
      <c r="S1136" s="74"/>
      <c r="T1136" s="74">
        <v>138</v>
      </c>
      <c r="U1136" s="74"/>
      <c r="V1136" s="74">
        <v>13</v>
      </c>
    </row>
    <row r="1137" spans="1:22">
      <c r="A1137" s="78">
        <v>41685</v>
      </c>
      <c r="B1137" s="74">
        <v>54</v>
      </c>
      <c r="D1137" s="74">
        <v>6</v>
      </c>
      <c r="E1137" s="74"/>
      <c r="F1137" s="74">
        <v>41</v>
      </c>
      <c r="G1137" s="74"/>
      <c r="H1137" s="74">
        <v>2</v>
      </c>
      <c r="I1137" s="74"/>
      <c r="J1137" s="74"/>
      <c r="K1137" s="74"/>
      <c r="L1137" s="74"/>
      <c r="M1137" s="74"/>
      <c r="N1137" s="74"/>
      <c r="O1137" s="74"/>
      <c r="P1137" s="74"/>
      <c r="Q1137" s="74"/>
      <c r="R1137" s="74"/>
      <c r="S1137" s="74"/>
      <c r="T1137" s="74">
        <v>134</v>
      </c>
      <c r="U1137" s="74"/>
      <c r="V1137" s="74">
        <v>14</v>
      </c>
    </row>
    <row r="1138" spans="1:22">
      <c r="A1138" s="78">
        <v>41686</v>
      </c>
      <c r="B1138" s="74">
        <v>50</v>
      </c>
      <c r="D1138" s="74">
        <v>6</v>
      </c>
      <c r="E1138" s="74"/>
      <c r="F1138" s="74">
        <v>39</v>
      </c>
      <c r="G1138" s="74"/>
      <c r="H1138" s="74">
        <v>2</v>
      </c>
      <c r="I1138" s="74"/>
      <c r="J1138" s="74"/>
      <c r="K1138" s="74"/>
      <c r="L1138" s="74"/>
      <c r="M1138" s="74"/>
      <c r="N1138" s="74"/>
      <c r="O1138" s="74"/>
      <c r="P1138" s="74"/>
      <c r="Q1138" s="74"/>
      <c r="R1138" s="74"/>
      <c r="S1138" s="74"/>
      <c r="T1138" s="74">
        <v>122</v>
      </c>
      <c r="U1138" s="74"/>
      <c r="V1138" s="74">
        <v>14</v>
      </c>
    </row>
    <row r="1139" spans="1:22">
      <c r="A1139" s="78">
        <v>41687</v>
      </c>
      <c r="B1139" s="74">
        <v>46</v>
      </c>
      <c r="D1139" s="74">
        <v>6</v>
      </c>
      <c r="E1139" s="74"/>
      <c r="F1139" s="74">
        <v>37</v>
      </c>
      <c r="G1139" s="74"/>
      <c r="H1139" s="74">
        <v>2</v>
      </c>
      <c r="I1139" s="74"/>
      <c r="J1139" s="74"/>
      <c r="K1139" s="74"/>
      <c r="L1139" s="74"/>
      <c r="M1139" s="74"/>
      <c r="N1139" s="74"/>
      <c r="O1139" s="74"/>
      <c r="P1139" s="74"/>
      <c r="Q1139" s="74"/>
      <c r="R1139" s="74"/>
      <c r="S1139" s="74"/>
      <c r="T1139" s="74">
        <v>111</v>
      </c>
      <c r="U1139" s="74"/>
      <c r="V1139" s="74">
        <v>14</v>
      </c>
    </row>
    <row r="1140" spans="1:22">
      <c r="A1140" s="78">
        <v>41688</v>
      </c>
      <c r="B1140" s="74">
        <v>44</v>
      </c>
      <c r="D1140" s="74">
        <v>7</v>
      </c>
      <c r="E1140" s="74"/>
      <c r="F1140" s="74">
        <v>36</v>
      </c>
      <c r="G1140" s="74"/>
      <c r="H1140" s="74">
        <v>2</v>
      </c>
      <c r="I1140" s="74"/>
      <c r="J1140" s="74"/>
      <c r="K1140" s="74"/>
      <c r="L1140" s="74"/>
      <c r="M1140" s="74"/>
      <c r="N1140" s="74"/>
      <c r="O1140" s="74"/>
      <c r="P1140" s="74"/>
      <c r="Q1140" s="74"/>
      <c r="R1140" s="74"/>
      <c r="S1140" s="74"/>
      <c r="T1140" s="74">
        <v>104</v>
      </c>
      <c r="U1140" s="74"/>
      <c r="V1140" s="74">
        <v>14</v>
      </c>
    </row>
    <row r="1141" spans="1:22">
      <c r="A1141" s="78">
        <v>41689</v>
      </c>
      <c r="B1141" s="74">
        <v>61</v>
      </c>
      <c r="D1141" s="74">
        <v>9</v>
      </c>
      <c r="E1141" s="74"/>
      <c r="F1141" s="74">
        <v>39</v>
      </c>
      <c r="G1141" s="74"/>
      <c r="H1141" s="74">
        <v>2</v>
      </c>
      <c r="I1141" s="74"/>
      <c r="J1141" s="74"/>
      <c r="K1141" s="74"/>
      <c r="L1141" s="74"/>
      <c r="M1141" s="74"/>
      <c r="N1141" s="74"/>
      <c r="O1141" s="74"/>
      <c r="P1141" s="74"/>
      <c r="Q1141" s="74"/>
      <c r="R1141" s="74"/>
      <c r="S1141" s="74"/>
      <c r="T1141" s="74">
        <v>95</v>
      </c>
      <c r="U1141" s="74"/>
      <c r="V1141" s="74">
        <v>11</v>
      </c>
    </row>
    <row r="1142" spans="1:22">
      <c r="A1142" s="78">
        <v>41690</v>
      </c>
      <c r="B1142" s="74">
        <v>52</v>
      </c>
      <c r="D1142" s="74">
        <v>8</v>
      </c>
      <c r="E1142" s="74"/>
      <c r="F1142" s="74">
        <v>36</v>
      </c>
      <c r="G1142" s="74"/>
      <c r="H1142" s="74">
        <v>2</v>
      </c>
      <c r="I1142" s="74"/>
      <c r="J1142" s="74"/>
      <c r="K1142" s="74"/>
      <c r="L1142" s="74"/>
      <c r="M1142" s="74"/>
      <c r="N1142" s="74"/>
      <c r="O1142" s="74"/>
      <c r="P1142" s="74"/>
      <c r="Q1142" s="74"/>
      <c r="R1142" s="74"/>
      <c r="S1142" s="74"/>
      <c r="T1142" s="74">
        <v>75</v>
      </c>
      <c r="U1142" s="74"/>
      <c r="V1142" s="74">
        <v>10</v>
      </c>
    </row>
    <row r="1143" spans="1:22">
      <c r="A1143" s="78">
        <v>41691</v>
      </c>
      <c r="B1143" s="74">
        <v>53</v>
      </c>
      <c r="D1143" s="74">
        <v>8</v>
      </c>
      <c r="E1143" s="74"/>
      <c r="F1143" s="74">
        <v>44</v>
      </c>
      <c r="G1143" s="74"/>
      <c r="H1143" s="74">
        <v>2</v>
      </c>
      <c r="I1143" s="74"/>
      <c r="J1143" s="74"/>
      <c r="K1143" s="74"/>
      <c r="L1143" s="74"/>
      <c r="M1143" s="74"/>
      <c r="N1143" s="74"/>
      <c r="O1143" s="74"/>
      <c r="P1143" s="74"/>
      <c r="Q1143" s="74"/>
      <c r="R1143" s="74"/>
      <c r="S1143" s="74"/>
      <c r="T1143" s="74">
        <v>78</v>
      </c>
      <c r="U1143" s="74"/>
      <c r="V1143" s="74">
        <v>11</v>
      </c>
    </row>
    <row r="1144" spans="1:22">
      <c r="A1144" s="78">
        <v>41692</v>
      </c>
      <c r="B1144" s="74">
        <v>49</v>
      </c>
      <c r="D1144" s="74">
        <v>8</v>
      </c>
      <c r="E1144" s="74"/>
      <c r="F1144" s="74">
        <v>45</v>
      </c>
      <c r="G1144" s="74"/>
      <c r="H1144" s="74">
        <v>2</v>
      </c>
      <c r="I1144" s="74"/>
      <c r="J1144" s="74"/>
      <c r="K1144" s="74"/>
      <c r="L1144" s="74"/>
      <c r="M1144" s="74"/>
      <c r="N1144" s="74"/>
      <c r="O1144" s="74"/>
      <c r="P1144" s="74"/>
      <c r="Q1144" s="74"/>
      <c r="R1144" s="74"/>
      <c r="S1144" s="74"/>
      <c r="T1144" s="74">
        <v>71</v>
      </c>
      <c r="U1144" s="74"/>
      <c r="V1144" s="74">
        <v>10</v>
      </c>
    </row>
    <row r="1145" spans="1:22">
      <c r="A1145" s="78">
        <v>41693</v>
      </c>
      <c r="B1145" s="74">
        <v>47</v>
      </c>
      <c r="D1145" s="74">
        <v>7</v>
      </c>
      <c r="E1145" s="74"/>
      <c r="F1145" s="74">
        <v>40</v>
      </c>
      <c r="G1145" s="74"/>
      <c r="H1145" s="74">
        <v>2</v>
      </c>
      <c r="I1145" s="74"/>
      <c r="J1145" s="74"/>
      <c r="K1145" s="74"/>
      <c r="L1145" s="74"/>
      <c r="M1145" s="74"/>
      <c r="N1145" s="74"/>
      <c r="O1145" s="74"/>
      <c r="P1145" s="74"/>
      <c r="Q1145" s="74"/>
      <c r="R1145" s="74"/>
      <c r="S1145" s="74"/>
      <c r="T1145" s="74">
        <v>73</v>
      </c>
      <c r="U1145" s="74"/>
      <c r="V1145" s="74">
        <v>10</v>
      </c>
    </row>
    <row r="1146" spans="1:22">
      <c r="A1146" s="78">
        <v>41694</v>
      </c>
      <c r="B1146" s="74">
        <v>43</v>
      </c>
      <c r="D1146" s="74">
        <v>7</v>
      </c>
      <c r="E1146" s="74"/>
      <c r="F1146" s="74">
        <v>33</v>
      </c>
      <c r="G1146" s="74"/>
      <c r="H1146" s="74">
        <v>2</v>
      </c>
      <c r="I1146" s="74"/>
      <c r="J1146" s="74"/>
      <c r="K1146" s="74"/>
      <c r="L1146" s="74"/>
      <c r="M1146" s="74"/>
      <c r="N1146" s="74"/>
      <c r="O1146" s="74"/>
      <c r="P1146" s="74"/>
      <c r="Q1146" s="74"/>
      <c r="R1146" s="74"/>
      <c r="S1146" s="74"/>
      <c r="T1146" s="74">
        <v>72</v>
      </c>
      <c r="U1146" s="74"/>
      <c r="V1146" s="74">
        <v>11</v>
      </c>
    </row>
    <row r="1147" spans="1:22">
      <c r="A1147" s="78">
        <v>41695</v>
      </c>
      <c r="B1147" s="74">
        <v>45</v>
      </c>
      <c r="D1147" s="74">
        <v>7</v>
      </c>
      <c r="E1147" s="74"/>
      <c r="F1147" s="74">
        <v>30</v>
      </c>
      <c r="G1147" s="74"/>
      <c r="H1147" s="74">
        <v>2</v>
      </c>
      <c r="I1147" s="74"/>
      <c r="J1147" s="74"/>
      <c r="K1147" s="74"/>
      <c r="L1147" s="74"/>
      <c r="M1147" s="74"/>
      <c r="N1147" s="74"/>
      <c r="O1147" s="74"/>
      <c r="P1147" s="74"/>
      <c r="Q1147" s="74"/>
      <c r="R1147" s="74"/>
      <c r="S1147" s="74"/>
      <c r="T1147" s="74">
        <v>76</v>
      </c>
      <c r="U1147" s="74"/>
      <c r="V1147" s="74">
        <v>10</v>
      </c>
    </row>
    <row r="1148" spans="1:22">
      <c r="A1148" s="78">
        <v>41696</v>
      </c>
      <c r="B1148" s="74">
        <v>50</v>
      </c>
      <c r="D1148" s="74">
        <v>9</v>
      </c>
      <c r="E1148" s="74"/>
      <c r="F1148" s="74">
        <v>31</v>
      </c>
      <c r="G1148" s="74"/>
      <c r="H1148" s="74">
        <v>2</v>
      </c>
      <c r="I1148" s="74"/>
      <c r="J1148" s="74"/>
      <c r="K1148" s="74"/>
      <c r="L1148" s="74"/>
      <c r="M1148" s="74"/>
      <c r="N1148" s="74"/>
      <c r="O1148" s="74"/>
      <c r="P1148" s="74"/>
      <c r="Q1148" s="74"/>
      <c r="R1148" s="74"/>
      <c r="S1148" s="74"/>
      <c r="T1148" s="74">
        <v>87</v>
      </c>
      <c r="U1148" s="74"/>
      <c r="V1148" s="74">
        <v>12</v>
      </c>
    </row>
    <row r="1149" spans="1:22">
      <c r="A1149" s="78">
        <v>41697</v>
      </c>
      <c r="B1149" s="74">
        <v>56</v>
      </c>
      <c r="D1149" s="74">
        <v>9</v>
      </c>
      <c r="E1149" s="74"/>
      <c r="F1149" s="74">
        <v>30</v>
      </c>
      <c r="G1149" s="74"/>
      <c r="H1149" s="74">
        <v>2</v>
      </c>
      <c r="I1149" s="74"/>
      <c r="J1149" s="74"/>
      <c r="K1149" s="74"/>
      <c r="L1149" s="74"/>
      <c r="M1149" s="74"/>
      <c r="N1149" s="74"/>
      <c r="O1149" s="74"/>
      <c r="P1149" s="74"/>
      <c r="Q1149" s="74"/>
      <c r="R1149" s="74"/>
      <c r="S1149" s="74"/>
      <c r="T1149" s="74">
        <v>97</v>
      </c>
      <c r="U1149" s="74"/>
      <c r="V1149" s="74">
        <v>12</v>
      </c>
    </row>
    <row r="1150" spans="1:22">
      <c r="A1150" s="78">
        <v>41698</v>
      </c>
      <c r="B1150" s="74">
        <v>62</v>
      </c>
      <c r="D1150" s="74">
        <v>9</v>
      </c>
      <c r="E1150" s="74"/>
      <c r="F1150" s="74">
        <v>36</v>
      </c>
      <c r="G1150" s="74"/>
      <c r="H1150" s="74">
        <v>2</v>
      </c>
      <c r="I1150" s="74"/>
      <c r="J1150" s="74"/>
      <c r="K1150" s="74"/>
      <c r="L1150" s="74"/>
      <c r="M1150" s="74"/>
      <c r="N1150" s="74"/>
      <c r="O1150" s="74"/>
      <c r="P1150" s="74"/>
      <c r="Q1150" s="74"/>
      <c r="R1150" s="74"/>
      <c r="S1150" s="74"/>
      <c r="T1150" s="74">
        <v>114</v>
      </c>
      <c r="U1150" s="74"/>
      <c r="V1150" s="74">
        <v>12</v>
      </c>
    </row>
    <row r="1151" spans="1:22">
      <c r="A1151" s="78">
        <v>41699</v>
      </c>
      <c r="B1151" s="74">
        <v>55</v>
      </c>
      <c r="D1151" s="74">
        <v>8</v>
      </c>
      <c r="E1151" s="74"/>
      <c r="F1151" s="74">
        <v>44</v>
      </c>
      <c r="G1151" s="74"/>
      <c r="H1151" s="74">
        <v>3</v>
      </c>
      <c r="I1151" s="74"/>
      <c r="J1151" s="74"/>
      <c r="K1151" s="74"/>
      <c r="L1151" s="74"/>
      <c r="M1151" s="74"/>
      <c r="N1151" s="74"/>
      <c r="O1151" s="74"/>
      <c r="P1151" s="74"/>
      <c r="Q1151" s="74"/>
      <c r="R1151" s="74"/>
      <c r="S1151" s="74"/>
      <c r="T1151" s="74">
        <v>112</v>
      </c>
      <c r="U1151" s="74"/>
      <c r="V1151" s="74">
        <v>12</v>
      </c>
    </row>
    <row r="1152" spans="1:22">
      <c r="A1152" s="78">
        <v>41700</v>
      </c>
      <c r="B1152" s="74">
        <v>51</v>
      </c>
      <c r="D1152" s="74">
        <v>8</v>
      </c>
      <c r="E1152" s="74"/>
      <c r="F1152" s="74">
        <v>41</v>
      </c>
      <c r="G1152" s="74"/>
      <c r="H1152" s="74">
        <v>3</v>
      </c>
      <c r="I1152" s="74"/>
      <c r="J1152" s="74"/>
      <c r="K1152" s="74"/>
      <c r="L1152" s="74"/>
      <c r="M1152" s="74"/>
      <c r="N1152" s="74"/>
      <c r="O1152" s="74"/>
      <c r="P1152" s="74"/>
      <c r="Q1152" s="74"/>
      <c r="R1152" s="74"/>
      <c r="S1152" s="74"/>
      <c r="T1152" s="74">
        <v>114</v>
      </c>
      <c r="U1152" s="74"/>
      <c r="V1152" s="74">
        <v>12</v>
      </c>
    </row>
    <row r="1153" spans="1:22">
      <c r="A1153" s="78">
        <v>41701</v>
      </c>
      <c r="B1153" s="74">
        <v>49</v>
      </c>
      <c r="D1153" s="74">
        <v>8</v>
      </c>
      <c r="E1153" s="74"/>
      <c r="F1153" s="74">
        <v>37</v>
      </c>
      <c r="G1153" s="74"/>
      <c r="H1153" s="74">
        <v>3</v>
      </c>
      <c r="I1153" s="74"/>
      <c r="J1153" s="74"/>
      <c r="K1153" s="74"/>
      <c r="L1153" s="74"/>
      <c r="M1153" s="74"/>
      <c r="N1153" s="74"/>
      <c r="O1153" s="74"/>
      <c r="P1153" s="74"/>
      <c r="Q1153" s="74"/>
      <c r="R1153" s="74"/>
      <c r="S1153" s="74"/>
      <c r="T1153" s="74">
        <v>114</v>
      </c>
      <c r="U1153" s="74"/>
      <c r="V1153" s="74">
        <v>12</v>
      </c>
    </row>
    <row r="1154" spans="1:22">
      <c r="A1154" s="78">
        <v>41702</v>
      </c>
      <c r="B1154" s="74">
        <v>44</v>
      </c>
      <c r="D1154" s="74">
        <v>7</v>
      </c>
      <c r="E1154" s="74"/>
      <c r="F1154" s="74">
        <v>31</v>
      </c>
      <c r="G1154" s="74"/>
      <c r="H1154" s="74">
        <v>2</v>
      </c>
      <c r="I1154" s="74"/>
      <c r="J1154" s="74"/>
      <c r="K1154" s="74"/>
      <c r="L1154" s="74"/>
      <c r="M1154" s="74"/>
      <c r="N1154" s="74"/>
      <c r="O1154" s="74"/>
      <c r="P1154" s="74"/>
      <c r="Q1154" s="74"/>
      <c r="R1154" s="74"/>
      <c r="S1154" s="74"/>
      <c r="T1154" s="74">
        <v>111</v>
      </c>
      <c r="U1154" s="74"/>
      <c r="V1154" s="74">
        <v>12</v>
      </c>
    </row>
    <row r="1155" spans="1:22">
      <c r="A1155" s="78">
        <v>41703</v>
      </c>
      <c r="B1155" s="74">
        <v>46</v>
      </c>
      <c r="D1155" s="74">
        <v>7</v>
      </c>
      <c r="E1155" s="74"/>
      <c r="F1155" s="74">
        <v>29</v>
      </c>
      <c r="G1155" s="74"/>
      <c r="H1155" s="74">
        <v>2</v>
      </c>
      <c r="I1155" s="74"/>
      <c r="J1155" s="74"/>
      <c r="K1155" s="74"/>
      <c r="L1155" s="74"/>
      <c r="M1155" s="74"/>
      <c r="N1155" s="74"/>
      <c r="O1155" s="74"/>
      <c r="P1155" s="74"/>
      <c r="Q1155" s="74"/>
      <c r="R1155" s="74"/>
      <c r="S1155" s="74"/>
      <c r="T1155" s="74">
        <v>112</v>
      </c>
      <c r="U1155" s="74"/>
      <c r="V1155" s="74">
        <v>12</v>
      </c>
    </row>
    <row r="1156" spans="1:22">
      <c r="A1156" s="78">
        <v>41704</v>
      </c>
      <c r="B1156" s="74">
        <v>44</v>
      </c>
      <c r="D1156" s="74">
        <v>8</v>
      </c>
      <c r="E1156" s="74"/>
      <c r="F1156" s="74">
        <v>31</v>
      </c>
      <c r="G1156" s="74"/>
      <c r="H1156" s="74">
        <v>2</v>
      </c>
      <c r="I1156" s="74"/>
      <c r="J1156" s="74"/>
      <c r="K1156" s="74"/>
      <c r="L1156" s="74"/>
      <c r="M1156" s="74"/>
      <c r="N1156" s="74"/>
      <c r="O1156" s="74"/>
      <c r="P1156" s="74"/>
      <c r="Q1156" s="74"/>
      <c r="R1156" s="74"/>
      <c r="S1156" s="74"/>
      <c r="T1156" s="74">
        <v>108</v>
      </c>
      <c r="U1156" s="74"/>
      <c r="V1156" s="74">
        <v>11</v>
      </c>
    </row>
    <row r="1157" spans="1:22">
      <c r="A1157" s="78">
        <v>41705</v>
      </c>
      <c r="B1157" s="74">
        <v>45</v>
      </c>
      <c r="D1157" s="74">
        <v>8</v>
      </c>
      <c r="E1157" s="74"/>
      <c r="F1157" s="74">
        <v>31</v>
      </c>
      <c r="G1157" s="74"/>
      <c r="H1157" s="74">
        <v>2</v>
      </c>
      <c r="I1157" s="74"/>
      <c r="J1157" s="74"/>
      <c r="K1157" s="74"/>
      <c r="L1157" s="74"/>
      <c r="M1157" s="74"/>
      <c r="N1157" s="74"/>
      <c r="O1157" s="74"/>
      <c r="P1157" s="74"/>
      <c r="Q1157" s="74"/>
      <c r="R1157" s="74"/>
      <c r="S1157" s="74"/>
      <c r="T1157" s="74">
        <v>121</v>
      </c>
      <c r="U1157" s="74"/>
      <c r="V1157" s="74">
        <v>13</v>
      </c>
    </row>
    <row r="1158" spans="1:22">
      <c r="A1158" s="78">
        <v>41706</v>
      </c>
      <c r="B1158" s="74">
        <v>45</v>
      </c>
      <c r="D1158" s="74">
        <v>7</v>
      </c>
      <c r="E1158" s="74"/>
      <c r="F1158" s="74">
        <v>39</v>
      </c>
      <c r="G1158" s="74"/>
      <c r="H1158" s="74">
        <v>3</v>
      </c>
      <c r="I1158" s="74"/>
      <c r="J1158" s="74"/>
      <c r="K1158" s="74"/>
      <c r="L1158" s="74"/>
      <c r="M1158" s="74"/>
      <c r="N1158" s="74"/>
      <c r="O1158" s="74"/>
      <c r="P1158" s="74"/>
      <c r="Q1158" s="74"/>
      <c r="R1158" s="74"/>
      <c r="S1158" s="74"/>
      <c r="T1158" s="74">
        <v>109</v>
      </c>
      <c r="U1158" s="74"/>
      <c r="V1158" s="74">
        <v>13</v>
      </c>
    </row>
    <row r="1159" spans="1:22">
      <c r="A1159" s="78">
        <v>41707</v>
      </c>
      <c r="B1159" s="74">
        <v>42</v>
      </c>
      <c r="D1159" s="74">
        <v>7</v>
      </c>
      <c r="E1159" s="74"/>
      <c r="F1159" s="74">
        <v>36</v>
      </c>
      <c r="G1159" s="74"/>
      <c r="H1159" s="74">
        <v>3</v>
      </c>
      <c r="I1159" s="74"/>
      <c r="J1159" s="74"/>
      <c r="K1159" s="74"/>
      <c r="L1159" s="74"/>
      <c r="M1159" s="74"/>
      <c r="N1159" s="74"/>
      <c r="O1159" s="74"/>
      <c r="P1159" s="74"/>
      <c r="Q1159" s="74"/>
      <c r="R1159" s="74"/>
      <c r="S1159" s="74"/>
      <c r="T1159" s="74">
        <v>94</v>
      </c>
      <c r="U1159" s="74"/>
      <c r="V1159" s="74">
        <v>12</v>
      </c>
    </row>
    <row r="1160" spans="1:22">
      <c r="A1160" s="78">
        <v>41708</v>
      </c>
      <c r="B1160" s="74">
        <v>43</v>
      </c>
      <c r="D1160" s="74">
        <v>8</v>
      </c>
      <c r="E1160" s="74"/>
      <c r="F1160" s="74">
        <v>30</v>
      </c>
      <c r="G1160" s="74"/>
      <c r="H1160" s="74">
        <v>2</v>
      </c>
      <c r="I1160" s="74"/>
      <c r="J1160" s="74"/>
      <c r="K1160" s="74"/>
      <c r="L1160" s="74"/>
      <c r="M1160" s="74"/>
      <c r="N1160" s="74"/>
      <c r="O1160" s="74"/>
      <c r="P1160" s="74"/>
      <c r="Q1160" s="74"/>
      <c r="R1160" s="74"/>
      <c r="S1160" s="74"/>
      <c r="T1160" s="74">
        <v>107</v>
      </c>
      <c r="U1160" s="74"/>
      <c r="V1160" s="74">
        <v>12</v>
      </c>
    </row>
    <row r="1161" spans="1:22">
      <c r="A1161" s="78">
        <v>41709</v>
      </c>
      <c r="B1161" s="74">
        <v>42</v>
      </c>
      <c r="D1161" s="74">
        <v>7</v>
      </c>
      <c r="E1161" s="74"/>
      <c r="F1161" s="74">
        <v>28</v>
      </c>
      <c r="G1161" s="74"/>
      <c r="H1161" s="74">
        <v>2</v>
      </c>
      <c r="I1161" s="74"/>
      <c r="J1161" s="74"/>
      <c r="K1161" s="74"/>
      <c r="L1161" s="74"/>
      <c r="M1161" s="74"/>
      <c r="N1161" s="74"/>
      <c r="O1161" s="74"/>
      <c r="P1161" s="74"/>
      <c r="Q1161" s="74"/>
      <c r="R1161" s="74"/>
      <c r="S1161" s="74"/>
      <c r="T1161" s="74">
        <v>116</v>
      </c>
      <c r="U1161" s="74"/>
      <c r="V1161" s="74">
        <v>12</v>
      </c>
    </row>
    <row r="1162" spans="1:22">
      <c r="A1162" s="78">
        <v>41710</v>
      </c>
      <c r="B1162" s="74">
        <v>43</v>
      </c>
      <c r="D1162" s="74">
        <v>7</v>
      </c>
      <c r="E1162" s="74"/>
      <c r="F1162" s="74">
        <v>27</v>
      </c>
      <c r="G1162" s="74"/>
      <c r="H1162" s="74">
        <v>2</v>
      </c>
      <c r="I1162" s="74"/>
      <c r="J1162" s="74"/>
      <c r="K1162" s="74"/>
      <c r="L1162" s="74"/>
      <c r="M1162" s="74"/>
      <c r="N1162" s="74"/>
      <c r="O1162" s="74"/>
      <c r="P1162" s="74"/>
      <c r="Q1162" s="74"/>
      <c r="R1162" s="74"/>
      <c r="S1162" s="74"/>
      <c r="T1162" s="74">
        <v>123</v>
      </c>
      <c r="U1162" s="74"/>
      <c r="V1162" s="74">
        <v>12</v>
      </c>
    </row>
    <row r="1163" spans="1:22">
      <c r="A1163" s="78">
        <v>41711</v>
      </c>
      <c r="B1163" s="74">
        <v>46</v>
      </c>
      <c r="D1163" s="74">
        <v>6</v>
      </c>
      <c r="E1163" s="74"/>
      <c r="F1163" s="74">
        <v>24</v>
      </c>
      <c r="G1163" s="74"/>
      <c r="H1163" s="74">
        <v>2</v>
      </c>
      <c r="I1163" s="74"/>
      <c r="J1163" s="74"/>
      <c r="K1163" s="74"/>
      <c r="L1163" s="74"/>
      <c r="M1163" s="74"/>
      <c r="N1163" s="74"/>
      <c r="O1163" s="74"/>
      <c r="P1163" s="74"/>
      <c r="Q1163" s="74"/>
      <c r="R1163" s="74"/>
      <c r="S1163" s="74"/>
      <c r="T1163" s="74">
        <v>119</v>
      </c>
      <c r="U1163" s="74"/>
      <c r="V1163" s="74">
        <v>12</v>
      </c>
    </row>
    <row r="1164" spans="1:22">
      <c r="A1164" s="78">
        <v>41712</v>
      </c>
      <c r="B1164" s="74">
        <v>54</v>
      </c>
      <c r="D1164" s="74">
        <v>7</v>
      </c>
      <c r="E1164" s="74"/>
      <c r="F1164" s="74">
        <v>28</v>
      </c>
      <c r="G1164" s="74"/>
      <c r="H1164" s="74">
        <v>2</v>
      </c>
      <c r="I1164" s="74"/>
      <c r="J1164" s="74"/>
      <c r="K1164" s="74"/>
      <c r="L1164" s="74"/>
      <c r="M1164" s="74"/>
      <c r="N1164" s="74"/>
      <c r="O1164" s="74"/>
      <c r="P1164" s="74"/>
      <c r="Q1164" s="74"/>
      <c r="R1164" s="74"/>
      <c r="S1164" s="74"/>
      <c r="T1164" s="74">
        <v>129</v>
      </c>
      <c r="U1164" s="74"/>
      <c r="V1164" s="74">
        <v>12</v>
      </c>
    </row>
    <row r="1165" spans="1:22">
      <c r="A1165" s="78">
        <v>41713</v>
      </c>
      <c r="B1165" s="74">
        <v>54</v>
      </c>
      <c r="D1165" s="74">
        <v>7</v>
      </c>
      <c r="E1165" s="74"/>
      <c r="F1165" s="74">
        <v>37</v>
      </c>
      <c r="G1165" s="74"/>
      <c r="H1165" s="74">
        <v>2</v>
      </c>
      <c r="I1165" s="74"/>
      <c r="J1165" s="74"/>
      <c r="K1165" s="74"/>
      <c r="L1165" s="74"/>
      <c r="M1165" s="74"/>
      <c r="N1165" s="74"/>
      <c r="O1165" s="74"/>
      <c r="P1165" s="74"/>
      <c r="Q1165" s="74"/>
      <c r="R1165" s="74">
        <v>413</v>
      </c>
      <c r="S1165" s="74"/>
      <c r="T1165" s="74">
        <v>122</v>
      </c>
      <c r="U1165" s="74"/>
      <c r="V1165" s="74">
        <v>13</v>
      </c>
    </row>
    <row r="1166" spans="1:22">
      <c r="A1166" s="78">
        <v>41714</v>
      </c>
      <c r="B1166" s="74">
        <v>51</v>
      </c>
      <c r="D1166" s="74">
        <v>7</v>
      </c>
      <c r="E1166" s="74"/>
      <c r="F1166" s="74">
        <v>38</v>
      </c>
      <c r="G1166" s="74"/>
      <c r="H1166" s="74">
        <v>2</v>
      </c>
      <c r="I1166" s="74"/>
      <c r="J1166" s="74"/>
      <c r="K1166" s="74"/>
      <c r="L1166" s="74"/>
      <c r="M1166" s="74"/>
      <c r="N1166" s="74"/>
      <c r="O1166" s="74"/>
      <c r="P1166" s="74"/>
      <c r="Q1166" s="74"/>
      <c r="R1166" s="74">
        <v>266</v>
      </c>
      <c r="S1166" s="74"/>
      <c r="T1166" s="74">
        <v>120</v>
      </c>
      <c r="U1166" s="74"/>
      <c r="V1166" s="74">
        <v>13</v>
      </c>
    </row>
    <row r="1167" spans="1:22">
      <c r="A1167" s="78">
        <v>41715</v>
      </c>
      <c r="B1167" s="74">
        <v>51</v>
      </c>
      <c r="D1167" s="74">
        <v>8</v>
      </c>
      <c r="E1167" s="74"/>
      <c r="F1167" s="74">
        <v>31</v>
      </c>
      <c r="G1167" s="74"/>
      <c r="H1167" s="74">
        <v>2</v>
      </c>
      <c r="I1167" s="74"/>
      <c r="J1167" s="74"/>
      <c r="K1167" s="74"/>
      <c r="L1167" s="74"/>
      <c r="M1167" s="74"/>
      <c r="N1167" s="74"/>
      <c r="O1167" s="74"/>
      <c r="P1167" s="74"/>
      <c r="Q1167" s="74"/>
      <c r="R1167" s="74">
        <v>163</v>
      </c>
      <c r="S1167" s="74"/>
      <c r="T1167" s="74">
        <v>112</v>
      </c>
      <c r="U1167" s="74"/>
      <c r="V1167" s="74">
        <v>12</v>
      </c>
    </row>
    <row r="1168" spans="1:22">
      <c r="A1168" s="78">
        <v>41716</v>
      </c>
      <c r="B1168" s="74">
        <v>51</v>
      </c>
      <c r="D1168" s="74">
        <v>8</v>
      </c>
      <c r="E1168" s="74"/>
      <c r="F1168" s="74">
        <v>28</v>
      </c>
      <c r="G1168" s="74"/>
      <c r="H1168" s="74">
        <v>2</v>
      </c>
      <c r="I1168" s="74"/>
      <c r="J1168" s="74"/>
      <c r="K1168" s="74"/>
      <c r="L1168" s="74"/>
      <c r="M1168" s="74"/>
      <c r="N1168" s="74"/>
      <c r="O1168" s="74"/>
      <c r="P1168" s="74"/>
      <c r="Q1168" s="74"/>
      <c r="R1168" s="74">
        <v>116</v>
      </c>
      <c r="S1168" s="74"/>
      <c r="T1168" s="74">
        <v>85</v>
      </c>
      <c r="U1168" s="74"/>
      <c r="V1168" s="74">
        <v>12</v>
      </c>
    </row>
    <row r="1169" spans="1:22">
      <c r="A1169" s="78">
        <v>41717</v>
      </c>
      <c r="B1169" s="74">
        <v>54</v>
      </c>
      <c r="D1169" s="74">
        <v>7</v>
      </c>
      <c r="E1169" s="74"/>
      <c r="F1169" s="74">
        <v>27</v>
      </c>
      <c r="G1169" s="74"/>
      <c r="H1169" s="74">
        <v>3</v>
      </c>
      <c r="I1169" s="74"/>
      <c r="J1169" s="74"/>
      <c r="K1169" s="74"/>
      <c r="L1169" s="74"/>
      <c r="M1169" s="74"/>
      <c r="N1169" s="74"/>
      <c r="O1169" s="74"/>
      <c r="P1169" s="74"/>
      <c r="Q1169" s="74"/>
      <c r="R1169" s="74">
        <v>132</v>
      </c>
      <c r="S1169" s="74"/>
      <c r="T1169" s="74">
        <v>100</v>
      </c>
      <c r="U1169" s="74"/>
      <c r="V1169" s="74">
        <v>12</v>
      </c>
    </row>
    <row r="1170" spans="1:22">
      <c r="A1170" s="78">
        <v>41718</v>
      </c>
      <c r="B1170" s="74">
        <v>59</v>
      </c>
      <c r="D1170" s="74">
        <v>7</v>
      </c>
      <c r="E1170" s="74"/>
      <c r="F1170" s="74">
        <v>29</v>
      </c>
      <c r="G1170" s="74"/>
      <c r="H1170" s="74">
        <v>3</v>
      </c>
      <c r="I1170" s="74"/>
      <c r="J1170" s="74"/>
      <c r="K1170" s="74"/>
      <c r="L1170" s="74"/>
      <c r="M1170" s="74"/>
      <c r="N1170" s="74"/>
      <c r="O1170" s="74"/>
      <c r="P1170" s="74"/>
      <c r="Q1170" s="74"/>
      <c r="R1170" s="74">
        <v>172</v>
      </c>
      <c r="S1170" s="74"/>
      <c r="T1170" s="74">
        <v>112</v>
      </c>
      <c r="U1170" s="74"/>
      <c r="V1170" s="74">
        <v>12</v>
      </c>
    </row>
    <row r="1171" spans="1:22">
      <c r="A1171" s="78">
        <v>41719</v>
      </c>
      <c r="B1171" s="74">
        <v>61</v>
      </c>
      <c r="D1171" s="74">
        <v>6</v>
      </c>
      <c r="E1171" s="74"/>
      <c r="F1171" s="74">
        <v>39</v>
      </c>
      <c r="G1171" s="74"/>
      <c r="H1171" s="74">
        <v>3</v>
      </c>
      <c r="I1171" s="74"/>
      <c r="J1171" s="74"/>
      <c r="K1171" s="74"/>
      <c r="L1171" s="74"/>
      <c r="M1171" s="74"/>
      <c r="N1171" s="74"/>
      <c r="O1171" s="74"/>
      <c r="P1171" s="74"/>
      <c r="Q1171" s="74"/>
      <c r="R1171" s="74">
        <v>193</v>
      </c>
      <c r="S1171" s="74"/>
      <c r="T1171" s="74">
        <v>120</v>
      </c>
      <c r="U1171" s="74"/>
      <c r="V1171" s="74">
        <v>12</v>
      </c>
    </row>
    <row r="1172" spans="1:22">
      <c r="A1172" s="78">
        <v>41720</v>
      </c>
      <c r="B1172" s="74">
        <v>64</v>
      </c>
      <c r="D1172" s="74">
        <v>6</v>
      </c>
      <c r="E1172" s="74"/>
      <c r="F1172" s="74">
        <v>48</v>
      </c>
      <c r="G1172" s="74"/>
      <c r="H1172" s="74">
        <v>3</v>
      </c>
      <c r="I1172" s="74"/>
      <c r="J1172" s="74"/>
      <c r="K1172" s="74"/>
      <c r="L1172" s="74"/>
      <c r="M1172" s="74"/>
      <c r="N1172" s="74"/>
      <c r="O1172" s="74"/>
      <c r="P1172" s="74"/>
      <c r="Q1172" s="74"/>
      <c r="R1172" s="74">
        <v>217</v>
      </c>
      <c r="S1172" s="74"/>
      <c r="T1172" s="74">
        <v>114</v>
      </c>
      <c r="U1172" s="74"/>
      <c r="V1172" s="74">
        <v>12</v>
      </c>
    </row>
    <row r="1173" spans="1:22">
      <c r="A1173" s="78">
        <v>41721</v>
      </c>
      <c r="B1173" s="74">
        <v>64</v>
      </c>
      <c r="D1173" s="74">
        <v>6</v>
      </c>
      <c r="E1173" s="74"/>
      <c r="F1173" s="74">
        <v>47</v>
      </c>
      <c r="G1173" s="74"/>
      <c r="H1173" s="74">
        <v>3</v>
      </c>
      <c r="I1173" s="74"/>
      <c r="J1173" s="74"/>
      <c r="K1173" s="74"/>
      <c r="L1173" s="74"/>
      <c r="M1173" s="74"/>
      <c r="N1173" s="74"/>
      <c r="O1173" s="74"/>
      <c r="P1173" s="74"/>
      <c r="Q1173" s="74"/>
      <c r="R1173" s="74">
        <v>246</v>
      </c>
      <c r="S1173" s="74"/>
      <c r="T1173" s="74">
        <v>136</v>
      </c>
      <c r="U1173" s="74"/>
      <c r="V1173" s="74">
        <v>14</v>
      </c>
    </row>
    <row r="1174" spans="1:22">
      <c r="A1174" s="78">
        <v>41722</v>
      </c>
      <c r="B1174" s="74">
        <v>61</v>
      </c>
      <c r="D1174" s="74">
        <v>6</v>
      </c>
      <c r="E1174" s="74"/>
      <c r="F1174" s="74">
        <v>39</v>
      </c>
      <c r="G1174" s="74"/>
      <c r="H1174" s="74">
        <v>3</v>
      </c>
      <c r="I1174" s="74"/>
      <c r="J1174" s="74"/>
      <c r="K1174" s="74"/>
      <c r="L1174" s="74"/>
      <c r="M1174" s="74"/>
      <c r="N1174" s="74"/>
      <c r="O1174" s="74"/>
      <c r="P1174" s="74"/>
      <c r="Q1174" s="74"/>
      <c r="R1174" s="74">
        <v>243</v>
      </c>
      <c r="S1174" s="74"/>
      <c r="T1174" s="74">
        <v>133</v>
      </c>
      <c r="U1174" s="74"/>
      <c r="V1174" s="74">
        <v>13</v>
      </c>
    </row>
    <row r="1175" spans="1:22">
      <c r="A1175" s="78">
        <v>41723</v>
      </c>
      <c r="B1175" s="74">
        <v>60</v>
      </c>
      <c r="D1175" s="74">
        <v>7</v>
      </c>
      <c r="E1175" s="74"/>
      <c r="F1175" s="74">
        <v>45</v>
      </c>
      <c r="G1175" s="74"/>
      <c r="H1175" s="74">
        <v>3</v>
      </c>
      <c r="I1175" s="74"/>
      <c r="J1175" s="74"/>
      <c r="K1175" s="74"/>
      <c r="L1175" s="74"/>
      <c r="M1175" s="74"/>
      <c r="N1175" s="74"/>
      <c r="O1175" s="74"/>
      <c r="P1175" s="74"/>
      <c r="Q1175" s="74"/>
      <c r="R1175" s="74">
        <v>178</v>
      </c>
      <c r="S1175" s="74"/>
      <c r="T1175" s="74">
        <v>134</v>
      </c>
      <c r="U1175" s="74"/>
      <c r="V1175" s="74">
        <v>14</v>
      </c>
    </row>
    <row r="1176" spans="1:22">
      <c r="A1176" s="78">
        <v>41724</v>
      </c>
      <c r="B1176" s="74">
        <v>62</v>
      </c>
      <c r="D1176" s="74">
        <v>7</v>
      </c>
      <c r="E1176" s="74"/>
      <c r="F1176" s="74">
        <v>44</v>
      </c>
      <c r="G1176" s="74"/>
      <c r="H1176" s="74">
        <v>3</v>
      </c>
      <c r="I1176" s="74"/>
      <c r="J1176" s="74"/>
      <c r="K1176" s="74"/>
      <c r="L1176" s="74"/>
      <c r="M1176" s="74"/>
      <c r="N1176" s="74"/>
      <c r="O1176" s="74"/>
      <c r="P1176" s="74"/>
      <c r="Q1176" s="74"/>
      <c r="R1176" s="74">
        <v>184</v>
      </c>
      <c r="S1176" s="74"/>
      <c r="T1176" s="74">
        <v>142</v>
      </c>
      <c r="U1176" s="74"/>
      <c r="V1176" s="74">
        <v>15</v>
      </c>
    </row>
    <row r="1177" spans="1:22">
      <c r="A1177" s="78">
        <v>41725</v>
      </c>
      <c r="B1177" s="74">
        <v>54</v>
      </c>
      <c r="D1177" s="74">
        <v>7</v>
      </c>
      <c r="E1177" s="74"/>
      <c r="F1177" s="74">
        <v>38</v>
      </c>
      <c r="G1177" s="74"/>
      <c r="H1177" s="74">
        <v>3</v>
      </c>
      <c r="I1177" s="74"/>
      <c r="J1177" s="74"/>
      <c r="K1177" s="74"/>
      <c r="L1177" s="74"/>
      <c r="M1177" s="74"/>
      <c r="N1177" s="74"/>
      <c r="O1177" s="74"/>
      <c r="P1177" s="74"/>
      <c r="Q1177" s="74">
        <v>1334</v>
      </c>
      <c r="R1177" s="74">
        <v>51</v>
      </c>
      <c r="S1177" s="74"/>
      <c r="T1177" s="74">
        <v>160</v>
      </c>
      <c r="U1177" s="74"/>
      <c r="V1177" s="74">
        <v>19</v>
      </c>
    </row>
    <row r="1178" spans="1:22">
      <c r="A1178" s="78">
        <v>41726</v>
      </c>
      <c r="B1178" s="74">
        <v>62</v>
      </c>
      <c r="D1178" s="74">
        <v>7</v>
      </c>
      <c r="E1178" s="74"/>
      <c r="F1178" s="74">
        <v>50</v>
      </c>
      <c r="G1178" s="74"/>
      <c r="H1178" s="74">
        <v>3</v>
      </c>
      <c r="I1178" s="74"/>
      <c r="J1178" s="74"/>
      <c r="K1178" s="74"/>
      <c r="L1178" s="74"/>
      <c r="M1178" s="74"/>
      <c r="N1178" s="74"/>
      <c r="O1178" s="74"/>
      <c r="P1178" s="74"/>
      <c r="Q1178" s="74">
        <v>1322</v>
      </c>
      <c r="R1178" s="74">
        <v>47</v>
      </c>
      <c r="S1178" s="74"/>
      <c r="T1178" s="74">
        <v>176</v>
      </c>
      <c r="U1178" s="74"/>
      <c r="V1178" s="74">
        <v>19</v>
      </c>
    </row>
    <row r="1179" spans="1:22">
      <c r="A1179" s="78">
        <v>41727</v>
      </c>
      <c r="B1179" s="74">
        <v>68</v>
      </c>
      <c r="D1179" s="74">
        <v>6</v>
      </c>
      <c r="E1179" s="74"/>
      <c r="F1179" s="74">
        <v>60</v>
      </c>
      <c r="G1179" s="74"/>
      <c r="H1179" s="74">
        <v>3</v>
      </c>
      <c r="I1179" s="74"/>
      <c r="J1179" s="74"/>
      <c r="K1179" s="74"/>
      <c r="L1179" s="74"/>
      <c r="M1179" s="74"/>
      <c r="N1179" s="74"/>
      <c r="O1179" s="74"/>
      <c r="P1179" s="74"/>
      <c r="Q1179" s="74">
        <v>1485</v>
      </c>
      <c r="R1179" s="74">
        <v>50</v>
      </c>
      <c r="S1179" s="74"/>
      <c r="T1179" s="74">
        <v>155</v>
      </c>
      <c r="U1179" s="74"/>
      <c r="V1179" s="74">
        <v>20</v>
      </c>
    </row>
    <row r="1180" spans="1:22">
      <c r="A1180" s="78">
        <v>41728</v>
      </c>
      <c r="B1180" s="74">
        <v>67</v>
      </c>
      <c r="D1180" s="74">
        <v>5</v>
      </c>
      <c r="E1180" s="74"/>
      <c r="F1180" s="74">
        <v>59</v>
      </c>
      <c r="G1180" s="74"/>
      <c r="H1180" s="74">
        <v>3</v>
      </c>
      <c r="I1180" s="74"/>
      <c r="J1180" s="74"/>
      <c r="K1180" s="74"/>
      <c r="L1180" s="74"/>
      <c r="M1180" s="74"/>
      <c r="N1180" s="74"/>
      <c r="O1180" s="74"/>
      <c r="P1180" s="74"/>
      <c r="Q1180" s="74"/>
      <c r="R1180" s="74">
        <v>52</v>
      </c>
      <c r="S1180" s="74"/>
      <c r="T1180" s="74">
        <v>154</v>
      </c>
      <c r="U1180" s="74"/>
      <c r="V1180" s="74">
        <v>20</v>
      </c>
    </row>
    <row r="1181" spans="1:22">
      <c r="A1181" s="78">
        <v>41729</v>
      </c>
      <c r="B1181" s="74">
        <v>65</v>
      </c>
      <c r="D1181" s="74">
        <v>5</v>
      </c>
      <c r="E1181" s="74"/>
      <c r="F1181" s="74">
        <v>50</v>
      </c>
      <c r="G1181" s="74"/>
      <c r="H1181" s="74">
        <v>3</v>
      </c>
      <c r="I1181" s="74"/>
      <c r="J1181" s="74"/>
      <c r="K1181" s="74"/>
      <c r="L1181" s="74"/>
      <c r="M1181" s="74"/>
      <c r="N1181" s="74"/>
      <c r="O1181" s="74"/>
      <c r="P1181" s="74"/>
      <c r="Q1181" s="74"/>
      <c r="R1181" s="74">
        <v>54</v>
      </c>
      <c r="S1181" s="74"/>
      <c r="T1181" s="74">
        <v>160</v>
      </c>
      <c r="U1181" s="74"/>
      <c r="V1181" s="74">
        <v>21</v>
      </c>
    </row>
    <row r="1182" spans="1:22">
      <c r="A1182" s="78">
        <v>41730</v>
      </c>
      <c r="B1182" s="74">
        <v>68</v>
      </c>
      <c r="D1182" s="74">
        <v>8</v>
      </c>
      <c r="E1182" s="74"/>
      <c r="F1182" s="74">
        <v>43</v>
      </c>
      <c r="G1182" s="74"/>
      <c r="H1182" s="74">
        <v>3</v>
      </c>
      <c r="I1182" s="74"/>
      <c r="J1182" s="74"/>
      <c r="K1182" s="74"/>
      <c r="L1182" s="74"/>
      <c r="M1182" s="74"/>
      <c r="N1182" s="74"/>
      <c r="O1182" s="74"/>
      <c r="P1182" s="74"/>
      <c r="Q1182" s="74"/>
      <c r="R1182" s="74">
        <v>59</v>
      </c>
      <c r="S1182" s="74"/>
      <c r="T1182" s="74">
        <v>162</v>
      </c>
      <c r="U1182" s="74"/>
      <c r="V1182" s="74">
        <v>19</v>
      </c>
    </row>
    <row r="1183" spans="1:22">
      <c r="A1183" s="78">
        <v>41731</v>
      </c>
      <c r="B1183" s="74">
        <v>65</v>
      </c>
      <c r="D1183" s="74">
        <v>8</v>
      </c>
      <c r="E1183" s="74"/>
      <c r="F1183" s="74">
        <v>44</v>
      </c>
      <c r="G1183" s="74"/>
      <c r="H1183" s="74">
        <v>2</v>
      </c>
      <c r="I1183" s="74"/>
      <c r="J1183" s="74"/>
      <c r="K1183" s="74"/>
      <c r="L1183" s="74"/>
      <c r="M1183" s="74"/>
      <c r="N1183" s="74"/>
      <c r="O1183" s="74"/>
      <c r="P1183" s="74"/>
      <c r="Q1183" s="74">
        <v>1090</v>
      </c>
      <c r="R1183" s="74">
        <v>44</v>
      </c>
      <c r="S1183" s="74"/>
      <c r="T1183" s="74">
        <v>168</v>
      </c>
      <c r="U1183" s="74"/>
      <c r="V1183" s="74">
        <v>18</v>
      </c>
    </row>
    <row r="1184" spans="1:22">
      <c r="A1184" s="78">
        <v>41732</v>
      </c>
      <c r="B1184" s="74">
        <v>65</v>
      </c>
      <c r="D1184" s="74">
        <v>7</v>
      </c>
      <c r="E1184" s="74"/>
      <c r="F1184" s="74">
        <v>43</v>
      </c>
      <c r="G1184" s="74"/>
      <c r="H1184" s="74">
        <v>2</v>
      </c>
      <c r="I1184" s="74"/>
      <c r="J1184" s="74"/>
      <c r="K1184" s="74"/>
      <c r="L1184" s="74"/>
      <c r="M1184" s="74"/>
      <c r="N1184" s="74"/>
      <c r="O1184" s="74"/>
      <c r="P1184" s="74"/>
      <c r="Q1184" s="74">
        <v>883</v>
      </c>
      <c r="R1184" s="74">
        <v>37</v>
      </c>
      <c r="S1184" s="74"/>
      <c r="T1184" s="74">
        <v>173</v>
      </c>
      <c r="U1184" s="74"/>
      <c r="V1184" s="74">
        <v>18</v>
      </c>
    </row>
    <row r="1185" spans="1:22">
      <c r="A1185" s="78">
        <v>41733</v>
      </c>
      <c r="B1185" s="74">
        <v>73</v>
      </c>
      <c r="D1185" s="74">
        <v>9</v>
      </c>
      <c r="E1185" s="74"/>
      <c r="F1185" s="74">
        <v>55</v>
      </c>
      <c r="G1185" s="74"/>
      <c r="H1185" s="74">
        <v>3</v>
      </c>
      <c r="I1185" s="74"/>
      <c r="J1185" s="74"/>
      <c r="K1185" s="74"/>
      <c r="L1185" s="74"/>
      <c r="M1185" s="74"/>
      <c r="N1185" s="74"/>
      <c r="O1185" s="74"/>
      <c r="P1185" s="74"/>
      <c r="Q1185" s="74">
        <v>899</v>
      </c>
      <c r="R1185" s="74">
        <v>36</v>
      </c>
      <c r="S1185" s="74"/>
      <c r="T1185" s="74">
        <v>186</v>
      </c>
      <c r="U1185" s="74"/>
      <c r="V1185" s="74">
        <v>20</v>
      </c>
    </row>
    <row r="1186" spans="1:22">
      <c r="A1186" s="78">
        <v>41734</v>
      </c>
      <c r="B1186" s="74">
        <v>78</v>
      </c>
      <c r="D1186" s="74">
        <v>9</v>
      </c>
      <c r="E1186" s="74"/>
      <c r="F1186" s="74">
        <v>61</v>
      </c>
      <c r="G1186" s="74"/>
      <c r="H1186" s="74">
        <v>3</v>
      </c>
      <c r="I1186" s="74"/>
      <c r="J1186" s="74"/>
      <c r="K1186" s="74"/>
      <c r="L1186" s="74"/>
      <c r="M1186" s="74"/>
      <c r="N1186" s="74"/>
      <c r="O1186" s="74"/>
      <c r="P1186" s="74"/>
      <c r="Q1186" s="74">
        <v>1010</v>
      </c>
      <c r="R1186" s="74">
        <v>34</v>
      </c>
      <c r="S1186" s="74"/>
      <c r="T1186" s="74">
        <v>161</v>
      </c>
      <c r="U1186" s="74"/>
      <c r="V1186" s="74">
        <v>17</v>
      </c>
    </row>
    <row r="1187" spans="1:22">
      <c r="A1187" s="78">
        <v>41735</v>
      </c>
      <c r="B1187" s="74">
        <v>74</v>
      </c>
      <c r="D1187" s="74">
        <v>8</v>
      </c>
      <c r="E1187" s="74"/>
      <c r="F1187" s="74">
        <v>60</v>
      </c>
      <c r="G1187" s="74"/>
      <c r="H1187" s="74">
        <v>3</v>
      </c>
      <c r="I1187" s="74"/>
      <c r="J1187" s="74"/>
      <c r="K1187" s="74"/>
      <c r="L1187" s="74"/>
      <c r="M1187" s="74"/>
      <c r="N1187" s="74"/>
      <c r="O1187" s="74"/>
      <c r="P1187" s="74"/>
      <c r="Q1187" s="74">
        <v>389</v>
      </c>
      <c r="R1187" s="74">
        <v>13</v>
      </c>
      <c r="S1187" s="74"/>
      <c r="T1187" s="74">
        <v>163</v>
      </c>
      <c r="U1187" s="74"/>
      <c r="V1187" s="74">
        <v>18</v>
      </c>
    </row>
    <row r="1188" spans="1:22">
      <c r="A1188" s="78">
        <v>41736</v>
      </c>
      <c r="B1188" s="74">
        <v>69</v>
      </c>
      <c r="D1188" s="74">
        <v>8</v>
      </c>
      <c r="E1188" s="74"/>
      <c r="F1188" s="74">
        <v>56</v>
      </c>
      <c r="G1188" s="74"/>
      <c r="H1188" s="74">
        <v>3</v>
      </c>
      <c r="I1188" s="74"/>
      <c r="J1188" s="74"/>
      <c r="K1188" s="74"/>
      <c r="L1188" s="74"/>
      <c r="M1188" s="74"/>
      <c r="N1188" s="74"/>
      <c r="O1188" s="74"/>
      <c r="P1188" s="74"/>
      <c r="Q1188" s="74">
        <v>619</v>
      </c>
      <c r="R1188" s="74">
        <v>19</v>
      </c>
      <c r="S1188" s="74"/>
      <c r="T1188" s="74">
        <v>160</v>
      </c>
      <c r="U1188" s="74"/>
      <c r="V1188" s="74">
        <v>20</v>
      </c>
    </row>
    <row r="1189" spans="1:22">
      <c r="A1189" s="78">
        <v>41737</v>
      </c>
      <c r="B1189" s="74">
        <v>68</v>
      </c>
      <c r="D1189" s="74">
        <v>7</v>
      </c>
      <c r="E1189" s="74"/>
      <c r="F1189" s="74">
        <v>45</v>
      </c>
      <c r="G1189" s="74"/>
      <c r="H1189" s="74">
        <v>3</v>
      </c>
      <c r="I1189" s="74"/>
      <c r="J1189" s="74"/>
      <c r="K1189" s="74"/>
      <c r="L1189" s="74"/>
      <c r="M1189" s="74"/>
      <c r="N1189" s="74"/>
      <c r="O1189" s="74"/>
      <c r="P1189" s="74"/>
      <c r="Q1189" s="74">
        <v>991</v>
      </c>
      <c r="R1189" s="74">
        <v>37</v>
      </c>
      <c r="S1189" s="74"/>
      <c r="T1189" s="74">
        <v>159</v>
      </c>
      <c r="U1189" s="74"/>
      <c r="V1189" s="74">
        <v>17</v>
      </c>
    </row>
    <row r="1190" spans="1:22">
      <c r="A1190" s="78">
        <v>41738</v>
      </c>
      <c r="B1190" s="74">
        <v>66</v>
      </c>
      <c r="D1190" s="74">
        <v>9</v>
      </c>
      <c r="E1190" s="74"/>
      <c r="F1190" s="74">
        <v>41</v>
      </c>
      <c r="G1190" s="74"/>
      <c r="H1190" s="74">
        <v>3</v>
      </c>
      <c r="I1190" s="74"/>
      <c r="J1190" s="74"/>
      <c r="K1190" s="74"/>
      <c r="L1190" s="74"/>
      <c r="M1190" s="74"/>
      <c r="N1190" s="74"/>
      <c r="O1190" s="74"/>
      <c r="P1190" s="74"/>
      <c r="Q1190" s="74">
        <v>1306</v>
      </c>
      <c r="R1190" s="74">
        <v>49</v>
      </c>
      <c r="S1190" s="74"/>
      <c r="T1190" s="74">
        <v>151</v>
      </c>
      <c r="U1190" s="74"/>
      <c r="V1190" s="74">
        <v>16</v>
      </c>
    </row>
    <row r="1191" spans="1:22">
      <c r="A1191" s="78">
        <v>41739</v>
      </c>
      <c r="B1191" s="74">
        <v>73</v>
      </c>
      <c r="D1191" s="74">
        <v>9</v>
      </c>
      <c r="E1191" s="74"/>
      <c r="F1191" s="74">
        <v>44</v>
      </c>
      <c r="G1191" s="74"/>
      <c r="H1191" s="74">
        <v>3</v>
      </c>
      <c r="I1191" s="74"/>
      <c r="J1191" s="74"/>
      <c r="K1191" s="74"/>
      <c r="L1191" s="74"/>
      <c r="M1191" s="74"/>
      <c r="N1191" s="74"/>
      <c r="O1191" s="74"/>
      <c r="P1191" s="74"/>
      <c r="Q1191" s="74">
        <v>1422</v>
      </c>
      <c r="R1191" s="74">
        <v>72</v>
      </c>
      <c r="S1191" s="74"/>
      <c r="T1191" s="74">
        <v>161</v>
      </c>
      <c r="U1191" s="74"/>
      <c r="V1191" s="74">
        <v>19</v>
      </c>
    </row>
    <row r="1192" spans="1:22">
      <c r="A1192" s="78">
        <v>41740</v>
      </c>
      <c r="B1192" s="74">
        <v>76</v>
      </c>
      <c r="D1192" s="74">
        <v>12</v>
      </c>
      <c r="E1192" s="74"/>
      <c r="F1192" s="74">
        <v>51</v>
      </c>
      <c r="G1192" s="74"/>
      <c r="H1192" s="74">
        <v>3</v>
      </c>
      <c r="I1192" s="74"/>
      <c r="J1192" s="74"/>
      <c r="K1192" s="74"/>
      <c r="L1192" s="74"/>
      <c r="M1192" s="74"/>
      <c r="N1192" s="74"/>
      <c r="O1192" s="74"/>
      <c r="P1192" s="74"/>
      <c r="Q1192" s="74"/>
      <c r="R1192" s="74">
        <v>76</v>
      </c>
      <c r="S1192" s="74"/>
      <c r="T1192" s="74">
        <v>173</v>
      </c>
      <c r="U1192" s="74"/>
      <c r="V1192" s="74">
        <v>20</v>
      </c>
    </row>
    <row r="1193" spans="1:22">
      <c r="A1193" s="78">
        <v>41741</v>
      </c>
      <c r="B1193" s="74">
        <v>78</v>
      </c>
      <c r="D1193" s="74">
        <v>12</v>
      </c>
      <c r="E1193" s="74"/>
      <c r="F1193" s="74">
        <v>52</v>
      </c>
      <c r="G1193" s="74"/>
      <c r="H1193" s="74">
        <v>3</v>
      </c>
      <c r="I1193" s="74"/>
      <c r="J1193" s="74"/>
      <c r="K1193" s="74"/>
      <c r="L1193" s="74"/>
      <c r="M1193" s="74"/>
      <c r="N1193" s="74"/>
      <c r="O1193" s="74"/>
      <c r="P1193" s="74"/>
      <c r="Q1193" s="74"/>
      <c r="R1193" s="74">
        <v>79</v>
      </c>
      <c r="S1193" s="74"/>
      <c r="T1193" s="74">
        <v>169</v>
      </c>
      <c r="U1193" s="74"/>
      <c r="V1193" s="74">
        <v>21</v>
      </c>
    </row>
    <row r="1194" spans="1:22">
      <c r="A1194" s="78">
        <v>41742</v>
      </c>
      <c r="B1194" s="74">
        <v>71</v>
      </c>
      <c r="D1194" s="74">
        <v>9</v>
      </c>
      <c r="E1194" s="74"/>
      <c r="F1194" s="74">
        <v>47</v>
      </c>
      <c r="G1194" s="74"/>
      <c r="H1194" s="74">
        <v>2</v>
      </c>
      <c r="I1194" s="74"/>
      <c r="J1194" s="74"/>
      <c r="K1194" s="74"/>
      <c r="L1194" s="74"/>
      <c r="M1194" s="74"/>
      <c r="N1194" s="74"/>
      <c r="O1194" s="74"/>
      <c r="P1194" s="74"/>
      <c r="Q1194" s="74"/>
      <c r="R1194" s="74">
        <v>82</v>
      </c>
      <c r="S1194" s="74"/>
      <c r="T1194" s="74">
        <v>171</v>
      </c>
      <c r="U1194" s="74"/>
      <c r="V1194" s="74">
        <v>22</v>
      </c>
    </row>
    <row r="1195" spans="1:22">
      <c r="A1195" s="78">
        <v>41743</v>
      </c>
      <c r="B1195" s="74">
        <v>69</v>
      </c>
      <c r="D1195" s="74">
        <v>9</v>
      </c>
      <c r="E1195" s="74"/>
      <c r="F1195" s="74">
        <v>41</v>
      </c>
      <c r="G1195" s="74"/>
      <c r="H1195" s="74">
        <v>2</v>
      </c>
      <c r="I1195" s="74"/>
      <c r="J1195" s="74"/>
      <c r="K1195" s="74"/>
      <c r="L1195" s="74"/>
      <c r="M1195" s="74"/>
      <c r="N1195" s="74"/>
      <c r="O1195" s="74"/>
      <c r="P1195" s="74"/>
      <c r="Q1195" s="74"/>
      <c r="R1195" s="74">
        <v>81</v>
      </c>
      <c r="S1195" s="74"/>
      <c r="T1195" s="74">
        <v>167</v>
      </c>
      <c r="U1195" s="74"/>
      <c r="V1195" s="74">
        <v>20</v>
      </c>
    </row>
    <row r="1196" spans="1:22">
      <c r="A1196" s="78">
        <v>41744</v>
      </c>
      <c r="B1196" s="74">
        <v>60</v>
      </c>
      <c r="D1196" s="74">
        <v>7</v>
      </c>
      <c r="E1196" s="74"/>
      <c r="F1196" s="74">
        <v>39</v>
      </c>
      <c r="G1196" s="74"/>
      <c r="H1196" s="74">
        <v>3</v>
      </c>
      <c r="I1196" s="74"/>
      <c r="J1196" s="74"/>
      <c r="K1196" s="74"/>
      <c r="L1196" s="74"/>
      <c r="M1196" s="74"/>
      <c r="N1196" s="74"/>
      <c r="O1196" s="74"/>
      <c r="P1196" s="74"/>
      <c r="Q1196" s="74"/>
      <c r="R1196" s="74">
        <v>79</v>
      </c>
      <c r="S1196" s="74"/>
      <c r="T1196" s="74">
        <v>182</v>
      </c>
      <c r="U1196" s="74"/>
      <c r="V1196" s="74">
        <v>23</v>
      </c>
    </row>
    <row r="1197" spans="1:22">
      <c r="A1197" s="78">
        <v>41745</v>
      </c>
      <c r="B1197" s="74">
        <v>58</v>
      </c>
      <c r="D1197" s="74">
        <v>8</v>
      </c>
      <c r="E1197" s="74"/>
      <c r="F1197" s="74">
        <v>38</v>
      </c>
      <c r="G1197" s="74"/>
      <c r="H1197" s="74">
        <v>3</v>
      </c>
      <c r="I1197" s="74"/>
      <c r="J1197" s="74"/>
      <c r="K1197" s="74"/>
      <c r="L1197" s="74"/>
      <c r="M1197" s="74"/>
      <c r="N1197" s="74"/>
      <c r="O1197" s="74"/>
      <c r="P1197" s="74"/>
      <c r="Q1197" s="74"/>
      <c r="R1197" s="74">
        <v>110</v>
      </c>
      <c r="S1197" s="74"/>
      <c r="T1197" s="74">
        <v>178</v>
      </c>
      <c r="U1197" s="74"/>
      <c r="V1197" s="74">
        <v>22</v>
      </c>
    </row>
    <row r="1198" spans="1:22">
      <c r="A1198" s="78">
        <v>41746</v>
      </c>
      <c r="B1198" s="74">
        <v>57</v>
      </c>
      <c r="D1198" s="74">
        <v>9</v>
      </c>
      <c r="E1198" s="74"/>
      <c r="F1198" s="74">
        <v>40</v>
      </c>
      <c r="G1198" s="74"/>
      <c r="H1198" s="74">
        <v>3</v>
      </c>
      <c r="I1198" s="74"/>
      <c r="J1198" s="74"/>
      <c r="K1198" s="74"/>
      <c r="L1198" s="74"/>
      <c r="M1198" s="74"/>
      <c r="N1198" s="74"/>
      <c r="O1198" s="74"/>
      <c r="P1198" s="74"/>
      <c r="Q1198" s="74"/>
      <c r="R1198" s="74">
        <v>130</v>
      </c>
      <c r="S1198" s="74"/>
      <c r="T1198" s="74">
        <v>181</v>
      </c>
      <c r="U1198" s="74"/>
      <c r="V1198" s="74">
        <v>22</v>
      </c>
    </row>
    <row r="1199" spans="1:22">
      <c r="A1199" s="78">
        <v>41747</v>
      </c>
      <c r="B1199" s="74">
        <v>60</v>
      </c>
      <c r="D1199" s="74">
        <v>10</v>
      </c>
      <c r="E1199" s="74"/>
      <c r="F1199" s="74">
        <v>44</v>
      </c>
      <c r="G1199" s="74"/>
      <c r="H1199" s="74">
        <v>4</v>
      </c>
      <c r="I1199" s="74"/>
      <c r="J1199" s="74"/>
      <c r="K1199" s="74"/>
      <c r="L1199" s="74"/>
      <c r="M1199" s="74"/>
      <c r="N1199" s="74"/>
      <c r="O1199" s="74"/>
      <c r="P1199" s="74"/>
      <c r="Q1199" s="74"/>
      <c r="R1199" s="74">
        <v>105</v>
      </c>
      <c r="S1199" s="74"/>
      <c r="T1199" s="74">
        <v>198</v>
      </c>
      <c r="U1199" s="74"/>
      <c r="V1199" s="74">
        <v>23</v>
      </c>
    </row>
    <row r="1200" spans="1:22">
      <c r="A1200" s="78">
        <v>41748</v>
      </c>
      <c r="B1200" s="74">
        <v>60</v>
      </c>
      <c r="D1200" s="74">
        <v>9</v>
      </c>
      <c r="E1200" s="74"/>
      <c r="F1200" s="74">
        <v>51</v>
      </c>
      <c r="G1200" s="74"/>
      <c r="H1200" s="74">
        <v>3</v>
      </c>
      <c r="I1200" s="74"/>
      <c r="J1200" s="74"/>
      <c r="K1200" s="74"/>
      <c r="L1200" s="74"/>
      <c r="M1200" s="74"/>
      <c r="N1200" s="74"/>
      <c r="O1200" s="74"/>
      <c r="P1200" s="74"/>
      <c r="Q1200" s="74"/>
      <c r="R1200" s="74">
        <v>107</v>
      </c>
      <c r="S1200" s="74"/>
      <c r="T1200" s="74">
        <v>187</v>
      </c>
      <c r="U1200" s="74"/>
      <c r="V1200" s="74">
        <v>24</v>
      </c>
    </row>
    <row r="1201" spans="1:22">
      <c r="A1201" s="78">
        <v>41749</v>
      </c>
      <c r="B1201" s="74">
        <v>62</v>
      </c>
      <c r="D1201" s="74">
        <v>9</v>
      </c>
      <c r="E1201" s="74"/>
      <c r="F1201" s="74">
        <v>47</v>
      </c>
      <c r="G1201" s="74"/>
      <c r="H1201" s="74">
        <v>4</v>
      </c>
      <c r="I1201" s="74"/>
      <c r="J1201" s="74"/>
      <c r="K1201" s="74"/>
      <c r="L1201" s="74"/>
      <c r="M1201" s="74"/>
      <c r="N1201" s="74"/>
      <c r="O1201" s="74"/>
      <c r="P1201" s="74"/>
      <c r="Q1201" s="74"/>
      <c r="R1201" s="74">
        <v>111</v>
      </c>
      <c r="S1201" s="74"/>
      <c r="T1201" s="74">
        <v>188</v>
      </c>
      <c r="U1201" s="74"/>
      <c r="V1201" s="74">
        <v>23</v>
      </c>
    </row>
    <row r="1202" spans="1:22">
      <c r="A1202" s="78">
        <v>41750</v>
      </c>
      <c r="B1202" s="74">
        <v>59</v>
      </c>
      <c r="D1202" s="74">
        <v>9</v>
      </c>
      <c r="E1202" s="74"/>
      <c r="F1202" s="74">
        <v>38</v>
      </c>
      <c r="G1202" s="74"/>
      <c r="H1202" s="74">
        <v>3</v>
      </c>
      <c r="I1202" s="74"/>
      <c r="J1202" s="74"/>
      <c r="K1202" s="74"/>
      <c r="L1202" s="74"/>
      <c r="M1202" s="74"/>
      <c r="N1202" s="74"/>
      <c r="O1202" s="74"/>
      <c r="P1202" s="74"/>
      <c r="Q1202" s="74"/>
      <c r="R1202" s="74">
        <v>125</v>
      </c>
      <c r="S1202" s="74"/>
      <c r="T1202" s="74">
        <v>182</v>
      </c>
      <c r="U1202" s="74"/>
      <c r="V1202" s="74">
        <v>21</v>
      </c>
    </row>
    <row r="1203" spans="1:22">
      <c r="A1203" s="78">
        <v>41751</v>
      </c>
      <c r="B1203" s="74">
        <v>60</v>
      </c>
      <c r="D1203" s="74">
        <v>8</v>
      </c>
      <c r="E1203" s="74"/>
      <c r="F1203" s="74">
        <v>41</v>
      </c>
      <c r="G1203" s="74"/>
      <c r="H1203" s="74">
        <v>3</v>
      </c>
      <c r="I1203" s="74"/>
      <c r="J1203" s="74"/>
      <c r="K1203" s="74"/>
      <c r="L1203" s="74"/>
      <c r="M1203" s="74"/>
      <c r="N1203" s="74"/>
      <c r="O1203" s="74"/>
      <c r="P1203" s="74"/>
      <c r="Q1203" s="74"/>
      <c r="R1203" s="74">
        <v>123</v>
      </c>
      <c r="S1203" s="74"/>
      <c r="T1203" s="74">
        <v>178</v>
      </c>
      <c r="U1203" s="74"/>
      <c r="V1203" s="74">
        <v>21</v>
      </c>
    </row>
    <row r="1204" spans="1:22">
      <c r="A1204" s="78">
        <v>41752</v>
      </c>
      <c r="B1204" s="74">
        <v>58</v>
      </c>
      <c r="D1204" s="74">
        <v>8</v>
      </c>
      <c r="E1204" s="74"/>
      <c r="F1204" s="74">
        <v>39</v>
      </c>
      <c r="G1204" s="74"/>
      <c r="H1204" s="74">
        <v>2</v>
      </c>
      <c r="I1204" s="74"/>
      <c r="J1204" s="74"/>
      <c r="K1204" s="74"/>
      <c r="L1204" s="74"/>
      <c r="M1204" s="74"/>
      <c r="N1204" s="74"/>
      <c r="O1204" s="74"/>
      <c r="P1204" s="74"/>
      <c r="Q1204" s="74"/>
      <c r="R1204" s="74">
        <v>128</v>
      </c>
      <c r="S1204" s="74"/>
      <c r="T1204" s="74">
        <v>188</v>
      </c>
      <c r="U1204" s="74"/>
      <c r="V1204" s="74">
        <v>21</v>
      </c>
    </row>
    <row r="1205" spans="1:22">
      <c r="A1205" s="78">
        <v>41753</v>
      </c>
      <c r="B1205" s="74">
        <v>58</v>
      </c>
      <c r="D1205" s="74">
        <v>6</v>
      </c>
      <c r="E1205" s="74"/>
      <c r="F1205" s="74">
        <v>41</v>
      </c>
      <c r="G1205" s="74"/>
      <c r="H1205" s="74">
        <v>2</v>
      </c>
      <c r="I1205" s="74"/>
      <c r="J1205" s="74"/>
      <c r="K1205" s="74"/>
      <c r="L1205" s="74"/>
      <c r="M1205" s="74"/>
      <c r="N1205" s="74"/>
      <c r="O1205" s="74"/>
      <c r="P1205" s="74"/>
      <c r="Q1205" s="74"/>
      <c r="R1205" s="74">
        <v>121</v>
      </c>
      <c r="S1205" s="74"/>
      <c r="T1205" s="74">
        <v>189</v>
      </c>
      <c r="U1205" s="74"/>
      <c r="V1205" s="74">
        <v>20</v>
      </c>
    </row>
    <row r="1206" spans="1:22">
      <c r="A1206" s="78">
        <v>41754</v>
      </c>
      <c r="B1206" s="74">
        <v>63</v>
      </c>
      <c r="D1206" s="74">
        <v>7</v>
      </c>
      <c r="E1206" s="74"/>
      <c r="F1206" s="74">
        <v>44</v>
      </c>
      <c r="G1206" s="74"/>
      <c r="H1206" s="74">
        <v>2</v>
      </c>
      <c r="I1206" s="74"/>
      <c r="J1206" s="74"/>
      <c r="K1206" s="74"/>
      <c r="L1206" s="74"/>
      <c r="M1206" s="74"/>
      <c r="N1206" s="74"/>
      <c r="O1206" s="74"/>
      <c r="P1206" s="74"/>
      <c r="Q1206" s="74"/>
      <c r="R1206" s="74">
        <v>142</v>
      </c>
      <c r="S1206" s="74"/>
      <c r="T1206" s="74">
        <v>197</v>
      </c>
      <c r="U1206" s="74"/>
      <c r="V1206" s="74">
        <v>21</v>
      </c>
    </row>
    <row r="1207" spans="1:22">
      <c r="A1207" s="78">
        <v>41755</v>
      </c>
      <c r="B1207" s="74">
        <v>70</v>
      </c>
      <c r="D1207" s="74">
        <v>7</v>
      </c>
      <c r="E1207" s="74"/>
      <c r="F1207" s="74">
        <v>51</v>
      </c>
      <c r="G1207" s="74"/>
      <c r="H1207" s="74">
        <v>2</v>
      </c>
      <c r="I1207" s="74"/>
      <c r="J1207" s="74"/>
      <c r="K1207" s="74"/>
      <c r="L1207" s="74"/>
      <c r="M1207" s="74"/>
      <c r="N1207" s="74"/>
      <c r="O1207" s="74"/>
      <c r="P1207" s="74"/>
      <c r="Q1207" s="74"/>
      <c r="R1207" s="74">
        <v>114</v>
      </c>
      <c r="S1207" s="74"/>
      <c r="T1207" s="74">
        <v>187</v>
      </c>
      <c r="U1207" s="74"/>
      <c r="V1207" s="74">
        <v>17</v>
      </c>
    </row>
    <row r="1208" spans="1:22">
      <c r="A1208" s="78">
        <v>41756</v>
      </c>
      <c r="B1208" s="74">
        <v>66</v>
      </c>
      <c r="D1208" s="74">
        <v>6</v>
      </c>
      <c r="E1208" s="74"/>
      <c r="F1208" s="74">
        <v>48</v>
      </c>
      <c r="G1208" s="74"/>
      <c r="H1208" s="74">
        <v>2</v>
      </c>
      <c r="I1208" s="74"/>
      <c r="J1208" s="74"/>
      <c r="K1208" s="74"/>
      <c r="L1208" s="74"/>
      <c r="M1208" s="74"/>
      <c r="N1208" s="74"/>
      <c r="O1208" s="74"/>
      <c r="P1208" s="74"/>
      <c r="Q1208" s="74"/>
      <c r="R1208" s="74">
        <v>142</v>
      </c>
      <c r="S1208" s="74"/>
      <c r="T1208" s="74">
        <v>184</v>
      </c>
      <c r="U1208" s="74"/>
      <c r="V1208" s="74">
        <v>18</v>
      </c>
    </row>
    <row r="1209" spans="1:22">
      <c r="A1209" s="78">
        <v>41757</v>
      </c>
      <c r="B1209" s="74">
        <v>55</v>
      </c>
      <c r="D1209" s="74">
        <v>6</v>
      </c>
      <c r="E1209" s="74"/>
      <c r="F1209" s="74">
        <v>43</v>
      </c>
      <c r="G1209" s="74"/>
      <c r="H1209" s="74">
        <v>2</v>
      </c>
      <c r="I1209" s="74"/>
      <c r="J1209" s="74"/>
      <c r="K1209" s="74"/>
      <c r="L1209" s="74"/>
      <c r="M1209" s="74"/>
      <c r="N1209" s="74"/>
      <c r="O1209" s="74"/>
      <c r="P1209" s="74"/>
      <c r="Q1209" s="74"/>
      <c r="R1209" s="74">
        <v>127</v>
      </c>
      <c r="S1209" s="74"/>
      <c r="T1209" s="74">
        <v>188</v>
      </c>
      <c r="U1209" s="74"/>
      <c r="V1209" s="74">
        <v>18</v>
      </c>
    </row>
    <row r="1210" spans="1:22">
      <c r="A1210" s="78">
        <v>41758</v>
      </c>
      <c r="B1210" s="74">
        <v>55</v>
      </c>
      <c r="D1210" s="74">
        <v>5</v>
      </c>
      <c r="E1210" s="74"/>
      <c r="F1210" s="74">
        <v>45</v>
      </c>
      <c r="G1210" s="74"/>
      <c r="H1210" s="74">
        <v>2</v>
      </c>
      <c r="I1210" s="74"/>
      <c r="J1210" s="74"/>
      <c r="K1210" s="74"/>
      <c r="L1210" s="74"/>
      <c r="M1210" s="74"/>
      <c r="N1210" s="74"/>
      <c r="O1210" s="74"/>
      <c r="P1210" s="74"/>
      <c r="Q1210" s="74"/>
      <c r="R1210" s="74">
        <v>110</v>
      </c>
      <c r="S1210" s="74"/>
      <c r="T1210" s="74">
        <v>196</v>
      </c>
      <c r="U1210" s="74"/>
      <c r="V1210" s="74">
        <v>19</v>
      </c>
    </row>
    <row r="1211" spans="1:22">
      <c r="A1211" s="78">
        <v>41759</v>
      </c>
      <c r="B1211" s="74">
        <v>63</v>
      </c>
      <c r="D1211" s="74">
        <v>6</v>
      </c>
      <c r="E1211" s="74"/>
      <c r="F1211" s="74">
        <v>47</v>
      </c>
      <c r="G1211" s="74"/>
      <c r="H1211" s="74">
        <v>2</v>
      </c>
      <c r="I1211" s="74"/>
      <c r="J1211" s="74"/>
      <c r="K1211" s="74"/>
      <c r="L1211" s="74"/>
      <c r="M1211" s="74"/>
      <c r="N1211" s="74"/>
      <c r="O1211" s="74"/>
      <c r="P1211" s="74"/>
      <c r="Q1211" s="74"/>
      <c r="R1211" s="74">
        <v>105</v>
      </c>
      <c r="S1211" s="74"/>
      <c r="T1211" s="74">
        <v>202</v>
      </c>
      <c r="U1211" s="74"/>
      <c r="V1211" s="74">
        <v>20</v>
      </c>
    </row>
    <row r="1212" spans="1:22">
      <c r="A1212" s="78">
        <v>41760</v>
      </c>
      <c r="B1212" s="74">
        <v>59</v>
      </c>
      <c r="D1212" s="74">
        <v>5</v>
      </c>
      <c r="E1212" s="74"/>
      <c r="F1212" s="74">
        <v>50</v>
      </c>
      <c r="G1212" s="74"/>
      <c r="H1212" s="74">
        <v>2</v>
      </c>
      <c r="I1212" s="74"/>
      <c r="J1212" s="74"/>
      <c r="K1212" s="74"/>
      <c r="L1212" s="74"/>
      <c r="M1212" s="74"/>
      <c r="N1212" s="74"/>
      <c r="O1212" s="74"/>
      <c r="P1212" s="74"/>
      <c r="Q1212" s="74"/>
      <c r="R1212" s="74">
        <v>91</v>
      </c>
      <c r="S1212" s="74"/>
      <c r="T1212" s="74">
        <v>218</v>
      </c>
      <c r="U1212" s="74"/>
      <c r="V1212" s="74">
        <v>21</v>
      </c>
    </row>
    <row r="1213" spans="1:22">
      <c r="A1213" s="78">
        <v>41761</v>
      </c>
      <c r="B1213" s="74">
        <v>58</v>
      </c>
      <c r="D1213" s="74">
        <v>5</v>
      </c>
      <c r="E1213" s="74"/>
      <c r="F1213" s="74">
        <v>44</v>
      </c>
      <c r="G1213" s="74"/>
      <c r="H1213" s="74">
        <v>2</v>
      </c>
      <c r="I1213" s="74"/>
      <c r="J1213" s="74"/>
      <c r="K1213" s="74"/>
      <c r="L1213" s="74"/>
      <c r="M1213" s="74"/>
      <c r="N1213" s="74"/>
      <c r="O1213" s="74"/>
      <c r="P1213" s="74"/>
      <c r="Q1213" s="74"/>
      <c r="R1213" s="74">
        <v>89</v>
      </c>
      <c r="S1213" s="74"/>
      <c r="T1213" s="74">
        <v>236</v>
      </c>
      <c r="U1213" s="74"/>
      <c r="V1213" s="74">
        <v>22</v>
      </c>
    </row>
    <row r="1214" spans="1:22">
      <c r="A1214" s="78">
        <v>41762</v>
      </c>
      <c r="B1214" s="74">
        <v>60</v>
      </c>
      <c r="D1214" s="74">
        <v>6</v>
      </c>
      <c r="E1214" s="74"/>
      <c r="F1214" s="74">
        <v>44</v>
      </c>
      <c r="G1214" s="74"/>
      <c r="H1214" s="74">
        <v>2</v>
      </c>
      <c r="I1214" s="74"/>
      <c r="J1214" s="74"/>
      <c r="K1214" s="74"/>
      <c r="L1214" s="74"/>
      <c r="M1214" s="74"/>
      <c r="N1214" s="74"/>
      <c r="O1214" s="74"/>
      <c r="P1214" s="74"/>
      <c r="Q1214" s="74"/>
      <c r="R1214" s="74">
        <v>87</v>
      </c>
      <c r="S1214" s="74"/>
      <c r="T1214" s="74">
        <v>223</v>
      </c>
      <c r="U1214" s="74"/>
      <c r="V1214" s="74">
        <v>22</v>
      </c>
    </row>
    <row r="1215" spans="1:22">
      <c r="A1215" s="78">
        <v>41763</v>
      </c>
      <c r="B1215" s="74">
        <v>54</v>
      </c>
      <c r="D1215" s="74">
        <v>6</v>
      </c>
      <c r="E1215" s="74"/>
      <c r="F1215" s="74">
        <v>41</v>
      </c>
      <c r="G1215" s="74"/>
      <c r="H1215" s="74">
        <v>2</v>
      </c>
      <c r="I1215" s="74"/>
      <c r="J1215" s="74"/>
      <c r="K1215" s="74"/>
      <c r="L1215" s="74"/>
      <c r="M1215" s="74"/>
      <c r="N1215" s="74"/>
      <c r="O1215" s="74"/>
      <c r="P1215" s="74"/>
      <c r="Q1215" s="74"/>
      <c r="R1215" s="74">
        <v>84</v>
      </c>
      <c r="S1215" s="74"/>
      <c r="T1215" s="74">
        <v>216</v>
      </c>
      <c r="U1215" s="74"/>
      <c r="V1215" s="74">
        <v>21</v>
      </c>
    </row>
    <row r="1216" spans="1:22">
      <c r="A1216" s="78">
        <v>41764</v>
      </c>
      <c r="B1216" s="74">
        <v>53</v>
      </c>
      <c r="D1216" s="74">
        <v>6</v>
      </c>
      <c r="E1216" s="74"/>
      <c r="F1216" s="74">
        <v>39</v>
      </c>
      <c r="G1216" s="74"/>
      <c r="H1216" s="74">
        <v>2</v>
      </c>
      <c r="I1216" s="74"/>
      <c r="J1216" s="74"/>
      <c r="K1216" s="74"/>
      <c r="L1216" s="74"/>
      <c r="M1216" s="74"/>
      <c r="N1216" s="74"/>
      <c r="O1216" s="74"/>
      <c r="P1216" s="74"/>
      <c r="Q1216" s="74"/>
      <c r="R1216" s="74">
        <v>94</v>
      </c>
      <c r="S1216" s="74"/>
      <c r="T1216" s="74">
        <v>183</v>
      </c>
      <c r="U1216" s="74"/>
      <c r="V1216" s="74">
        <v>18</v>
      </c>
    </row>
    <row r="1217" spans="1:22">
      <c r="A1217" s="78">
        <v>41765</v>
      </c>
      <c r="B1217" s="74">
        <v>51</v>
      </c>
      <c r="D1217" s="74">
        <v>4</v>
      </c>
      <c r="E1217" s="74"/>
      <c r="F1217" s="74">
        <v>40</v>
      </c>
      <c r="G1217" s="74"/>
      <c r="H1217" s="74">
        <v>2</v>
      </c>
      <c r="I1217" s="74"/>
      <c r="J1217" s="74"/>
      <c r="K1217" s="74"/>
      <c r="L1217" s="74"/>
      <c r="M1217" s="74"/>
      <c r="N1217" s="74"/>
      <c r="O1217" s="74"/>
      <c r="P1217" s="74"/>
      <c r="Q1217" s="74"/>
      <c r="R1217" s="74">
        <v>89</v>
      </c>
      <c r="S1217" s="74"/>
      <c r="T1217" s="74">
        <v>171</v>
      </c>
      <c r="U1217" s="74"/>
      <c r="V1217" s="74">
        <v>17</v>
      </c>
    </row>
    <row r="1218" spans="1:22">
      <c r="A1218" s="78">
        <v>41766</v>
      </c>
      <c r="B1218" s="74">
        <v>52</v>
      </c>
      <c r="D1218" s="74">
        <v>4</v>
      </c>
      <c r="E1218" s="74"/>
      <c r="F1218" s="74">
        <v>37</v>
      </c>
      <c r="G1218" s="74"/>
      <c r="H1218" s="74">
        <v>2</v>
      </c>
      <c r="I1218" s="74"/>
      <c r="J1218" s="74"/>
      <c r="K1218" s="74"/>
      <c r="L1218" s="74"/>
      <c r="M1218" s="74"/>
      <c r="N1218" s="74"/>
      <c r="O1218" s="74"/>
      <c r="P1218" s="74"/>
      <c r="Q1218" s="74"/>
      <c r="R1218" s="74">
        <v>98</v>
      </c>
      <c r="S1218" s="74"/>
      <c r="T1218" s="74">
        <v>175</v>
      </c>
      <c r="U1218" s="74"/>
      <c r="V1218" s="74">
        <v>19</v>
      </c>
    </row>
    <row r="1219" spans="1:22">
      <c r="A1219" s="78">
        <v>41767</v>
      </c>
      <c r="B1219" s="74">
        <v>60</v>
      </c>
      <c r="D1219" s="74">
        <v>5</v>
      </c>
      <c r="E1219" s="74"/>
      <c r="F1219" s="74">
        <v>35</v>
      </c>
      <c r="G1219" s="74"/>
      <c r="H1219" s="74">
        <v>2</v>
      </c>
      <c r="I1219" s="74"/>
      <c r="J1219" s="74"/>
      <c r="K1219" s="74"/>
      <c r="L1219" s="74"/>
      <c r="M1219" s="74"/>
      <c r="N1219" s="74"/>
      <c r="O1219" s="74"/>
      <c r="P1219" s="74"/>
      <c r="Q1219" s="74"/>
      <c r="R1219" s="74">
        <v>104</v>
      </c>
      <c r="S1219" s="74"/>
      <c r="T1219" s="74">
        <v>179</v>
      </c>
      <c r="U1219" s="74"/>
      <c r="V1219" s="74">
        <v>19</v>
      </c>
    </row>
    <row r="1220" spans="1:22">
      <c r="A1220" s="78">
        <v>41768</v>
      </c>
      <c r="B1220" s="74">
        <v>60</v>
      </c>
      <c r="D1220" s="74">
        <v>4</v>
      </c>
      <c r="E1220" s="74"/>
      <c r="F1220" s="74">
        <v>36</v>
      </c>
      <c r="G1220" s="74"/>
      <c r="H1220" s="74">
        <v>2</v>
      </c>
      <c r="I1220" s="74"/>
      <c r="J1220" s="74"/>
      <c r="K1220" s="74"/>
      <c r="L1220" s="74"/>
      <c r="M1220" s="74"/>
      <c r="N1220" s="74"/>
      <c r="O1220" s="74"/>
      <c r="P1220" s="74"/>
      <c r="Q1220" s="74"/>
      <c r="R1220" s="74">
        <v>113</v>
      </c>
      <c r="S1220" s="74"/>
      <c r="T1220" s="74">
        <v>191</v>
      </c>
      <c r="U1220" s="74"/>
      <c r="V1220" s="74">
        <v>18</v>
      </c>
    </row>
    <row r="1221" spans="1:22">
      <c r="A1221" s="78">
        <v>41769</v>
      </c>
      <c r="B1221" s="74">
        <v>64</v>
      </c>
      <c r="D1221" s="74">
        <v>4</v>
      </c>
      <c r="E1221" s="74"/>
      <c r="F1221" s="74">
        <v>52</v>
      </c>
      <c r="G1221" s="74"/>
      <c r="H1221" s="74">
        <v>2</v>
      </c>
      <c r="I1221" s="74"/>
      <c r="J1221" s="74"/>
      <c r="K1221" s="74"/>
      <c r="L1221" s="74"/>
      <c r="M1221" s="74"/>
      <c r="N1221" s="74"/>
      <c r="O1221" s="74"/>
      <c r="P1221" s="74"/>
      <c r="Q1221" s="74"/>
      <c r="R1221" s="74">
        <v>97</v>
      </c>
      <c r="S1221" s="74"/>
      <c r="T1221" s="74">
        <v>187</v>
      </c>
      <c r="U1221" s="74"/>
      <c r="V1221" s="74">
        <v>18</v>
      </c>
    </row>
    <row r="1222" spans="1:22">
      <c r="A1222" s="78">
        <v>41770</v>
      </c>
      <c r="B1222" s="74">
        <v>61</v>
      </c>
      <c r="D1222" s="74">
        <v>4</v>
      </c>
      <c r="E1222" s="74"/>
      <c r="F1222" s="74">
        <v>48</v>
      </c>
      <c r="G1222" s="74"/>
      <c r="H1222" s="74">
        <v>2</v>
      </c>
      <c r="I1222" s="74"/>
      <c r="J1222" s="74"/>
      <c r="K1222" s="74"/>
      <c r="L1222" s="74"/>
      <c r="M1222" s="74"/>
      <c r="N1222" s="74"/>
      <c r="O1222" s="74"/>
      <c r="P1222" s="74"/>
      <c r="Q1222" s="74"/>
      <c r="R1222" s="74">
        <v>105</v>
      </c>
      <c r="S1222" s="74"/>
      <c r="T1222" s="74">
        <v>183</v>
      </c>
      <c r="U1222" s="74"/>
      <c r="V1222" s="74">
        <v>16</v>
      </c>
    </row>
    <row r="1223" spans="1:22">
      <c r="A1223" s="78">
        <v>41771</v>
      </c>
      <c r="B1223" s="74">
        <v>63</v>
      </c>
      <c r="D1223" s="74">
        <v>5</v>
      </c>
      <c r="E1223" s="74"/>
      <c r="F1223" s="74">
        <v>43</v>
      </c>
      <c r="G1223" s="74"/>
      <c r="H1223" s="74">
        <v>2</v>
      </c>
      <c r="I1223" s="74"/>
      <c r="J1223" s="74"/>
      <c r="K1223" s="74"/>
      <c r="L1223" s="74"/>
      <c r="M1223" s="74"/>
      <c r="N1223" s="74"/>
      <c r="O1223" s="74"/>
      <c r="P1223" s="74"/>
      <c r="Q1223" s="74"/>
      <c r="R1223" s="74">
        <v>92</v>
      </c>
      <c r="S1223" s="74"/>
      <c r="T1223" s="74">
        <v>120</v>
      </c>
      <c r="U1223" s="74"/>
      <c r="V1223" s="74">
        <v>13</v>
      </c>
    </row>
    <row r="1224" spans="1:22">
      <c r="A1224" s="78">
        <v>41772</v>
      </c>
      <c r="B1224" s="74">
        <v>64</v>
      </c>
      <c r="D1224" s="74">
        <v>5</v>
      </c>
      <c r="E1224" s="74"/>
      <c r="F1224" s="74">
        <v>41</v>
      </c>
      <c r="G1224" s="74"/>
      <c r="H1224" s="74">
        <v>2</v>
      </c>
      <c r="I1224" s="74"/>
      <c r="J1224" s="74"/>
      <c r="K1224" s="74"/>
      <c r="L1224" s="74"/>
      <c r="M1224" s="74"/>
      <c r="N1224" s="74"/>
      <c r="O1224" s="74"/>
      <c r="P1224" s="74"/>
      <c r="Q1224" s="74"/>
      <c r="R1224" s="74">
        <v>105</v>
      </c>
      <c r="S1224" s="74"/>
      <c r="T1224" s="74">
        <v>105</v>
      </c>
      <c r="U1224" s="74"/>
      <c r="V1224" s="74">
        <v>11</v>
      </c>
    </row>
    <row r="1225" spans="1:22">
      <c r="A1225" s="78">
        <v>41773</v>
      </c>
      <c r="B1225" s="74">
        <v>66</v>
      </c>
      <c r="D1225" s="74">
        <v>5</v>
      </c>
      <c r="E1225" s="74"/>
      <c r="F1225" s="74">
        <v>39</v>
      </c>
      <c r="G1225" s="74"/>
      <c r="H1225" s="74">
        <v>2</v>
      </c>
      <c r="I1225" s="74"/>
      <c r="J1225" s="74"/>
      <c r="K1225" s="74"/>
      <c r="L1225" s="74"/>
      <c r="M1225" s="74"/>
      <c r="N1225" s="74"/>
      <c r="O1225" s="74"/>
      <c r="P1225" s="74"/>
      <c r="Q1225" s="74"/>
      <c r="R1225" s="74">
        <v>106</v>
      </c>
      <c r="S1225" s="74"/>
      <c r="T1225" s="74">
        <v>110</v>
      </c>
      <c r="U1225" s="74"/>
      <c r="V1225" s="74">
        <v>14</v>
      </c>
    </row>
    <row r="1226" spans="1:22">
      <c r="A1226" s="78">
        <v>41774</v>
      </c>
      <c r="B1226" s="74">
        <v>63</v>
      </c>
      <c r="D1226" s="74">
        <v>5</v>
      </c>
      <c r="E1226" s="74"/>
      <c r="F1226" s="74">
        <v>38</v>
      </c>
      <c r="G1226" s="74"/>
      <c r="H1226" s="74">
        <v>2</v>
      </c>
      <c r="I1226" s="74"/>
      <c r="J1226" s="74"/>
      <c r="K1226" s="74"/>
      <c r="L1226" s="74"/>
      <c r="M1226" s="74"/>
      <c r="N1226" s="74"/>
      <c r="O1226" s="74"/>
      <c r="P1226" s="74"/>
      <c r="Q1226" s="74"/>
      <c r="R1226" s="74">
        <v>126</v>
      </c>
      <c r="S1226" s="74"/>
      <c r="T1226" s="74">
        <v>126</v>
      </c>
      <c r="U1226" s="74"/>
      <c r="V1226" s="74">
        <v>14</v>
      </c>
    </row>
    <row r="1227" spans="1:22">
      <c r="A1227" s="78">
        <v>41775</v>
      </c>
      <c r="B1227" s="74">
        <v>62</v>
      </c>
      <c r="D1227" s="74">
        <v>6</v>
      </c>
      <c r="E1227" s="74"/>
      <c r="F1227" s="74">
        <v>45</v>
      </c>
      <c r="G1227" s="74"/>
      <c r="H1227" s="74">
        <v>3</v>
      </c>
      <c r="I1227" s="74"/>
      <c r="J1227" s="74"/>
      <c r="K1227" s="74"/>
      <c r="L1227" s="74"/>
      <c r="M1227" s="74"/>
      <c r="N1227" s="74"/>
      <c r="O1227" s="74"/>
      <c r="P1227" s="74"/>
      <c r="Q1227" s="74"/>
      <c r="R1227" s="74">
        <v>126</v>
      </c>
      <c r="S1227" s="74"/>
      <c r="T1227" s="74">
        <v>127</v>
      </c>
      <c r="U1227" s="74"/>
      <c r="V1227" s="74">
        <v>15</v>
      </c>
    </row>
    <row r="1228" spans="1:22">
      <c r="A1228" s="78">
        <v>41776</v>
      </c>
      <c r="B1228" s="74">
        <v>64</v>
      </c>
      <c r="D1228" s="74">
        <v>7</v>
      </c>
      <c r="E1228" s="74"/>
      <c r="F1228" s="74">
        <v>50</v>
      </c>
      <c r="G1228" s="74"/>
      <c r="H1228" s="74">
        <v>2</v>
      </c>
      <c r="I1228" s="74"/>
      <c r="J1228" s="74"/>
      <c r="K1228" s="74"/>
      <c r="L1228" s="74"/>
      <c r="M1228" s="74"/>
      <c r="N1228" s="74"/>
      <c r="O1228" s="74"/>
      <c r="P1228" s="74"/>
      <c r="Q1228" s="74"/>
      <c r="R1228" s="74">
        <v>98</v>
      </c>
      <c r="S1228" s="74"/>
      <c r="T1228" s="74">
        <v>102</v>
      </c>
      <c r="U1228" s="74"/>
      <c r="V1228" s="74">
        <v>14</v>
      </c>
    </row>
    <row r="1229" spans="1:22">
      <c r="A1229" s="78">
        <v>41777</v>
      </c>
      <c r="B1229" s="74">
        <v>60</v>
      </c>
      <c r="D1229" s="74">
        <v>10</v>
      </c>
      <c r="E1229" s="74"/>
      <c r="F1229" s="74">
        <v>50</v>
      </c>
      <c r="G1229" s="74"/>
      <c r="H1229" s="74">
        <v>4</v>
      </c>
      <c r="I1229" s="74"/>
      <c r="J1229" s="74"/>
      <c r="K1229" s="74"/>
      <c r="L1229" s="74"/>
      <c r="M1229" s="74"/>
      <c r="N1229" s="74"/>
      <c r="O1229" s="74"/>
      <c r="P1229" s="74"/>
      <c r="Q1229" s="74"/>
      <c r="R1229" s="74">
        <v>67</v>
      </c>
      <c r="S1229" s="74"/>
      <c r="T1229" s="74">
        <v>57</v>
      </c>
      <c r="U1229" s="74"/>
      <c r="V1229" s="74">
        <v>9</v>
      </c>
    </row>
    <row r="1230" spans="1:22">
      <c r="A1230" s="78">
        <v>41778</v>
      </c>
      <c r="B1230" s="74">
        <v>58</v>
      </c>
      <c r="D1230" s="74">
        <v>9</v>
      </c>
      <c r="E1230" s="74"/>
      <c r="F1230" s="74">
        <v>40</v>
      </c>
      <c r="G1230" s="74"/>
      <c r="H1230" s="74">
        <v>3</v>
      </c>
      <c r="I1230" s="74"/>
      <c r="J1230" s="74"/>
      <c r="K1230" s="74"/>
      <c r="L1230" s="74"/>
      <c r="M1230" s="74"/>
      <c r="N1230" s="74"/>
      <c r="O1230" s="74"/>
      <c r="P1230" s="74"/>
      <c r="Q1230" s="74"/>
      <c r="R1230" s="74">
        <v>57</v>
      </c>
      <c r="S1230" s="74"/>
      <c r="T1230" s="74">
        <v>94</v>
      </c>
      <c r="U1230" s="74"/>
      <c r="V1230" s="74">
        <v>15</v>
      </c>
    </row>
    <row r="1231" spans="1:22">
      <c r="A1231" s="78">
        <v>41779</v>
      </c>
      <c r="B1231" s="74">
        <v>55</v>
      </c>
      <c r="D1231" s="74">
        <v>10</v>
      </c>
      <c r="E1231" s="74"/>
      <c r="F1231" s="74">
        <v>37</v>
      </c>
      <c r="G1231" s="74"/>
      <c r="H1231" s="74">
        <v>3</v>
      </c>
      <c r="I1231" s="74"/>
      <c r="J1231" s="74"/>
      <c r="K1231" s="74"/>
      <c r="L1231" s="74"/>
      <c r="M1231" s="74"/>
      <c r="N1231" s="74"/>
      <c r="O1231" s="74"/>
      <c r="P1231" s="74"/>
      <c r="Q1231" s="74"/>
      <c r="R1231" s="74">
        <v>61</v>
      </c>
      <c r="S1231" s="74"/>
      <c r="T1231" s="74">
        <v>150</v>
      </c>
      <c r="U1231" s="74"/>
      <c r="V1231" s="74">
        <v>23</v>
      </c>
    </row>
    <row r="1232" spans="1:22">
      <c r="A1232" s="78">
        <v>41780</v>
      </c>
      <c r="B1232" s="74">
        <v>61</v>
      </c>
      <c r="D1232" s="74">
        <v>11</v>
      </c>
      <c r="E1232" s="74"/>
      <c r="F1232" s="74">
        <v>40</v>
      </c>
      <c r="G1232" s="74"/>
      <c r="H1232" s="74">
        <v>2</v>
      </c>
      <c r="I1232" s="74"/>
      <c r="J1232" s="74"/>
      <c r="K1232" s="74"/>
      <c r="L1232" s="74"/>
      <c r="M1232" s="74"/>
      <c r="N1232" s="74"/>
      <c r="O1232" s="74"/>
      <c r="P1232" s="74"/>
      <c r="Q1232" s="74"/>
      <c r="R1232" s="74">
        <v>74</v>
      </c>
      <c r="S1232" s="74"/>
      <c r="T1232" s="74">
        <v>184</v>
      </c>
      <c r="U1232" s="74"/>
      <c r="V1232" s="74">
        <v>25</v>
      </c>
    </row>
    <row r="1233" spans="1:22">
      <c r="A1233" s="78">
        <v>41781</v>
      </c>
      <c r="B1233" s="74">
        <v>64</v>
      </c>
      <c r="D1233" s="74">
        <v>11</v>
      </c>
      <c r="E1233" s="74"/>
      <c r="F1233" s="74">
        <v>34</v>
      </c>
      <c r="G1233" s="74"/>
      <c r="H1233" s="74">
        <v>2</v>
      </c>
      <c r="I1233" s="74"/>
      <c r="J1233" s="74"/>
      <c r="K1233" s="74"/>
      <c r="L1233" s="74"/>
      <c r="M1233" s="74"/>
      <c r="N1233" s="74"/>
      <c r="O1233" s="74"/>
      <c r="P1233" s="74"/>
      <c r="Q1233" s="74"/>
      <c r="R1233" s="74">
        <v>84</v>
      </c>
      <c r="S1233" s="74"/>
      <c r="T1233" s="74">
        <v>196</v>
      </c>
      <c r="U1233" s="74"/>
      <c r="V1233" s="74">
        <v>26</v>
      </c>
    </row>
    <row r="1234" spans="1:22">
      <c r="A1234" s="78">
        <v>41782</v>
      </c>
      <c r="B1234" s="74">
        <v>57</v>
      </c>
      <c r="D1234" s="74">
        <v>8</v>
      </c>
      <c r="E1234" s="74"/>
      <c r="F1234" s="74">
        <v>37</v>
      </c>
      <c r="G1234" s="74"/>
      <c r="H1234" s="74">
        <v>2</v>
      </c>
      <c r="I1234" s="74"/>
      <c r="J1234" s="74"/>
      <c r="K1234" s="74"/>
      <c r="L1234" s="74"/>
      <c r="M1234" s="74"/>
      <c r="N1234" s="74"/>
      <c r="O1234" s="74"/>
      <c r="P1234" s="74"/>
      <c r="Q1234" s="74"/>
      <c r="R1234" s="74">
        <v>77</v>
      </c>
      <c r="S1234" s="74"/>
      <c r="T1234" s="74">
        <v>199</v>
      </c>
      <c r="U1234" s="74"/>
      <c r="V1234" s="74">
        <v>25</v>
      </c>
    </row>
    <row r="1235" spans="1:22">
      <c r="A1235" s="78">
        <v>41783</v>
      </c>
      <c r="B1235" s="74">
        <v>50</v>
      </c>
      <c r="D1235" s="74">
        <v>7</v>
      </c>
      <c r="E1235" s="74"/>
      <c r="F1235" s="74">
        <v>44</v>
      </c>
      <c r="G1235" s="74"/>
      <c r="H1235" s="74">
        <v>2</v>
      </c>
      <c r="I1235" s="74"/>
      <c r="J1235" s="74"/>
      <c r="K1235" s="74"/>
      <c r="L1235" s="74"/>
      <c r="M1235" s="74"/>
      <c r="N1235" s="74"/>
      <c r="O1235" s="74"/>
      <c r="P1235" s="74"/>
      <c r="Q1235" s="74"/>
      <c r="R1235" s="74">
        <v>77</v>
      </c>
      <c r="S1235" s="74"/>
      <c r="T1235" s="74">
        <v>207</v>
      </c>
      <c r="U1235" s="74"/>
      <c r="V1235" s="74">
        <v>27</v>
      </c>
    </row>
    <row r="1236" spans="1:22">
      <c r="A1236" s="78">
        <v>41784</v>
      </c>
      <c r="B1236" s="74">
        <v>46</v>
      </c>
      <c r="D1236" s="74">
        <v>6</v>
      </c>
      <c r="E1236" s="74"/>
      <c r="F1236" s="74">
        <v>41</v>
      </c>
      <c r="G1236" s="74"/>
      <c r="H1236" s="74">
        <v>2</v>
      </c>
      <c r="I1236" s="74"/>
      <c r="J1236" s="74"/>
      <c r="K1236" s="74"/>
      <c r="L1236" s="74"/>
      <c r="M1236" s="74"/>
      <c r="N1236" s="74"/>
      <c r="O1236" s="74"/>
      <c r="P1236" s="74"/>
      <c r="Q1236" s="74"/>
      <c r="R1236" s="74">
        <v>81</v>
      </c>
      <c r="S1236" s="74"/>
      <c r="T1236" s="74">
        <v>208</v>
      </c>
      <c r="U1236" s="74"/>
      <c r="V1236" s="74">
        <v>26</v>
      </c>
    </row>
    <row r="1237" spans="1:22">
      <c r="A1237" s="78">
        <v>41785</v>
      </c>
      <c r="B1237" s="74">
        <v>47</v>
      </c>
      <c r="D1237" s="74">
        <v>7</v>
      </c>
      <c r="E1237" s="74"/>
      <c r="F1237" s="74">
        <v>34</v>
      </c>
      <c r="G1237" s="74"/>
      <c r="H1237" s="74">
        <v>2</v>
      </c>
      <c r="I1237" s="74"/>
      <c r="J1237" s="74"/>
      <c r="K1237" s="74"/>
      <c r="L1237" s="74"/>
      <c r="M1237" s="74"/>
      <c r="N1237" s="74"/>
      <c r="O1237" s="74"/>
      <c r="P1237" s="74"/>
      <c r="Q1237" s="74"/>
      <c r="R1237" s="74">
        <v>83</v>
      </c>
      <c r="S1237" s="74"/>
      <c r="T1237" s="74">
        <v>197</v>
      </c>
      <c r="U1237" s="74"/>
      <c r="V1237" s="74">
        <v>26</v>
      </c>
    </row>
    <row r="1238" spans="1:22">
      <c r="A1238" s="78">
        <v>41786</v>
      </c>
      <c r="B1238" s="74">
        <v>40</v>
      </c>
      <c r="D1238" s="74">
        <v>7</v>
      </c>
      <c r="E1238" s="74"/>
      <c r="F1238" s="74">
        <v>24</v>
      </c>
      <c r="G1238" s="74"/>
      <c r="H1238" s="74">
        <v>2</v>
      </c>
      <c r="I1238" s="74"/>
      <c r="J1238" s="74"/>
      <c r="K1238" s="74"/>
      <c r="L1238" s="74"/>
      <c r="M1238" s="74"/>
      <c r="N1238" s="74"/>
      <c r="O1238" s="74"/>
      <c r="P1238" s="74"/>
      <c r="Q1238" s="74"/>
      <c r="R1238" s="74">
        <v>96</v>
      </c>
      <c r="S1238" s="74"/>
      <c r="T1238" s="74">
        <v>198</v>
      </c>
      <c r="U1238" s="74"/>
      <c r="V1238" s="74">
        <v>26</v>
      </c>
    </row>
    <row r="1239" spans="1:22">
      <c r="A1239" s="78">
        <v>41787</v>
      </c>
      <c r="B1239" s="74">
        <v>26</v>
      </c>
      <c r="D1239" s="74">
        <v>5</v>
      </c>
      <c r="E1239" s="74"/>
      <c r="F1239" s="74">
        <v>22</v>
      </c>
      <c r="G1239" s="74"/>
      <c r="H1239" s="74">
        <v>2</v>
      </c>
      <c r="I1239" s="74"/>
      <c r="J1239" s="74"/>
      <c r="K1239" s="74"/>
      <c r="L1239" s="74"/>
      <c r="M1239" s="74"/>
      <c r="N1239" s="74"/>
      <c r="O1239" s="74"/>
      <c r="P1239" s="74"/>
      <c r="Q1239" s="74"/>
      <c r="R1239" s="74">
        <v>78</v>
      </c>
      <c r="S1239" s="74"/>
      <c r="T1239" s="74">
        <v>185</v>
      </c>
      <c r="U1239" s="74"/>
      <c r="V1239" s="74">
        <v>27</v>
      </c>
    </row>
    <row r="1240" spans="1:22">
      <c r="A1240" s="78">
        <v>41788</v>
      </c>
      <c r="B1240" s="74">
        <v>28</v>
      </c>
      <c r="D1240" s="74">
        <v>6</v>
      </c>
      <c r="E1240" s="74"/>
      <c r="F1240" s="74">
        <v>20</v>
      </c>
      <c r="G1240" s="74"/>
      <c r="H1240" s="74">
        <v>2</v>
      </c>
      <c r="I1240" s="74"/>
      <c r="J1240" s="74"/>
      <c r="K1240" s="74"/>
      <c r="L1240" s="74"/>
      <c r="M1240" s="74"/>
      <c r="N1240" s="74"/>
      <c r="O1240" s="74"/>
      <c r="P1240" s="74"/>
      <c r="Q1240" s="74"/>
      <c r="R1240" s="74">
        <v>58</v>
      </c>
      <c r="S1240" s="74"/>
      <c r="T1240" s="74">
        <v>161</v>
      </c>
      <c r="U1240" s="74"/>
      <c r="V1240" s="74">
        <v>23</v>
      </c>
    </row>
    <row r="1241" spans="1:22">
      <c r="A1241" s="78">
        <v>41789</v>
      </c>
      <c r="B1241" s="74">
        <v>29</v>
      </c>
      <c r="D1241" s="74">
        <v>5</v>
      </c>
      <c r="E1241" s="74"/>
      <c r="F1241" s="74">
        <v>28</v>
      </c>
      <c r="G1241" s="74"/>
      <c r="H1241" s="74">
        <v>2</v>
      </c>
      <c r="I1241" s="74"/>
      <c r="J1241" s="74"/>
      <c r="K1241" s="74"/>
      <c r="L1241" s="74"/>
      <c r="M1241" s="74"/>
      <c r="N1241" s="74"/>
      <c r="O1241" s="74"/>
      <c r="P1241" s="74"/>
      <c r="Q1241" s="74">
        <v>1461</v>
      </c>
      <c r="R1241" s="74">
        <v>53</v>
      </c>
      <c r="S1241" s="74"/>
      <c r="T1241" s="74">
        <v>162</v>
      </c>
      <c r="U1241" s="74"/>
      <c r="V1241" s="74">
        <v>24</v>
      </c>
    </row>
    <row r="1242" spans="1:22">
      <c r="A1242" s="78">
        <v>41790</v>
      </c>
      <c r="B1242" s="74">
        <v>30</v>
      </c>
      <c r="D1242" s="74">
        <v>5</v>
      </c>
      <c r="E1242" s="74"/>
      <c r="F1242" s="74">
        <v>33</v>
      </c>
      <c r="G1242" s="74"/>
      <c r="H1242" s="74">
        <v>2</v>
      </c>
      <c r="I1242" s="74"/>
      <c r="J1242" s="74"/>
      <c r="K1242" s="74"/>
      <c r="L1242" s="74"/>
      <c r="M1242" s="74"/>
      <c r="N1242" s="74"/>
      <c r="O1242" s="74"/>
      <c r="P1242" s="74"/>
      <c r="Q1242" s="74">
        <v>1430</v>
      </c>
      <c r="R1242" s="74">
        <v>46</v>
      </c>
      <c r="S1242" s="74"/>
      <c r="T1242" s="74">
        <v>203</v>
      </c>
      <c r="U1242" s="74"/>
      <c r="V1242" s="74">
        <v>31</v>
      </c>
    </row>
    <row r="1243" spans="1:22">
      <c r="A1243" s="78">
        <v>41791</v>
      </c>
      <c r="B1243" s="74">
        <v>26</v>
      </c>
      <c r="D1243" s="74">
        <v>4</v>
      </c>
      <c r="E1243" s="74"/>
      <c r="F1243" s="74">
        <v>35</v>
      </c>
      <c r="G1243" s="74"/>
      <c r="H1243" s="74">
        <v>2</v>
      </c>
      <c r="I1243" s="74"/>
      <c r="J1243" s="74"/>
      <c r="K1243" s="74"/>
      <c r="L1243" s="74"/>
      <c r="M1243" s="74"/>
      <c r="N1243" s="74"/>
      <c r="O1243" s="74"/>
      <c r="P1243" s="74"/>
      <c r="Q1243" s="74"/>
      <c r="R1243" s="74">
        <v>66</v>
      </c>
      <c r="S1243" s="74"/>
      <c r="T1243" s="74">
        <v>231</v>
      </c>
      <c r="U1243" s="74"/>
      <c r="V1243" s="74">
        <v>30</v>
      </c>
    </row>
    <row r="1244" spans="1:22">
      <c r="A1244" s="78">
        <v>41792</v>
      </c>
      <c r="B1244" s="74">
        <v>25</v>
      </c>
      <c r="D1244" s="74">
        <v>3</v>
      </c>
      <c r="E1244" s="74"/>
      <c r="F1244" s="74">
        <v>33</v>
      </c>
      <c r="G1244" s="74"/>
      <c r="H1244" s="74">
        <v>2</v>
      </c>
      <c r="I1244" s="74"/>
      <c r="J1244" s="74"/>
      <c r="K1244" s="74"/>
      <c r="L1244" s="74"/>
      <c r="M1244" s="74"/>
      <c r="N1244" s="74"/>
      <c r="O1244" s="74"/>
      <c r="P1244" s="74"/>
      <c r="Q1244" s="74"/>
      <c r="R1244" s="74">
        <v>80</v>
      </c>
      <c r="S1244" s="74"/>
      <c r="T1244" s="74">
        <v>231</v>
      </c>
      <c r="U1244" s="74"/>
      <c r="V1244" s="74">
        <v>29</v>
      </c>
    </row>
    <row r="1245" spans="1:22">
      <c r="A1245" s="78">
        <v>41793</v>
      </c>
      <c r="B1245" s="74">
        <v>14</v>
      </c>
      <c r="D1245" s="74">
        <v>1</v>
      </c>
      <c r="E1245" s="74"/>
      <c r="F1245" s="74">
        <v>23</v>
      </c>
      <c r="G1245" s="74"/>
      <c r="H1245" s="74">
        <v>2</v>
      </c>
      <c r="I1245" s="74"/>
      <c r="J1245" s="74"/>
      <c r="K1245" s="74"/>
      <c r="L1245" s="74"/>
      <c r="M1245" s="74"/>
      <c r="N1245" s="74"/>
      <c r="O1245" s="74"/>
      <c r="P1245" s="74"/>
      <c r="Q1245" s="74"/>
      <c r="R1245" s="74">
        <v>83</v>
      </c>
      <c r="S1245" s="74"/>
      <c r="T1245" s="74">
        <v>237</v>
      </c>
      <c r="U1245" s="74"/>
      <c r="V1245" s="74">
        <v>29</v>
      </c>
    </row>
    <row r="1246" spans="1:22">
      <c r="A1246" s="78">
        <v>41794</v>
      </c>
      <c r="B1246" s="74">
        <v>10</v>
      </c>
      <c r="D1246" s="74">
        <v>1</v>
      </c>
      <c r="E1246" s="74"/>
      <c r="F1246" s="74">
        <v>17</v>
      </c>
      <c r="G1246" s="74"/>
      <c r="H1246" s="74">
        <v>2</v>
      </c>
      <c r="I1246" s="74"/>
      <c r="J1246" s="74"/>
      <c r="K1246" s="74"/>
      <c r="L1246" s="74"/>
      <c r="M1246" s="74"/>
      <c r="N1246" s="74"/>
      <c r="O1246" s="74"/>
      <c r="P1246" s="74"/>
      <c r="Q1246" s="74"/>
      <c r="R1246" s="74">
        <v>91</v>
      </c>
      <c r="S1246" s="74"/>
      <c r="T1246" s="74">
        <v>243</v>
      </c>
      <c r="U1246" s="74"/>
      <c r="V1246" s="74">
        <v>29</v>
      </c>
    </row>
    <row r="1247" spans="1:22">
      <c r="A1247" s="78">
        <v>41795</v>
      </c>
      <c r="B1247" s="74">
        <v>12</v>
      </c>
      <c r="D1247" s="74">
        <v>1</v>
      </c>
      <c r="E1247" s="74"/>
      <c r="F1247" s="74">
        <v>16</v>
      </c>
      <c r="G1247" s="74"/>
      <c r="H1247" s="74">
        <v>2</v>
      </c>
      <c r="I1247" s="74"/>
      <c r="J1247" s="74"/>
      <c r="K1247" s="74"/>
      <c r="L1247" s="74"/>
      <c r="M1247" s="74"/>
      <c r="N1247" s="74"/>
      <c r="O1247" s="74"/>
      <c r="P1247" s="74"/>
      <c r="Q1247" s="74"/>
      <c r="R1247" s="74">
        <v>99</v>
      </c>
      <c r="S1247" s="74"/>
      <c r="T1247" s="74">
        <v>257</v>
      </c>
      <c r="U1247" s="74"/>
      <c r="V1247" s="74">
        <v>28</v>
      </c>
    </row>
    <row r="1248" spans="1:22">
      <c r="A1248" s="78">
        <v>41796</v>
      </c>
      <c r="B1248" s="74">
        <v>14</v>
      </c>
      <c r="D1248" s="74">
        <v>1</v>
      </c>
      <c r="E1248" s="74"/>
      <c r="F1248" s="74">
        <v>18</v>
      </c>
      <c r="G1248" s="74"/>
      <c r="H1248" s="74">
        <v>2</v>
      </c>
      <c r="I1248" s="74"/>
      <c r="J1248" s="74"/>
      <c r="K1248" s="74"/>
      <c r="L1248" s="74"/>
      <c r="M1248" s="74"/>
      <c r="N1248" s="74"/>
      <c r="O1248" s="74"/>
      <c r="P1248" s="74"/>
      <c r="Q1248" s="74"/>
      <c r="R1248" s="74">
        <v>101</v>
      </c>
      <c r="S1248" s="74"/>
      <c r="T1248" s="74">
        <v>270</v>
      </c>
      <c r="U1248" s="74"/>
      <c r="V1248" s="74">
        <v>32</v>
      </c>
    </row>
    <row r="1249" spans="1:22">
      <c r="A1249" s="78">
        <v>41797</v>
      </c>
      <c r="B1249" s="74">
        <v>21</v>
      </c>
      <c r="D1249" s="74">
        <v>2</v>
      </c>
      <c r="E1249" s="74"/>
      <c r="F1249" s="74">
        <v>17</v>
      </c>
      <c r="G1249" s="74"/>
      <c r="H1249" s="74">
        <v>2</v>
      </c>
      <c r="I1249" s="74"/>
      <c r="J1249" s="74"/>
      <c r="K1249" s="74"/>
      <c r="L1249" s="74"/>
      <c r="M1249" s="74"/>
      <c r="N1249" s="74"/>
      <c r="O1249" s="74"/>
      <c r="P1249" s="74"/>
      <c r="Q1249" s="74"/>
      <c r="R1249" s="74">
        <v>104</v>
      </c>
      <c r="S1249" s="74"/>
      <c r="T1249" s="74">
        <v>269</v>
      </c>
      <c r="U1249" s="74"/>
      <c r="V1249" s="74">
        <v>29</v>
      </c>
    </row>
    <row r="1250" spans="1:22">
      <c r="A1250" s="78">
        <v>41798</v>
      </c>
      <c r="B1250" s="74">
        <v>17</v>
      </c>
      <c r="D1250" s="74">
        <v>2</v>
      </c>
      <c r="E1250" s="74"/>
      <c r="F1250" s="74">
        <v>14</v>
      </c>
      <c r="G1250" s="74"/>
      <c r="H1250" s="74">
        <v>2</v>
      </c>
      <c r="I1250" s="74"/>
      <c r="J1250" s="74"/>
      <c r="K1250" s="74"/>
      <c r="L1250" s="74"/>
      <c r="M1250" s="74"/>
      <c r="N1250" s="74"/>
      <c r="O1250" s="74"/>
      <c r="P1250" s="74"/>
      <c r="Q1250" s="74"/>
      <c r="R1250" s="74">
        <v>93</v>
      </c>
      <c r="S1250" s="74"/>
      <c r="T1250" s="74">
        <v>278</v>
      </c>
      <c r="U1250" s="74"/>
      <c r="V1250" s="74">
        <v>32</v>
      </c>
    </row>
    <row r="1251" spans="1:22">
      <c r="A1251" s="78">
        <v>41799</v>
      </c>
      <c r="B1251" s="74">
        <v>15</v>
      </c>
      <c r="D1251" s="74">
        <v>1</v>
      </c>
      <c r="E1251" s="74"/>
      <c r="F1251" s="74">
        <v>10</v>
      </c>
      <c r="G1251" s="74"/>
      <c r="H1251" s="74">
        <v>2</v>
      </c>
      <c r="I1251" s="74"/>
      <c r="J1251" s="74"/>
      <c r="K1251" s="74"/>
      <c r="L1251" s="74"/>
      <c r="M1251" s="74"/>
      <c r="N1251" s="74"/>
      <c r="O1251" s="74"/>
      <c r="P1251" s="74"/>
      <c r="Q1251" s="74"/>
      <c r="R1251" s="74">
        <v>103</v>
      </c>
      <c r="S1251" s="74"/>
      <c r="T1251" s="74">
        <v>261</v>
      </c>
      <c r="U1251" s="74"/>
      <c r="V1251" s="74">
        <v>34</v>
      </c>
    </row>
    <row r="1252" spans="1:22">
      <c r="A1252" s="78">
        <v>41800</v>
      </c>
      <c r="B1252" s="74">
        <v>13</v>
      </c>
      <c r="D1252" s="74">
        <v>1</v>
      </c>
      <c r="E1252" s="74"/>
      <c r="F1252" s="74">
        <v>10</v>
      </c>
      <c r="G1252" s="74"/>
      <c r="H1252" s="74">
        <v>2</v>
      </c>
      <c r="I1252" s="74"/>
      <c r="J1252" s="74"/>
      <c r="K1252" s="74"/>
      <c r="L1252" s="74"/>
      <c r="M1252" s="74"/>
      <c r="N1252" s="74"/>
      <c r="O1252" s="74"/>
      <c r="P1252" s="74"/>
      <c r="Q1252" s="74"/>
      <c r="R1252" s="74">
        <v>101</v>
      </c>
      <c r="S1252" s="74"/>
      <c r="T1252" s="74">
        <v>264</v>
      </c>
      <c r="U1252" s="74"/>
      <c r="V1252" s="74">
        <v>34</v>
      </c>
    </row>
    <row r="1253" spans="1:22">
      <c r="A1253" s="78">
        <v>41801</v>
      </c>
      <c r="B1253" s="74">
        <v>16</v>
      </c>
      <c r="D1253" s="74">
        <v>2</v>
      </c>
      <c r="E1253" s="74"/>
      <c r="F1253" s="74">
        <v>9</v>
      </c>
      <c r="G1253" s="74"/>
      <c r="H1253" s="74">
        <v>2</v>
      </c>
      <c r="I1253" s="74"/>
      <c r="J1253" s="74"/>
      <c r="K1253" s="74"/>
      <c r="L1253" s="74"/>
      <c r="M1253" s="74"/>
      <c r="N1253" s="74"/>
      <c r="O1253" s="74"/>
      <c r="P1253" s="74"/>
      <c r="Q1253" s="74"/>
      <c r="R1253" s="74">
        <v>119</v>
      </c>
      <c r="S1253" s="74"/>
      <c r="T1253" s="74">
        <v>247</v>
      </c>
      <c r="U1253" s="74"/>
      <c r="V1253" s="74">
        <v>29</v>
      </c>
    </row>
    <row r="1254" spans="1:22">
      <c r="A1254" s="78">
        <v>41802</v>
      </c>
      <c r="B1254" s="74">
        <v>17</v>
      </c>
      <c r="D1254" s="74">
        <v>2</v>
      </c>
      <c r="E1254" s="74"/>
      <c r="F1254" s="74">
        <v>7</v>
      </c>
      <c r="G1254" s="74"/>
      <c r="H1254" s="74">
        <v>2</v>
      </c>
      <c r="I1254" s="74"/>
      <c r="J1254" s="74"/>
      <c r="K1254" s="74"/>
      <c r="L1254" s="74"/>
      <c r="M1254" s="74"/>
      <c r="N1254" s="74"/>
      <c r="O1254" s="74"/>
      <c r="P1254" s="74"/>
      <c r="Q1254" s="74"/>
      <c r="R1254" s="74">
        <v>77</v>
      </c>
      <c r="S1254" s="74"/>
      <c r="T1254" s="74">
        <v>257</v>
      </c>
      <c r="U1254" s="74"/>
      <c r="V1254" s="74">
        <v>32</v>
      </c>
    </row>
    <row r="1255" spans="1:22">
      <c r="A1255" s="78">
        <v>41803</v>
      </c>
      <c r="B1255" s="74">
        <v>18</v>
      </c>
      <c r="D1255" s="74">
        <v>2</v>
      </c>
      <c r="E1255" s="74"/>
      <c r="F1255" s="74">
        <v>13</v>
      </c>
      <c r="G1255" s="74"/>
      <c r="H1255" s="74">
        <v>2</v>
      </c>
      <c r="I1255" s="74"/>
      <c r="J1255" s="74"/>
      <c r="K1255" s="74"/>
      <c r="L1255" s="74"/>
      <c r="M1255" s="74"/>
      <c r="N1255" s="74"/>
      <c r="O1255" s="74"/>
      <c r="P1255" s="74"/>
      <c r="Q1255" s="74">
        <v>1290</v>
      </c>
      <c r="R1255" s="74">
        <v>42</v>
      </c>
      <c r="S1255" s="74"/>
      <c r="T1255" s="74">
        <v>297</v>
      </c>
      <c r="U1255" s="74"/>
      <c r="V1255" s="74">
        <v>37</v>
      </c>
    </row>
    <row r="1256" spans="1:22">
      <c r="A1256" s="78">
        <v>41804</v>
      </c>
      <c r="B1256" s="74">
        <v>14</v>
      </c>
      <c r="D1256" s="74">
        <v>2</v>
      </c>
      <c r="E1256" s="74"/>
      <c r="F1256" s="74">
        <v>15</v>
      </c>
      <c r="G1256" s="74"/>
      <c r="H1256" s="74">
        <v>2</v>
      </c>
      <c r="I1256" s="74"/>
      <c r="J1256" s="74"/>
      <c r="K1256" s="74"/>
      <c r="L1256" s="74"/>
      <c r="M1256" s="74"/>
      <c r="N1256" s="74"/>
      <c r="O1256" s="74"/>
      <c r="P1256" s="74"/>
      <c r="Q1256" s="74">
        <v>872</v>
      </c>
      <c r="R1256" s="74">
        <v>33</v>
      </c>
      <c r="S1256" s="74"/>
      <c r="T1256" s="74">
        <v>289</v>
      </c>
      <c r="U1256" s="74"/>
      <c r="V1256" s="74">
        <v>36</v>
      </c>
    </row>
    <row r="1257" spans="1:22">
      <c r="A1257" s="78">
        <v>41805</v>
      </c>
      <c r="B1257" s="74">
        <v>12</v>
      </c>
      <c r="D1257" s="74">
        <v>2</v>
      </c>
      <c r="E1257" s="74"/>
      <c r="F1257" s="74">
        <v>17</v>
      </c>
      <c r="G1257" s="74"/>
      <c r="H1257" s="74">
        <v>2</v>
      </c>
      <c r="I1257" s="74"/>
      <c r="J1257" s="74"/>
      <c r="K1257" s="74"/>
      <c r="L1257" s="74"/>
      <c r="M1257" s="74"/>
      <c r="N1257" s="74"/>
      <c r="O1257" s="74"/>
      <c r="P1257" s="74"/>
      <c r="Q1257" s="74">
        <v>672</v>
      </c>
      <c r="R1257" s="74">
        <v>21</v>
      </c>
      <c r="S1257" s="74"/>
      <c r="T1257" s="74">
        <v>280</v>
      </c>
      <c r="U1257" s="74"/>
      <c r="V1257" s="74">
        <v>34</v>
      </c>
    </row>
    <row r="1258" spans="1:22">
      <c r="A1258" s="78">
        <v>41806</v>
      </c>
      <c r="B1258" s="74">
        <v>14</v>
      </c>
      <c r="D1258" s="74">
        <v>2</v>
      </c>
      <c r="E1258" s="74"/>
      <c r="F1258" s="74">
        <v>12</v>
      </c>
      <c r="G1258" s="74"/>
      <c r="H1258" s="74">
        <v>2</v>
      </c>
      <c r="I1258" s="74"/>
      <c r="J1258" s="74"/>
      <c r="K1258" s="74"/>
      <c r="L1258" s="74"/>
      <c r="M1258" s="74"/>
      <c r="N1258" s="74"/>
      <c r="O1258" s="74"/>
      <c r="P1258" s="74"/>
      <c r="Q1258" s="74">
        <v>898</v>
      </c>
      <c r="R1258" s="74">
        <v>38</v>
      </c>
      <c r="S1258" s="74"/>
      <c r="T1258" s="74">
        <v>261</v>
      </c>
      <c r="U1258" s="74"/>
      <c r="V1258" s="74">
        <v>34</v>
      </c>
    </row>
    <row r="1259" spans="1:22">
      <c r="A1259" s="78">
        <v>41807</v>
      </c>
      <c r="B1259" s="74">
        <v>9</v>
      </c>
      <c r="D1259" s="74">
        <v>1</v>
      </c>
      <c r="E1259" s="74"/>
      <c r="F1259" s="74">
        <v>6</v>
      </c>
      <c r="G1259" s="74"/>
      <c r="H1259" s="74">
        <v>1</v>
      </c>
      <c r="I1259" s="74"/>
      <c r="J1259" s="74"/>
      <c r="K1259" s="74"/>
      <c r="L1259" s="74"/>
      <c r="M1259" s="74"/>
      <c r="N1259" s="74"/>
      <c r="O1259" s="74"/>
      <c r="P1259" s="74"/>
      <c r="Q1259" s="74">
        <v>1149</v>
      </c>
      <c r="R1259" s="74">
        <v>44</v>
      </c>
      <c r="S1259" s="74"/>
      <c r="T1259" s="74">
        <v>262</v>
      </c>
      <c r="U1259" s="74"/>
      <c r="V1259" s="74">
        <v>36</v>
      </c>
    </row>
    <row r="1260" spans="1:22">
      <c r="A1260" s="78">
        <v>41808</v>
      </c>
      <c r="B1260" s="74">
        <v>5</v>
      </c>
      <c r="D1260" s="74">
        <v>1</v>
      </c>
      <c r="E1260" s="74"/>
      <c r="F1260" s="74">
        <v>3</v>
      </c>
      <c r="G1260" s="74"/>
      <c r="H1260" s="74">
        <v>1</v>
      </c>
      <c r="I1260" s="74"/>
      <c r="J1260" s="74"/>
      <c r="K1260" s="74"/>
      <c r="L1260" s="74"/>
      <c r="M1260" s="74"/>
      <c r="N1260" s="74"/>
      <c r="O1260" s="74"/>
      <c r="P1260" s="74"/>
      <c r="Q1260" s="74">
        <v>1344</v>
      </c>
      <c r="R1260" s="74">
        <v>48</v>
      </c>
      <c r="S1260" s="74"/>
      <c r="T1260" s="74">
        <v>247</v>
      </c>
      <c r="U1260" s="74"/>
      <c r="V1260" s="74">
        <v>36</v>
      </c>
    </row>
    <row r="1261" spans="1:22">
      <c r="A1261" s="78">
        <v>41809</v>
      </c>
      <c r="B1261" s="74">
        <v>7</v>
      </c>
      <c r="D1261" s="74">
        <v>1</v>
      </c>
      <c r="E1261" s="74"/>
      <c r="F1261" s="74">
        <v>3</v>
      </c>
      <c r="G1261" s="74"/>
      <c r="H1261" s="74">
        <v>1</v>
      </c>
      <c r="I1261" s="74"/>
      <c r="J1261" s="74"/>
      <c r="K1261" s="74"/>
      <c r="L1261" s="74"/>
      <c r="M1261" s="74"/>
      <c r="N1261" s="74"/>
      <c r="O1261" s="74"/>
      <c r="P1261" s="74"/>
      <c r="Q1261" s="74">
        <v>867</v>
      </c>
      <c r="R1261" s="74">
        <v>38</v>
      </c>
      <c r="S1261" s="74"/>
      <c r="T1261" s="74">
        <v>246</v>
      </c>
      <c r="U1261" s="74"/>
      <c r="V1261" s="74">
        <v>35</v>
      </c>
    </row>
    <row r="1262" spans="1:22">
      <c r="A1262" s="78">
        <v>41810</v>
      </c>
      <c r="B1262" s="74">
        <v>10</v>
      </c>
      <c r="D1262" s="74">
        <v>1</v>
      </c>
      <c r="E1262" s="74"/>
      <c r="F1262" s="74">
        <v>14</v>
      </c>
      <c r="G1262" s="74"/>
      <c r="H1262" s="74">
        <v>1</v>
      </c>
      <c r="I1262" s="74"/>
      <c r="J1262" s="74"/>
      <c r="K1262" s="74"/>
      <c r="L1262" s="74"/>
      <c r="M1262" s="74"/>
      <c r="N1262" s="74"/>
      <c r="O1262" s="74"/>
      <c r="P1262" s="74"/>
      <c r="Q1262" s="74">
        <v>1022</v>
      </c>
      <c r="R1262" s="74">
        <v>43</v>
      </c>
      <c r="S1262" s="74"/>
      <c r="T1262" s="74">
        <v>278</v>
      </c>
      <c r="U1262" s="74"/>
      <c r="V1262" s="74">
        <v>35</v>
      </c>
    </row>
    <row r="1263" spans="1:22">
      <c r="A1263" s="78">
        <v>41811</v>
      </c>
      <c r="B1263" s="74">
        <v>22</v>
      </c>
      <c r="D1263" s="74">
        <v>5</v>
      </c>
      <c r="E1263" s="74"/>
      <c r="F1263" s="74">
        <v>27</v>
      </c>
      <c r="G1263" s="74"/>
      <c r="H1263" s="74">
        <v>2</v>
      </c>
      <c r="I1263" s="74"/>
      <c r="J1263" s="74"/>
      <c r="K1263" s="74"/>
      <c r="L1263" s="74"/>
      <c r="M1263" s="74"/>
      <c r="N1263" s="74"/>
      <c r="O1263" s="74"/>
      <c r="P1263" s="74"/>
      <c r="Q1263" s="74">
        <v>601</v>
      </c>
      <c r="R1263" s="74">
        <v>25</v>
      </c>
      <c r="S1263" s="74"/>
      <c r="T1263" s="74">
        <v>289</v>
      </c>
      <c r="U1263" s="74"/>
      <c r="V1263" s="74">
        <v>34</v>
      </c>
    </row>
    <row r="1264" spans="1:22">
      <c r="A1264" s="78">
        <v>41812</v>
      </c>
      <c r="B1264" s="74">
        <v>29</v>
      </c>
      <c r="D1264" s="74">
        <v>7</v>
      </c>
      <c r="E1264" s="74"/>
      <c r="F1264" s="74">
        <v>32</v>
      </c>
      <c r="G1264" s="74"/>
      <c r="H1264" s="74">
        <v>2</v>
      </c>
      <c r="I1264" s="74"/>
      <c r="J1264" s="74"/>
      <c r="K1264" s="74"/>
      <c r="L1264" s="74"/>
      <c r="M1264" s="74"/>
      <c r="N1264" s="74"/>
      <c r="O1264" s="74"/>
      <c r="P1264" s="74"/>
      <c r="Q1264" s="74">
        <v>508</v>
      </c>
      <c r="R1264" s="74">
        <v>19</v>
      </c>
      <c r="S1264" s="74"/>
      <c r="T1264" s="74">
        <v>287</v>
      </c>
      <c r="U1264" s="74"/>
      <c r="V1264" s="74">
        <v>34</v>
      </c>
    </row>
    <row r="1265" spans="1:22">
      <c r="A1265" s="78">
        <v>41813</v>
      </c>
      <c r="B1265" s="74">
        <v>30</v>
      </c>
      <c r="D1265" s="74">
        <v>6</v>
      </c>
      <c r="E1265" s="74"/>
      <c r="F1265" s="74">
        <v>32</v>
      </c>
      <c r="G1265" s="74"/>
      <c r="H1265" s="74">
        <v>2</v>
      </c>
      <c r="I1265" s="74"/>
      <c r="J1265" s="74"/>
      <c r="K1265" s="74"/>
      <c r="L1265" s="74"/>
      <c r="M1265" s="74"/>
      <c r="N1265" s="74"/>
      <c r="O1265" s="74"/>
      <c r="P1265" s="74"/>
      <c r="Q1265" s="74">
        <v>761</v>
      </c>
      <c r="R1265" s="74">
        <v>32</v>
      </c>
      <c r="S1265" s="74"/>
      <c r="T1265" s="74">
        <v>278</v>
      </c>
      <c r="U1265" s="74"/>
      <c r="V1265" s="74">
        <v>35</v>
      </c>
    </row>
    <row r="1266" spans="1:22">
      <c r="A1266" s="78">
        <v>41814</v>
      </c>
      <c r="B1266" s="74">
        <v>35</v>
      </c>
      <c r="D1266" s="74">
        <v>6</v>
      </c>
      <c r="E1266" s="74"/>
      <c r="F1266" s="74">
        <v>36</v>
      </c>
      <c r="G1266" s="74"/>
      <c r="H1266" s="74">
        <v>2</v>
      </c>
      <c r="I1266" s="74"/>
      <c r="J1266" s="74"/>
      <c r="K1266" s="74"/>
      <c r="L1266" s="74"/>
      <c r="M1266" s="74"/>
      <c r="N1266" s="74"/>
      <c r="O1266" s="74"/>
      <c r="P1266" s="74"/>
      <c r="Q1266" s="74">
        <v>1003</v>
      </c>
      <c r="R1266" s="74">
        <v>40</v>
      </c>
      <c r="S1266" s="74"/>
      <c r="T1266" s="74">
        <v>282</v>
      </c>
      <c r="U1266" s="74"/>
      <c r="V1266" s="74">
        <v>35</v>
      </c>
    </row>
    <row r="1267" spans="1:22">
      <c r="A1267" s="78">
        <v>41815</v>
      </c>
      <c r="B1267" s="74">
        <v>39</v>
      </c>
      <c r="D1267" s="74">
        <v>7</v>
      </c>
      <c r="E1267" s="74"/>
      <c r="F1267" s="74">
        <v>40</v>
      </c>
      <c r="G1267" s="74"/>
      <c r="H1267" s="74">
        <v>2</v>
      </c>
      <c r="I1267" s="74"/>
      <c r="J1267" s="74"/>
      <c r="K1267" s="74"/>
      <c r="L1267" s="74"/>
      <c r="M1267" s="74"/>
      <c r="N1267" s="74"/>
      <c r="O1267" s="74"/>
      <c r="P1267" s="74"/>
      <c r="Q1267" s="74">
        <v>1165</v>
      </c>
      <c r="R1267" s="74">
        <v>42</v>
      </c>
      <c r="S1267" s="74"/>
      <c r="T1267" s="74">
        <v>281</v>
      </c>
      <c r="U1267" s="74"/>
      <c r="V1267" s="74">
        <v>32</v>
      </c>
    </row>
    <row r="1268" spans="1:22">
      <c r="A1268" s="78">
        <v>41816</v>
      </c>
      <c r="B1268" s="74">
        <v>40</v>
      </c>
      <c r="D1268" s="74">
        <v>6</v>
      </c>
      <c r="E1268" s="74"/>
      <c r="F1268" s="74">
        <v>40</v>
      </c>
      <c r="G1268" s="74"/>
      <c r="H1268" s="74">
        <v>3</v>
      </c>
      <c r="I1268" s="74"/>
      <c r="J1268" s="74"/>
      <c r="K1268" s="74"/>
      <c r="L1268" s="74"/>
      <c r="M1268" s="74"/>
      <c r="N1268" s="74"/>
      <c r="O1268" s="74"/>
      <c r="P1268" s="74"/>
      <c r="Q1268" s="74">
        <v>1127</v>
      </c>
      <c r="R1268" s="74">
        <v>43</v>
      </c>
      <c r="S1268" s="74"/>
      <c r="T1268" s="74">
        <v>281</v>
      </c>
      <c r="U1268" s="74"/>
      <c r="V1268" s="74">
        <v>32</v>
      </c>
    </row>
    <row r="1269" spans="1:22">
      <c r="A1269" s="78">
        <v>41817</v>
      </c>
      <c r="B1269" s="74">
        <v>36</v>
      </c>
      <c r="D1269" s="74">
        <v>5</v>
      </c>
      <c r="E1269" s="74"/>
      <c r="F1269" s="74">
        <v>48</v>
      </c>
      <c r="G1269" s="74"/>
      <c r="H1269" s="74">
        <v>3</v>
      </c>
      <c r="I1269" s="74"/>
      <c r="J1269" s="74"/>
      <c r="K1269" s="74"/>
      <c r="L1269" s="74"/>
      <c r="M1269" s="74"/>
      <c r="N1269" s="74"/>
      <c r="O1269" s="74"/>
      <c r="P1269" s="74"/>
      <c r="Q1269" s="74">
        <v>856</v>
      </c>
      <c r="R1269" s="74">
        <v>38</v>
      </c>
      <c r="S1269" s="74"/>
      <c r="T1269" s="74">
        <v>297</v>
      </c>
      <c r="U1269" s="74"/>
      <c r="V1269" s="74">
        <v>35</v>
      </c>
    </row>
    <row r="1270" spans="1:22">
      <c r="A1270" s="78">
        <v>41818</v>
      </c>
      <c r="B1270" s="74">
        <v>35</v>
      </c>
      <c r="D1270" s="74">
        <v>5</v>
      </c>
      <c r="E1270" s="74"/>
      <c r="F1270" s="74">
        <v>51</v>
      </c>
      <c r="G1270" s="74"/>
      <c r="H1270" s="74">
        <v>3</v>
      </c>
      <c r="I1270" s="74"/>
      <c r="J1270" s="74"/>
      <c r="K1270" s="74"/>
      <c r="L1270" s="74"/>
      <c r="M1270" s="74"/>
      <c r="N1270" s="74"/>
      <c r="O1270" s="74"/>
      <c r="P1270" s="74"/>
      <c r="Q1270" s="74">
        <v>1335</v>
      </c>
      <c r="R1270" s="74">
        <v>43</v>
      </c>
      <c r="S1270" s="74"/>
      <c r="T1270" s="74">
        <v>290</v>
      </c>
      <c r="U1270" s="74"/>
      <c r="V1270" s="74">
        <v>36</v>
      </c>
    </row>
    <row r="1271" spans="1:22">
      <c r="A1271" s="78">
        <v>41819</v>
      </c>
      <c r="B1271" s="74">
        <v>34</v>
      </c>
      <c r="D1271" s="74">
        <v>5</v>
      </c>
      <c r="E1271" s="74"/>
      <c r="F1271" s="74">
        <v>50</v>
      </c>
      <c r="G1271" s="74"/>
      <c r="H1271" s="74">
        <v>3</v>
      </c>
      <c r="I1271" s="74"/>
      <c r="J1271" s="74"/>
      <c r="K1271" s="74"/>
      <c r="L1271" s="74"/>
      <c r="M1271" s="74"/>
      <c r="N1271" s="74"/>
      <c r="O1271" s="74"/>
      <c r="P1271" s="74"/>
      <c r="Q1271" s="74">
        <v>1279</v>
      </c>
      <c r="R1271" s="74">
        <v>41</v>
      </c>
      <c r="S1271" s="74"/>
      <c r="T1271" s="74">
        <v>285</v>
      </c>
      <c r="U1271" s="74"/>
      <c r="V1271" s="74">
        <v>35</v>
      </c>
    </row>
    <row r="1272" spans="1:22">
      <c r="A1272" s="78">
        <v>41820</v>
      </c>
      <c r="B1272" s="74">
        <v>37</v>
      </c>
      <c r="D1272" s="74">
        <v>6</v>
      </c>
      <c r="E1272" s="74"/>
      <c r="F1272" s="74">
        <v>49</v>
      </c>
      <c r="G1272" s="74"/>
      <c r="H1272" s="74">
        <v>3</v>
      </c>
      <c r="I1272" s="74"/>
      <c r="J1272" s="74"/>
      <c r="K1272" s="74"/>
      <c r="L1272" s="74"/>
      <c r="M1272" s="74"/>
      <c r="N1272" s="74"/>
      <c r="O1272" s="74"/>
      <c r="P1272" s="74"/>
      <c r="Q1272" s="74">
        <v>1265</v>
      </c>
      <c r="R1272" s="74">
        <v>45</v>
      </c>
      <c r="S1272" s="74"/>
      <c r="T1272" s="74">
        <v>182</v>
      </c>
      <c r="U1272" s="74"/>
      <c r="V1272" s="74">
        <v>28</v>
      </c>
    </row>
    <row r="1273" spans="1:22">
      <c r="A1273" s="78">
        <v>41821</v>
      </c>
      <c r="B1273" s="74">
        <v>36</v>
      </c>
      <c r="D1273" s="74">
        <v>5</v>
      </c>
      <c r="E1273" s="74"/>
      <c r="F1273" s="74">
        <v>48</v>
      </c>
      <c r="G1273" s="74"/>
      <c r="H1273" s="74">
        <v>3</v>
      </c>
      <c r="I1273" s="74"/>
      <c r="J1273" s="74"/>
      <c r="K1273" s="74"/>
      <c r="L1273" s="74"/>
      <c r="M1273" s="74"/>
      <c r="N1273" s="74"/>
      <c r="O1273" s="74"/>
      <c r="P1273" s="74"/>
      <c r="Q1273" s="74">
        <v>1399</v>
      </c>
      <c r="R1273" s="74">
        <v>54</v>
      </c>
      <c r="S1273" s="74"/>
      <c r="T1273" s="74">
        <v>125</v>
      </c>
      <c r="U1273" s="74"/>
      <c r="V1273" s="74">
        <v>17</v>
      </c>
    </row>
    <row r="1274" spans="1:22">
      <c r="A1274" s="78">
        <v>41822</v>
      </c>
      <c r="B1274" s="74">
        <v>39</v>
      </c>
      <c r="D1274" s="74">
        <v>6</v>
      </c>
      <c r="E1274" s="74"/>
      <c r="F1274" s="74">
        <v>51</v>
      </c>
      <c r="G1274" s="74"/>
      <c r="H1274" s="74">
        <v>3</v>
      </c>
      <c r="I1274" s="74"/>
      <c r="J1274" s="74"/>
      <c r="K1274" s="74"/>
      <c r="L1274" s="74"/>
      <c r="M1274" s="74"/>
      <c r="N1274" s="74"/>
      <c r="O1274" s="74"/>
      <c r="P1274" s="74"/>
      <c r="Q1274" s="74"/>
      <c r="R1274" s="74">
        <v>54</v>
      </c>
      <c r="S1274" s="74"/>
      <c r="T1274" s="74">
        <v>94</v>
      </c>
      <c r="U1274" s="74"/>
      <c r="V1274" s="74">
        <v>13</v>
      </c>
    </row>
    <row r="1275" spans="1:22">
      <c r="A1275" s="78">
        <v>41823</v>
      </c>
      <c r="B1275" s="74">
        <v>40</v>
      </c>
      <c r="D1275" s="74">
        <v>5</v>
      </c>
      <c r="E1275" s="74"/>
      <c r="F1275" s="74">
        <v>56</v>
      </c>
      <c r="G1275" s="74"/>
      <c r="H1275" s="74">
        <v>4</v>
      </c>
      <c r="I1275" s="74"/>
      <c r="J1275" s="74"/>
      <c r="K1275" s="74"/>
      <c r="L1275" s="74"/>
      <c r="M1275" s="74"/>
      <c r="N1275" s="74"/>
      <c r="O1275" s="74"/>
      <c r="P1275" s="74"/>
      <c r="Q1275" s="74"/>
      <c r="R1275" s="74">
        <v>66</v>
      </c>
      <c r="S1275" s="74"/>
      <c r="T1275" s="74">
        <v>125</v>
      </c>
      <c r="U1275" s="74"/>
      <c r="V1275" s="74">
        <v>17</v>
      </c>
    </row>
    <row r="1276" spans="1:22">
      <c r="A1276" s="78">
        <v>41824</v>
      </c>
      <c r="B1276" s="74">
        <v>42</v>
      </c>
      <c r="D1276" s="74">
        <v>5</v>
      </c>
      <c r="E1276" s="74"/>
      <c r="F1276" s="74">
        <v>52</v>
      </c>
      <c r="G1276" s="74"/>
      <c r="H1276" s="74">
        <v>3</v>
      </c>
      <c r="I1276" s="74"/>
      <c r="J1276" s="74"/>
      <c r="K1276" s="74"/>
      <c r="L1276" s="74"/>
      <c r="M1276" s="74"/>
      <c r="N1276" s="74"/>
      <c r="O1276" s="74"/>
      <c r="P1276" s="74"/>
      <c r="Q1276" s="74"/>
      <c r="R1276" s="74">
        <v>75</v>
      </c>
      <c r="S1276" s="74"/>
      <c r="T1276" s="74">
        <v>138</v>
      </c>
      <c r="U1276" s="74"/>
      <c r="V1276" s="74">
        <v>19</v>
      </c>
    </row>
    <row r="1277" spans="1:22">
      <c r="A1277" s="78">
        <v>41825</v>
      </c>
      <c r="B1277" s="74">
        <v>45</v>
      </c>
      <c r="D1277" s="74">
        <v>6</v>
      </c>
      <c r="E1277" s="74"/>
      <c r="F1277" s="74">
        <v>56</v>
      </c>
      <c r="G1277" s="74"/>
      <c r="H1277" s="74">
        <v>3</v>
      </c>
      <c r="I1277" s="74"/>
      <c r="J1277" s="74"/>
      <c r="K1277" s="74"/>
      <c r="L1277" s="74"/>
      <c r="M1277" s="74"/>
      <c r="N1277" s="74"/>
      <c r="O1277" s="74"/>
      <c r="P1277" s="74"/>
      <c r="Q1277" s="74"/>
      <c r="R1277" s="74">
        <v>52</v>
      </c>
      <c r="S1277" s="74"/>
      <c r="T1277" s="74">
        <v>147</v>
      </c>
      <c r="U1277" s="74"/>
      <c r="V1277" s="74">
        <v>21</v>
      </c>
    </row>
    <row r="1278" spans="1:22">
      <c r="A1278" s="78">
        <v>41826</v>
      </c>
      <c r="B1278" s="74">
        <v>40</v>
      </c>
      <c r="D1278" s="74">
        <v>6</v>
      </c>
      <c r="E1278" s="74"/>
      <c r="F1278" s="74">
        <v>51</v>
      </c>
      <c r="G1278" s="74"/>
      <c r="H1278" s="74">
        <v>3</v>
      </c>
      <c r="I1278" s="74"/>
      <c r="J1278" s="74"/>
      <c r="K1278" s="74"/>
      <c r="L1278" s="74"/>
      <c r="M1278" s="74"/>
      <c r="N1278" s="74"/>
      <c r="O1278" s="74"/>
      <c r="P1278" s="74"/>
      <c r="Q1278" s="74"/>
      <c r="R1278" s="74">
        <v>48</v>
      </c>
      <c r="S1278" s="74"/>
      <c r="T1278" s="74">
        <v>165</v>
      </c>
      <c r="U1278" s="74"/>
      <c r="V1278" s="74">
        <v>22</v>
      </c>
    </row>
    <row r="1279" spans="1:22">
      <c r="A1279" s="78">
        <v>41827</v>
      </c>
      <c r="B1279" s="74">
        <v>39</v>
      </c>
      <c r="D1279" s="74">
        <v>5</v>
      </c>
      <c r="E1279" s="74"/>
      <c r="F1279" s="74">
        <v>55</v>
      </c>
      <c r="G1279" s="74"/>
      <c r="H1279" s="74">
        <v>3</v>
      </c>
      <c r="I1279" s="74"/>
      <c r="J1279" s="74"/>
      <c r="K1279" s="74"/>
      <c r="L1279" s="74"/>
      <c r="M1279" s="74"/>
      <c r="N1279" s="74"/>
      <c r="O1279" s="74"/>
      <c r="P1279" s="74"/>
      <c r="Q1279" s="74"/>
      <c r="R1279" s="74">
        <v>76</v>
      </c>
      <c r="S1279" s="74"/>
      <c r="T1279" s="74">
        <v>154</v>
      </c>
      <c r="U1279" s="74"/>
      <c r="V1279" s="74">
        <v>22</v>
      </c>
    </row>
    <row r="1280" spans="1:22">
      <c r="A1280" s="78">
        <v>41828</v>
      </c>
      <c r="B1280" s="74">
        <v>42</v>
      </c>
      <c r="D1280" s="74">
        <v>5</v>
      </c>
      <c r="E1280" s="74"/>
      <c r="F1280" s="74">
        <v>55</v>
      </c>
      <c r="G1280" s="74"/>
      <c r="H1280" s="74">
        <v>3</v>
      </c>
      <c r="I1280" s="74"/>
      <c r="J1280" s="74"/>
      <c r="K1280" s="74"/>
      <c r="L1280" s="74"/>
      <c r="M1280" s="74"/>
      <c r="N1280" s="74"/>
      <c r="O1280" s="74"/>
      <c r="P1280" s="74"/>
      <c r="Q1280" s="74"/>
      <c r="R1280" s="74">
        <v>79</v>
      </c>
      <c r="S1280" s="74"/>
      <c r="T1280" s="74">
        <v>144</v>
      </c>
      <c r="U1280" s="74"/>
      <c r="V1280" s="74">
        <v>22</v>
      </c>
    </row>
    <row r="1281" spans="1:22">
      <c r="A1281" s="78">
        <v>41829</v>
      </c>
      <c r="B1281" s="74">
        <v>41</v>
      </c>
      <c r="D1281" s="74">
        <v>6</v>
      </c>
      <c r="E1281" s="74"/>
      <c r="F1281" s="74">
        <v>54</v>
      </c>
      <c r="G1281" s="74"/>
      <c r="H1281" s="74">
        <v>3</v>
      </c>
      <c r="I1281" s="74"/>
      <c r="J1281" s="74"/>
      <c r="K1281" s="74"/>
      <c r="L1281" s="74"/>
      <c r="M1281" s="74"/>
      <c r="N1281" s="74"/>
      <c r="O1281" s="74"/>
      <c r="P1281" s="74"/>
      <c r="Q1281" s="74">
        <v>1258</v>
      </c>
      <c r="R1281" s="74">
        <v>48</v>
      </c>
      <c r="S1281" s="74"/>
      <c r="T1281" s="74">
        <v>150</v>
      </c>
      <c r="U1281" s="74"/>
      <c r="V1281" s="74">
        <v>25</v>
      </c>
    </row>
    <row r="1282" spans="1:22">
      <c r="A1282" s="78">
        <v>41830</v>
      </c>
      <c r="B1282" s="74">
        <v>43</v>
      </c>
      <c r="D1282" s="74">
        <v>5</v>
      </c>
      <c r="E1282" s="74"/>
      <c r="F1282" s="74">
        <v>60</v>
      </c>
      <c r="G1282" s="74"/>
      <c r="H1282" s="74">
        <v>3</v>
      </c>
      <c r="I1282" s="74"/>
      <c r="J1282" s="74"/>
      <c r="K1282" s="74"/>
      <c r="L1282" s="74"/>
      <c r="M1282" s="74"/>
      <c r="N1282" s="74"/>
      <c r="O1282" s="74"/>
      <c r="P1282" s="74"/>
      <c r="Q1282" s="74"/>
      <c r="R1282" s="74">
        <v>60</v>
      </c>
      <c r="S1282" s="74"/>
      <c r="T1282" s="74">
        <v>149</v>
      </c>
      <c r="U1282" s="74"/>
      <c r="V1282" s="74">
        <v>17</v>
      </c>
    </row>
    <row r="1283" spans="1:22">
      <c r="A1283" s="78">
        <v>41831</v>
      </c>
      <c r="B1283" s="74">
        <v>45</v>
      </c>
      <c r="D1283" s="74">
        <v>4</v>
      </c>
      <c r="E1283" s="74"/>
      <c r="F1283" s="74">
        <v>62</v>
      </c>
      <c r="G1283" s="74"/>
      <c r="H1283" s="74">
        <v>3</v>
      </c>
      <c r="I1283" s="74"/>
      <c r="J1283" s="74"/>
      <c r="K1283" s="74"/>
      <c r="L1283" s="74"/>
      <c r="M1283" s="74"/>
      <c r="N1283" s="74"/>
      <c r="O1283" s="74"/>
      <c r="P1283" s="74"/>
      <c r="Q1283" s="74"/>
      <c r="R1283" s="74">
        <v>80</v>
      </c>
      <c r="S1283" s="74"/>
      <c r="T1283" s="74">
        <v>134</v>
      </c>
      <c r="U1283" s="74"/>
      <c r="V1283" s="74">
        <v>16</v>
      </c>
    </row>
    <row r="1284" spans="1:22">
      <c r="A1284" s="78">
        <v>41832</v>
      </c>
      <c r="B1284" s="74">
        <v>45</v>
      </c>
      <c r="D1284" s="74">
        <v>4</v>
      </c>
      <c r="E1284" s="74"/>
      <c r="F1284" s="74">
        <v>59</v>
      </c>
      <c r="G1284" s="74"/>
      <c r="H1284" s="74">
        <v>3</v>
      </c>
      <c r="I1284" s="74"/>
      <c r="J1284" s="74"/>
      <c r="K1284" s="74"/>
      <c r="L1284" s="74"/>
      <c r="M1284" s="74"/>
      <c r="N1284" s="74"/>
      <c r="O1284" s="74"/>
      <c r="P1284" s="74"/>
      <c r="Q1284" s="74"/>
      <c r="R1284" s="74">
        <v>63</v>
      </c>
      <c r="S1284" s="74"/>
      <c r="T1284" s="74">
        <v>109</v>
      </c>
      <c r="U1284" s="74"/>
      <c r="V1284" s="74">
        <v>13</v>
      </c>
    </row>
    <row r="1285" spans="1:22">
      <c r="A1285" s="78">
        <v>41833</v>
      </c>
      <c r="B1285" s="74">
        <v>46</v>
      </c>
      <c r="D1285" s="74">
        <v>5</v>
      </c>
      <c r="E1285" s="74"/>
      <c r="F1285" s="74">
        <v>55</v>
      </c>
      <c r="G1285" s="74"/>
      <c r="H1285" s="74">
        <v>3</v>
      </c>
      <c r="I1285" s="74"/>
      <c r="J1285" s="74"/>
      <c r="K1285" s="74"/>
      <c r="L1285" s="74"/>
      <c r="M1285" s="74"/>
      <c r="N1285" s="74"/>
      <c r="O1285" s="74"/>
      <c r="P1285" s="74"/>
      <c r="Q1285" s="74"/>
      <c r="R1285" s="74">
        <v>50</v>
      </c>
      <c r="S1285" s="74"/>
      <c r="T1285" s="74">
        <v>114</v>
      </c>
      <c r="U1285" s="74"/>
      <c r="V1285" s="74">
        <v>15</v>
      </c>
    </row>
    <row r="1286" spans="1:22">
      <c r="A1286" s="78">
        <v>41834</v>
      </c>
      <c r="B1286" s="74">
        <v>46</v>
      </c>
      <c r="D1286" s="74">
        <v>5</v>
      </c>
      <c r="E1286" s="74"/>
      <c r="F1286" s="74">
        <v>60</v>
      </c>
      <c r="G1286" s="74"/>
      <c r="H1286" s="74">
        <v>3</v>
      </c>
      <c r="I1286" s="74"/>
      <c r="J1286" s="74"/>
      <c r="K1286" s="74"/>
      <c r="L1286" s="74"/>
      <c r="M1286" s="74"/>
      <c r="N1286" s="74"/>
      <c r="O1286" s="74"/>
      <c r="P1286" s="74"/>
      <c r="Q1286" s="74"/>
      <c r="R1286" s="74">
        <v>56</v>
      </c>
      <c r="S1286" s="74"/>
      <c r="T1286" s="74">
        <v>148</v>
      </c>
      <c r="U1286" s="74"/>
      <c r="V1286" s="74">
        <v>21</v>
      </c>
    </row>
    <row r="1287" spans="1:22">
      <c r="A1287" s="78">
        <v>41835</v>
      </c>
      <c r="B1287" s="74">
        <v>45</v>
      </c>
      <c r="D1287" s="74">
        <v>4</v>
      </c>
      <c r="E1287" s="74"/>
      <c r="F1287" s="74">
        <v>58</v>
      </c>
      <c r="G1287" s="74"/>
      <c r="H1287" s="74">
        <v>3</v>
      </c>
      <c r="I1287" s="74"/>
      <c r="J1287" s="74"/>
      <c r="K1287" s="74"/>
      <c r="L1287" s="74"/>
      <c r="M1287" s="74"/>
      <c r="N1287" s="74"/>
      <c r="O1287" s="74">
        <v>285</v>
      </c>
      <c r="P1287" s="74"/>
      <c r="Q1287" s="74"/>
      <c r="R1287" s="74">
        <v>85</v>
      </c>
      <c r="S1287" s="74"/>
      <c r="T1287" s="74">
        <v>152</v>
      </c>
      <c r="U1287" s="74"/>
      <c r="V1287" s="74">
        <v>21</v>
      </c>
    </row>
    <row r="1288" spans="1:22">
      <c r="A1288" s="78">
        <v>41836</v>
      </c>
      <c r="B1288" s="74">
        <v>43</v>
      </c>
      <c r="D1288" s="74">
        <v>4</v>
      </c>
      <c r="E1288" s="74"/>
      <c r="F1288" s="74">
        <v>58</v>
      </c>
      <c r="G1288" s="74"/>
      <c r="H1288" s="74">
        <v>3</v>
      </c>
      <c r="I1288" s="74"/>
      <c r="J1288" s="74"/>
      <c r="K1288" s="74"/>
      <c r="L1288" s="74"/>
      <c r="M1288" s="74"/>
      <c r="N1288" s="74"/>
      <c r="O1288" s="74">
        <v>159</v>
      </c>
      <c r="P1288" s="74"/>
      <c r="Q1288" s="74"/>
      <c r="R1288" s="74">
        <v>96</v>
      </c>
      <c r="S1288" s="74"/>
      <c r="T1288" s="74">
        <v>170</v>
      </c>
      <c r="U1288" s="74"/>
      <c r="V1288" s="74">
        <v>23</v>
      </c>
    </row>
    <row r="1289" spans="1:22">
      <c r="A1289" s="78">
        <v>41837</v>
      </c>
      <c r="B1289" s="74">
        <v>39</v>
      </c>
      <c r="D1289" s="74">
        <v>4</v>
      </c>
      <c r="E1289" s="74"/>
      <c r="F1289" s="74">
        <v>60</v>
      </c>
      <c r="G1289" s="74"/>
      <c r="H1289" s="74">
        <v>3</v>
      </c>
      <c r="I1289" s="74"/>
      <c r="J1289" s="74"/>
      <c r="K1289" s="74"/>
      <c r="L1289" s="74"/>
      <c r="M1289" s="74"/>
      <c r="N1289" s="74"/>
      <c r="O1289" s="74">
        <v>194</v>
      </c>
      <c r="P1289" s="74"/>
      <c r="Q1289" s="74"/>
      <c r="R1289" s="74">
        <v>125</v>
      </c>
      <c r="S1289" s="74"/>
      <c r="T1289" s="74">
        <v>178</v>
      </c>
      <c r="U1289" s="74"/>
      <c r="V1289" s="74">
        <v>23</v>
      </c>
    </row>
    <row r="1290" spans="1:22">
      <c r="A1290" s="78">
        <v>41838</v>
      </c>
      <c r="B1290" s="74">
        <v>44</v>
      </c>
      <c r="D1290" s="74">
        <v>4</v>
      </c>
      <c r="E1290" s="74"/>
      <c r="F1290" s="74">
        <v>61</v>
      </c>
      <c r="G1290" s="74"/>
      <c r="H1290" s="74">
        <v>3</v>
      </c>
      <c r="I1290" s="74"/>
      <c r="J1290" s="74"/>
      <c r="K1290" s="74"/>
      <c r="L1290" s="74"/>
      <c r="M1290" s="74"/>
      <c r="N1290" s="74"/>
      <c r="O1290" s="74">
        <v>214</v>
      </c>
      <c r="P1290" s="74"/>
      <c r="Q1290" s="74"/>
      <c r="R1290" s="74">
        <v>129</v>
      </c>
      <c r="S1290" s="74"/>
      <c r="T1290" s="74">
        <v>190</v>
      </c>
      <c r="U1290" s="74"/>
      <c r="V1290" s="74">
        <v>24</v>
      </c>
    </row>
    <row r="1291" spans="1:22">
      <c r="A1291" s="78">
        <v>41839</v>
      </c>
      <c r="B1291" s="74">
        <v>49</v>
      </c>
      <c r="D1291" s="74">
        <v>6</v>
      </c>
      <c r="E1291" s="74"/>
      <c r="F1291" s="74">
        <v>51</v>
      </c>
      <c r="G1291" s="74"/>
      <c r="H1291" s="74">
        <v>3</v>
      </c>
      <c r="I1291" s="74"/>
      <c r="J1291" s="74"/>
      <c r="K1291" s="74"/>
      <c r="L1291" s="74"/>
      <c r="M1291" s="74"/>
      <c r="N1291" s="74"/>
      <c r="O1291" s="74">
        <v>287</v>
      </c>
      <c r="P1291" s="74"/>
      <c r="Q1291" s="74"/>
      <c r="R1291" s="74">
        <v>69</v>
      </c>
      <c r="S1291" s="74"/>
      <c r="T1291" s="74">
        <v>191</v>
      </c>
      <c r="U1291" s="74"/>
      <c r="V1291" s="74">
        <v>26</v>
      </c>
    </row>
    <row r="1292" spans="1:22">
      <c r="A1292" s="78">
        <v>41840</v>
      </c>
      <c r="B1292" s="74">
        <v>45</v>
      </c>
      <c r="D1292" s="74">
        <v>5</v>
      </c>
      <c r="E1292" s="74"/>
      <c r="F1292" s="74">
        <v>52</v>
      </c>
      <c r="G1292" s="74"/>
      <c r="H1292" s="74">
        <v>3</v>
      </c>
      <c r="I1292" s="74"/>
      <c r="J1292" s="74"/>
      <c r="K1292" s="74"/>
      <c r="L1292" s="74"/>
      <c r="M1292" s="74"/>
      <c r="N1292" s="74"/>
      <c r="O1292" s="74">
        <v>263</v>
      </c>
      <c r="P1292" s="74"/>
      <c r="Q1292" s="74"/>
      <c r="R1292" s="74">
        <v>86</v>
      </c>
      <c r="S1292" s="74"/>
      <c r="T1292" s="74">
        <v>189</v>
      </c>
      <c r="U1292" s="74"/>
      <c r="V1292" s="74">
        <v>24</v>
      </c>
    </row>
    <row r="1293" spans="1:22">
      <c r="A1293" s="78">
        <v>41841</v>
      </c>
      <c r="B1293" s="74">
        <v>39</v>
      </c>
      <c r="D1293" s="74">
        <v>5</v>
      </c>
      <c r="E1293" s="74"/>
      <c r="F1293" s="74">
        <v>51</v>
      </c>
      <c r="G1293" s="74"/>
      <c r="H1293" s="74">
        <v>3</v>
      </c>
      <c r="I1293" s="74"/>
      <c r="J1293" s="74"/>
      <c r="K1293" s="74"/>
      <c r="L1293" s="74"/>
      <c r="M1293" s="74"/>
      <c r="N1293" s="74"/>
      <c r="O1293" s="74">
        <v>254</v>
      </c>
      <c r="P1293" s="74"/>
      <c r="Q1293" s="74"/>
      <c r="R1293" s="74">
        <v>127</v>
      </c>
      <c r="S1293" s="74"/>
      <c r="T1293" s="74">
        <v>197</v>
      </c>
      <c r="U1293" s="74"/>
      <c r="V1293" s="74">
        <v>26</v>
      </c>
    </row>
    <row r="1294" spans="1:22">
      <c r="A1294" s="78">
        <v>41842</v>
      </c>
      <c r="B1294" s="74">
        <v>40</v>
      </c>
      <c r="D1294" s="74">
        <v>5</v>
      </c>
      <c r="E1294" s="74"/>
      <c r="F1294" s="74">
        <v>53</v>
      </c>
      <c r="G1294" s="74"/>
      <c r="H1294" s="74">
        <v>3</v>
      </c>
      <c r="I1294" s="74"/>
      <c r="J1294" s="74"/>
      <c r="K1294" s="74"/>
      <c r="L1294" s="74"/>
      <c r="M1294" s="74"/>
      <c r="N1294" s="74"/>
      <c r="O1294" s="74">
        <v>206</v>
      </c>
      <c r="P1294" s="74"/>
      <c r="Q1294" s="74"/>
      <c r="R1294" s="74">
        <v>108</v>
      </c>
      <c r="S1294" s="74"/>
      <c r="T1294" s="74">
        <v>197</v>
      </c>
      <c r="U1294" s="74"/>
      <c r="V1294" s="74">
        <v>24</v>
      </c>
    </row>
    <row r="1295" spans="1:22">
      <c r="A1295" s="78">
        <v>41843</v>
      </c>
      <c r="B1295" s="74">
        <v>42</v>
      </c>
      <c r="D1295" s="74">
        <v>6</v>
      </c>
      <c r="E1295" s="74"/>
      <c r="F1295" s="74">
        <v>52</v>
      </c>
      <c r="G1295" s="74"/>
      <c r="H1295" s="74">
        <v>3</v>
      </c>
      <c r="I1295" s="74"/>
      <c r="J1295" s="74"/>
      <c r="K1295" s="74"/>
      <c r="L1295" s="74"/>
      <c r="M1295" s="74"/>
      <c r="N1295" s="74"/>
      <c r="O1295" s="74">
        <v>252</v>
      </c>
      <c r="P1295" s="74"/>
      <c r="Q1295" s="74"/>
      <c r="R1295" s="74">
        <v>103</v>
      </c>
      <c r="S1295" s="74"/>
      <c r="T1295" s="74">
        <v>202</v>
      </c>
      <c r="U1295" s="74"/>
      <c r="V1295" s="74">
        <v>26</v>
      </c>
    </row>
    <row r="1296" spans="1:22">
      <c r="A1296" s="78">
        <v>41844</v>
      </c>
      <c r="B1296" s="74">
        <v>43</v>
      </c>
      <c r="D1296" s="74">
        <v>7</v>
      </c>
      <c r="E1296" s="74"/>
      <c r="F1296" s="74">
        <v>52</v>
      </c>
      <c r="G1296" s="74"/>
      <c r="H1296" s="74">
        <v>3</v>
      </c>
      <c r="I1296" s="74"/>
      <c r="J1296" s="74"/>
      <c r="K1296" s="74"/>
      <c r="L1296" s="74"/>
      <c r="M1296" s="74"/>
      <c r="N1296" s="74"/>
      <c r="O1296" s="74">
        <v>297</v>
      </c>
      <c r="P1296" s="74"/>
      <c r="Q1296" s="74"/>
      <c r="R1296" s="74">
        <v>120</v>
      </c>
      <c r="S1296" s="74"/>
      <c r="T1296" s="74">
        <v>212</v>
      </c>
      <c r="U1296" s="74"/>
      <c r="V1296" s="74">
        <v>29</v>
      </c>
    </row>
    <row r="1297" spans="1:22">
      <c r="A1297" s="78">
        <v>41845</v>
      </c>
      <c r="B1297" s="74">
        <v>49</v>
      </c>
      <c r="D1297" s="74">
        <v>6</v>
      </c>
      <c r="E1297" s="74"/>
      <c r="F1297" s="74">
        <v>58</v>
      </c>
      <c r="G1297" s="74"/>
      <c r="H1297" s="74">
        <v>3</v>
      </c>
      <c r="I1297" s="74"/>
      <c r="J1297" s="74"/>
      <c r="K1297" s="74"/>
      <c r="L1297" s="74"/>
      <c r="M1297" s="74"/>
      <c r="N1297" s="74"/>
      <c r="O1297" s="74">
        <v>336</v>
      </c>
      <c r="P1297" s="74"/>
      <c r="Q1297" s="74"/>
      <c r="R1297" s="74">
        <v>144</v>
      </c>
      <c r="S1297" s="74"/>
      <c r="T1297" s="74">
        <v>229</v>
      </c>
      <c r="U1297" s="74"/>
      <c r="V1297" s="74">
        <v>30</v>
      </c>
    </row>
    <row r="1298" spans="1:22">
      <c r="A1298" s="78">
        <v>41846</v>
      </c>
      <c r="B1298" s="74">
        <v>47</v>
      </c>
      <c r="D1298" s="74">
        <v>6</v>
      </c>
      <c r="E1298" s="74"/>
      <c r="F1298" s="74">
        <v>54</v>
      </c>
      <c r="G1298" s="74"/>
      <c r="H1298" s="74">
        <v>3</v>
      </c>
      <c r="I1298" s="74"/>
      <c r="J1298" s="74"/>
      <c r="K1298" s="74"/>
      <c r="L1298" s="74"/>
      <c r="M1298" s="74"/>
      <c r="N1298" s="74"/>
      <c r="O1298" s="74">
        <v>278</v>
      </c>
      <c r="P1298" s="74"/>
      <c r="Q1298" s="74"/>
      <c r="R1298" s="74">
        <v>137</v>
      </c>
      <c r="S1298" s="74"/>
      <c r="T1298" s="74">
        <v>220</v>
      </c>
      <c r="U1298" s="74"/>
      <c r="V1298" s="74">
        <v>28</v>
      </c>
    </row>
    <row r="1299" spans="1:22">
      <c r="A1299" s="78">
        <v>41847</v>
      </c>
      <c r="B1299" s="74">
        <v>42</v>
      </c>
      <c r="D1299" s="74">
        <v>8</v>
      </c>
      <c r="E1299" s="74"/>
      <c r="F1299" s="74">
        <v>55</v>
      </c>
      <c r="G1299" s="74"/>
      <c r="H1299" s="74">
        <v>3</v>
      </c>
      <c r="I1299" s="74"/>
      <c r="J1299" s="74"/>
      <c r="K1299" s="74"/>
      <c r="L1299" s="74"/>
      <c r="M1299" s="74"/>
      <c r="N1299" s="74"/>
      <c r="O1299" s="74">
        <v>293</v>
      </c>
      <c r="P1299" s="74"/>
      <c r="Q1299" s="74"/>
      <c r="R1299" s="74">
        <v>123</v>
      </c>
      <c r="S1299" s="74"/>
      <c r="T1299" s="74">
        <v>203</v>
      </c>
      <c r="U1299" s="74"/>
      <c r="V1299" s="74">
        <v>29</v>
      </c>
    </row>
    <row r="1300" spans="1:22">
      <c r="A1300" s="78">
        <v>41848</v>
      </c>
      <c r="B1300" s="74">
        <v>40</v>
      </c>
      <c r="D1300" s="74">
        <v>7</v>
      </c>
      <c r="E1300" s="74"/>
      <c r="F1300" s="74">
        <v>57</v>
      </c>
      <c r="G1300" s="74"/>
      <c r="H1300" s="74">
        <v>3</v>
      </c>
      <c r="I1300" s="74"/>
      <c r="J1300" s="74"/>
      <c r="K1300" s="74"/>
      <c r="L1300" s="74"/>
      <c r="M1300" s="74"/>
      <c r="N1300" s="74">
        <v>194</v>
      </c>
      <c r="O1300" s="74">
        <v>9</v>
      </c>
      <c r="P1300" s="74"/>
      <c r="Q1300" s="74"/>
      <c r="R1300" s="74">
        <v>157</v>
      </c>
      <c r="S1300" s="74"/>
      <c r="T1300" s="74">
        <v>203</v>
      </c>
      <c r="U1300" s="74"/>
      <c r="V1300" s="74">
        <v>26</v>
      </c>
    </row>
    <row r="1301" spans="1:22">
      <c r="A1301" s="78">
        <v>41849</v>
      </c>
      <c r="B1301" s="74">
        <v>37</v>
      </c>
      <c r="D1301" s="74">
        <v>6</v>
      </c>
      <c r="E1301" s="74"/>
      <c r="F1301" s="74">
        <v>53</v>
      </c>
      <c r="G1301" s="74"/>
      <c r="H1301" s="74">
        <v>3</v>
      </c>
      <c r="I1301" s="74"/>
      <c r="J1301" s="74"/>
      <c r="K1301" s="74"/>
      <c r="L1301" s="74"/>
      <c r="M1301" s="74"/>
      <c r="N1301" s="74">
        <v>559</v>
      </c>
      <c r="O1301" s="74">
        <v>23</v>
      </c>
      <c r="P1301" s="74"/>
      <c r="Q1301" s="74"/>
      <c r="R1301" s="74">
        <v>138</v>
      </c>
      <c r="S1301" s="74"/>
      <c r="T1301" s="74">
        <v>201</v>
      </c>
      <c r="U1301" s="74"/>
      <c r="V1301" s="74">
        <v>25</v>
      </c>
    </row>
    <row r="1302" spans="1:22">
      <c r="A1302" s="78">
        <v>41850</v>
      </c>
      <c r="B1302" s="74">
        <v>46</v>
      </c>
      <c r="D1302" s="74">
        <v>7</v>
      </c>
      <c r="E1302" s="74"/>
      <c r="F1302" s="74">
        <v>59</v>
      </c>
      <c r="G1302" s="74"/>
      <c r="H1302" s="74">
        <v>3</v>
      </c>
      <c r="I1302" s="74"/>
      <c r="J1302" s="74"/>
      <c r="K1302" s="74"/>
      <c r="L1302" s="74"/>
      <c r="M1302" s="74"/>
      <c r="N1302" s="74">
        <v>1361</v>
      </c>
      <c r="O1302" s="74">
        <v>49</v>
      </c>
      <c r="P1302" s="74"/>
      <c r="Q1302" s="74"/>
      <c r="R1302" s="74">
        <v>128</v>
      </c>
      <c r="S1302" s="74"/>
      <c r="T1302" s="74">
        <v>206</v>
      </c>
      <c r="U1302" s="74"/>
      <c r="V1302" s="74">
        <v>27</v>
      </c>
    </row>
    <row r="1303" spans="1:22">
      <c r="A1303" s="78">
        <v>41851</v>
      </c>
      <c r="B1303" s="74">
        <v>43</v>
      </c>
      <c r="D1303" s="74">
        <v>6</v>
      </c>
      <c r="E1303" s="74"/>
      <c r="F1303" s="74">
        <v>60</v>
      </c>
      <c r="G1303" s="74"/>
      <c r="H1303" s="74">
        <v>3</v>
      </c>
      <c r="I1303" s="74"/>
      <c r="J1303" s="74"/>
      <c r="K1303" s="74"/>
      <c r="L1303" s="74"/>
      <c r="M1303" s="74"/>
      <c r="N1303" s="74"/>
      <c r="O1303" s="74">
        <v>86</v>
      </c>
      <c r="P1303" s="74"/>
      <c r="Q1303" s="74"/>
      <c r="R1303" s="74">
        <v>132</v>
      </c>
      <c r="S1303" s="74"/>
      <c r="T1303" s="74">
        <v>222</v>
      </c>
      <c r="U1303" s="74"/>
      <c r="V1303" s="74">
        <v>32</v>
      </c>
    </row>
    <row r="1304" spans="1:22">
      <c r="A1304" s="78">
        <v>41852</v>
      </c>
      <c r="B1304" s="74">
        <v>43</v>
      </c>
      <c r="D1304" s="74">
        <v>7</v>
      </c>
      <c r="E1304" s="74"/>
      <c r="F1304" s="74">
        <v>63</v>
      </c>
      <c r="G1304" s="74"/>
      <c r="H1304" s="74">
        <v>3</v>
      </c>
      <c r="I1304" s="74"/>
      <c r="J1304" s="74"/>
      <c r="K1304" s="74"/>
      <c r="L1304" s="74"/>
      <c r="M1304" s="74"/>
      <c r="N1304" s="74"/>
      <c r="O1304" s="74">
        <v>159</v>
      </c>
      <c r="P1304" s="74"/>
      <c r="Q1304" s="74"/>
      <c r="R1304" s="74">
        <v>135</v>
      </c>
      <c r="S1304" s="74"/>
      <c r="T1304" s="74">
        <v>243</v>
      </c>
      <c r="U1304" s="74"/>
      <c r="V1304" s="74">
        <v>38</v>
      </c>
    </row>
    <row r="1305" spans="1:22">
      <c r="A1305" s="78">
        <v>41853</v>
      </c>
      <c r="B1305" s="74">
        <v>50</v>
      </c>
      <c r="D1305" s="74">
        <v>7</v>
      </c>
      <c r="E1305" s="74"/>
      <c r="F1305" s="74">
        <v>58</v>
      </c>
      <c r="G1305" s="74"/>
      <c r="H1305" s="74">
        <v>3</v>
      </c>
      <c r="I1305" s="74"/>
      <c r="J1305" s="74"/>
      <c r="K1305" s="74"/>
      <c r="L1305" s="74"/>
      <c r="M1305" s="74"/>
      <c r="N1305" s="74"/>
      <c r="O1305" s="74">
        <v>168</v>
      </c>
      <c r="P1305" s="74"/>
      <c r="Q1305" s="74"/>
      <c r="R1305" s="74">
        <v>112</v>
      </c>
      <c r="S1305" s="74"/>
      <c r="T1305" s="74">
        <v>250</v>
      </c>
      <c r="U1305" s="74"/>
      <c r="V1305" s="74">
        <v>33</v>
      </c>
    </row>
    <row r="1306" spans="1:22">
      <c r="A1306" s="78">
        <v>41854</v>
      </c>
      <c r="B1306" s="74">
        <v>50</v>
      </c>
      <c r="D1306" s="74">
        <v>7</v>
      </c>
      <c r="E1306" s="74"/>
      <c r="F1306" s="74">
        <v>54</v>
      </c>
      <c r="G1306" s="74"/>
      <c r="H1306" s="74">
        <v>3</v>
      </c>
      <c r="I1306" s="74"/>
      <c r="J1306" s="74"/>
      <c r="K1306" s="74"/>
      <c r="L1306" s="74"/>
      <c r="M1306" s="74"/>
      <c r="N1306" s="74"/>
      <c r="O1306" s="74">
        <v>189</v>
      </c>
      <c r="P1306" s="74"/>
      <c r="Q1306" s="74"/>
      <c r="R1306" s="74">
        <v>106</v>
      </c>
      <c r="S1306" s="74"/>
      <c r="T1306" s="74">
        <v>241</v>
      </c>
      <c r="U1306" s="74"/>
      <c r="V1306" s="74">
        <v>34</v>
      </c>
    </row>
    <row r="1307" spans="1:22">
      <c r="A1307" s="78">
        <v>41855</v>
      </c>
      <c r="B1307" s="74">
        <v>49</v>
      </c>
      <c r="D1307" s="74">
        <v>6</v>
      </c>
      <c r="E1307" s="74"/>
      <c r="F1307" s="74">
        <v>56</v>
      </c>
      <c r="G1307" s="74"/>
      <c r="H1307" s="74">
        <v>3</v>
      </c>
      <c r="I1307" s="74"/>
      <c r="J1307" s="74"/>
      <c r="K1307" s="74"/>
      <c r="L1307" s="74"/>
      <c r="M1307" s="74"/>
      <c r="N1307" s="74"/>
      <c r="O1307" s="74">
        <v>189</v>
      </c>
      <c r="P1307" s="74"/>
      <c r="Q1307" s="74"/>
      <c r="R1307" s="74">
        <v>128</v>
      </c>
      <c r="S1307" s="74"/>
      <c r="T1307" s="74">
        <v>246</v>
      </c>
      <c r="U1307" s="74"/>
      <c r="V1307" s="74">
        <v>35</v>
      </c>
    </row>
    <row r="1308" spans="1:22">
      <c r="A1308" s="78">
        <v>41856</v>
      </c>
      <c r="B1308" s="74">
        <v>48</v>
      </c>
      <c r="D1308" s="74">
        <v>6</v>
      </c>
      <c r="E1308" s="74"/>
      <c r="F1308" s="74">
        <v>58</v>
      </c>
      <c r="G1308" s="74"/>
      <c r="H1308" s="74">
        <v>3</v>
      </c>
      <c r="I1308" s="74"/>
      <c r="J1308" s="74"/>
      <c r="K1308" s="74"/>
      <c r="L1308" s="74"/>
      <c r="M1308" s="74"/>
      <c r="N1308" s="74"/>
      <c r="O1308" s="74">
        <v>196</v>
      </c>
      <c r="P1308" s="74"/>
      <c r="Q1308" s="74"/>
      <c r="R1308" s="74">
        <v>120</v>
      </c>
      <c r="S1308" s="74"/>
      <c r="T1308" s="74">
        <v>234</v>
      </c>
      <c r="U1308" s="74"/>
      <c r="V1308" s="74">
        <v>31</v>
      </c>
    </row>
    <row r="1309" spans="1:22">
      <c r="A1309" s="78">
        <v>41857</v>
      </c>
      <c r="B1309" s="74">
        <v>51</v>
      </c>
      <c r="D1309" s="74">
        <v>6</v>
      </c>
      <c r="E1309" s="74"/>
      <c r="F1309" s="74">
        <v>60</v>
      </c>
      <c r="G1309" s="74"/>
      <c r="H1309" s="74">
        <v>3</v>
      </c>
      <c r="I1309" s="74"/>
      <c r="J1309" s="74"/>
      <c r="K1309" s="74"/>
      <c r="L1309" s="74"/>
      <c r="M1309" s="74"/>
      <c r="N1309" s="74"/>
      <c r="O1309" s="74">
        <v>243</v>
      </c>
      <c r="P1309" s="74"/>
      <c r="Q1309" s="74"/>
      <c r="R1309" s="74">
        <v>137</v>
      </c>
      <c r="S1309" s="74"/>
      <c r="T1309" s="74">
        <v>228</v>
      </c>
      <c r="U1309" s="74"/>
      <c r="V1309" s="74">
        <v>32</v>
      </c>
    </row>
    <row r="1310" spans="1:22">
      <c r="A1310" s="78">
        <v>41858</v>
      </c>
      <c r="B1310" s="74">
        <v>47</v>
      </c>
      <c r="D1310" s="74">
        <v>6</v>
      </c>
      <c r="E1310" s="74"/>
      <c r="F1310" s="74">
        <v>59</v>
      </c>
      <c r="G1310" s="74"/>
      <c r="H1310" s="74">
        <v>3</v>
      </c>
      <c r="I1310" s="74"/>
      <c r="J1310" s="74"/>
      <c r="K1310" s="74"/>
      <c r="L1310" s="74"/>
      <c r="M1310" s="74"/>
      <c r="N1310" s="74"/>
      <c r="O1310" s="74">
        <v>292</v>
      </c>
      <c r="P1310" s="74"/>
      <c r="Q1310" s="74"/>
      <c r="R1310" s="74">
        <v>158</v>
      </c>
      <c r="S1310" s="74"/>
      <c r="T1310" s="74">
        <v>242</v>
      </c>
      <c r="U1310" s="74"/>
      <c r="V1310" s="74">
        <v>32</v>
      </c>
    </row>
    <row r="1311" spans="1:22">
      <c r="A1311" s="78">
        <v>41859</v>
      </c>
      <c r="B1311" s="74">
        <v>51</v>
      </c>
      <c r="D1311" s="74">
        <v>6</v>
      </c>
      <c r="E1311" s="74"/>
      <c r="F1311" s="74">
        <v>61</v>
      </c>
      <c r="G1311" s="74"/>
      <c r="H1311" s="74">
        <v>3</v>
      </c>
      <c r="I1311" s="74"/>
      <c r="J1311" s="74"/>
      <c r="K1311" s="74"/>
      <c r="L1311" s="74"/>
      <c r="M1311" s="74"/>
      <c r="N1311" s="74"/>
      <c r="O1311" s="74">
        <v>262</v>
      </c>
      <c r="P1311" s="74"/>
      <c r="Q1311" s="74"/>
      <c r="R1311" s="74">
        <v>122</v>
      </c>
      <c r="S1311" s="74"/>
      <c r="T1311" s="74">
        <v>255</v>
      </c>
      <c r="U1311" s="74"/>
      <c r="V1311" s="74">
        <v>31</v>
      </c>
    </row>
    <row r="1312" spans="1:22">
      <c r="A1312" s="78">
        <v>41860</v>
      </c>
      <c r="B1312" s="74">
        <v>49</v>
      </c>
      <c r="D1312" s="74">
        <v>6</v>
      </c>
      <c r="E1312" s="74"/>
      <c r="F1312" s="74">
        <v>58</v>
      </c>
      <c r="G1312" s="74"/>
      <c r="H1312" s="74">
        <v>3</v>
      </c>
      <c r="I1312" s="74"/>
      <c r="J1312" s="74"/>
      <c r="K1312" s="74"/>
      <c r="L1312" s="74"/>
      <c r="M1312" s="74"/>
      <c r="N1312" s="74"/>
      <c r="O1312" s="74">
        <v>216</v>
      </c>
      <c r="P1312" s="74"/>
      <c r="Q1312" s="74"/>
      <c r="R1312" s="74">
        <v>117</v>
      </c>
      <c r="S1312" s="74"/>
      <c r="T1312" s="74">
        <v>218</v>
      </c>
      <c r="U1312" s="74"/>
      <c r="V1312" s="74">
        <v>28</v>
      </c>
    </row>
    <row r="1313" spans="1:22">
      <c r="A1313" s="78">
        <v>41861</v>
      </c>
      <c r="B1313" s="74">
        <v>47</v>
      </c>
      <c r="D1313" s="74">
        <v>6</v>
      </c>
      <c r="E1313" s="74"/>
      <c r="F1313" s="74">
        <v>51</v>
      </c>
      <c r="G1313" s="74"/>
      <c r="H1313" s="74">
        <v>3</v>
      </c>
      <c r="I1313" s="74"/>
      <c r="J1313" s="74"/>
      <c r="K1313" s="74"/>
      <c r="L1313" s="74"/>
      <c r="M1313" s="74"/>
      <c r="N1313" s="74"/>
      <c r="O1313" s="74">
        <v>211</v>
      </c>
      <c r="P1313" s="74"/>
      <c r="Q1313" s="74"/>
      <c r="R1313" s="74">
        <v>102</v>
      </c>
      <c r="S1313" s="74"/>
      <c r="T1313" s="74">
        <v>212</v>
      </c>
      <c r="U1313" s="74"/>
      <c r="V1313" s="74">
        <v>29</v>
      </c>
    </row>
    <row r="1314" spans="1:22">
      <c r="A1314" s="78">
        <v>41862</v>
      </c>
      <c r="B1314" s="74">
        <v>42</v>
      </c>
      <c r="D1314" s="74">
        <v>6</v>
      </c>
      <c r="E1314" s="74"/>
      <c r="F1314" s="74">
        <v>55</v>
      </c>
      <c r="G1314" s="74"/>
      <c r="H1314" s="74">
        <v>3</v>
      </c>
      <c r="I1314" s="74"/>
      <c r="J1314" s="74"/>
      <c r="K1314" s="74"/>
      <c r="L1314" s="74"/>
      <c r="M1314" s="74"/>
      <c r="N1314" s="74"/>
      <c r="O1314" s="74">
        <v>120</v>
      </c>
      <c r="P1314" s="74"/>
      <c r="Q1314" s="74"/>
      <c r="R1314" s="74">
        <v>118</v>
      </c>
      <c r="S1314" s="74"/>
      <c r="T1314" s="74">
        <v>215</v>
      </c>
      <c r="U1314" s="74"/>
      <c r="V1314" s="74">
        <v>29</v>
      </c>
    </row>
    <row r="1315" spans="1:22">
      <c r="A1315" s="78">
        <v>41863</v>
      </c>
      <c r="B1315" s="74">
        <v>42</v>
      </c>
      <c r="D1315" s="74">
        <v>6</v>
      </c>
      <c r="E1315" s="74"/>
      <c r="F1315" s="74">
        <v>51</v>
      </c>
      <c r="G1315" s="74"/>
      <c r="H1315" s="74">
        <v>3</v>
      </c>
      <c r="I1315" s="74"/>
      <c r="J1315" s="74"/>
      <c r="K1315" s="74"/>
      <c r="L1315" s="74"/>
      <c r="M1315" s="74"/>
      <c r="N1315" s="74">
        <v>444</v>
      </c>
      <c r="O1315" s="74">
        <v>15</v>
      </c>
      <c r="P1315" s="74"/>
      <c r="Q1315" s="74"/>
      <c r="R1315" s="74">
        <v>117</v>
      </c>
      <c r="S1315" s="74"/>
      <c r="T1315" s="74">
        <v>212</v>
      </c>
      <c r="U1315" s="74"/>
      <c r="V1315" s="74">
        <v>27</v>
      </c>
    </row>
    <row r="1316" spans="1:22">
      <c r="A1316" s="78">
        <v>41864</v>
      </c>
      <c r="B1316" s="74">
        <v>42</v>
      </c>
      <c r="D1316" s="74">
        <v>7</v>
      </c>
      <c r="E1316" s="74"/>
      <c r="F1316" s="74">
        <v>54</v>
      </c>
      <c r="G1316" s="74"/>
      <c r="H1316" s="74">
        <v>4</v>
      </c>
      <c r="I1316" s="74"/>
      <c r="J1316" s="74"/>
      <c r="K1316" s="74"/>
      <c r="L1316" s="74"/>
      <c r="M1316" s="74"/>
      <c r="N1316" s="74">
        <v>780</v>
      </c>
      <c r="O1316" s="74">
        <v>35</v>
      </c>
      <c r="P1316" s="74"/>
      <c r="Q1316" s="74"/>
      <c r="R1316" s="74">
        <v>112</v>
      </c>
      <c r="S1316" s="74"/>
      <c r="T1316" s="74">
        <v>222</v>
      </c>
      <c r="U1316" s="74"/>
      <c r="V1316" s="74">
        <v>29</v>
      </c>
    </row>
    <row r="1317" spans="1:22">
      <c r="A1317" s="78">
        <v>41865</v>
      </c>
      <c r="B1317" s="74">
        <v>50</v>
      </c>
      <c r="D1317" s="74">
        <v>7</v>
      </c>
      <c r="E1317" s="74"/>
      <c r="F1317" s="74">
        <v>53</v>
      </c>
      <c r="G1317" s="74"/>
      <c r="H1317" s="74">
        <v>4</v>
      </c>
      <c r="I1317" s="74"/>
      <c r="J1317" s="74"/>
      <c r="K1317" s="74"/>
      <c r="L1317" s="74"/>
      <c r="M1317" s="74"/>
      <c r="N1317" s="74"/>
      <c r="O1317" s="74">
        <v>61</v>
      </c>
      <c r="P1317" s="74"/>
      <c r="Q1317" s="74"/>
      <c r="R1317" s="74">
        <v>122</v>
      </c>
      <c r="S1317" s="74"/>
      <c r="T1317" s="74">
        <v>139</v>
      </c>
      <c r="U1317" s="74"/>
      <c r="V1317" s="74">
        <v>22</v>
      </c>
    </row>
    <row r="1318" spans="1:22">
      <c r="A1318" s="78">
        <v>41866</v>
      </c>
      <c r="B1318" s="74">
        <v>40</v>
      </c>
      <c r="D1318" s="74">
        <v>7</v>
      </c>
      <c r="E1318" s="74"/>
      <c r="F1318" s="74">
        <v>53</v>
      </c>
      <c r="G1318" s="74"/>
      <c r="H1318" s="74">
        <v>4</v>
      </c>
      <c r="I1318" s="74"/>
      <c r="J1318" s="74"/>
      <c r="K1318" s="74"/>
      <c r="L1318" s="74"/>
      <c r="M1318" s="74"/>
      <c r="N1318" s="74"/>
      <c r="O1318" s="74">
        <v>91</v>
      </c>
      <c r="P1318" s="74"/>
      <c r="Q1318" s="74"/>
      <c r="R1318" s="74">
        <v>118</v>
      </c>
      <c r="S1318" s="74"/>
      <c r="T1318" s="74">
        <v>81</v>
      </c>
      <c r="U1318" s="74"/>
      <c r="V1318" s="74">
        <v>10</v>
      </c>
    </row>
    <row r="1319" spans="1:22">
      <c r="A1319" s="78">
        <v>41867</v>
      </c>
      <c r="B1319" s="74">
        <v>50</v>
      </c>
      <c r="D1319" s="74">
        <v>9</v>
      </c>
      <c r="E1319" s="74"/>
      <c r="F1319" s="74">
        <v>49</v>
      </c>
      <c r="G1319" s="74"/>
      <c r="H1319" s="74">
        <v>4</v>
      </c>
      <c r="I1319" s="74"/>
      <c r="J1319" s="74"/>
      <c r="K1319" s="74"/>
      <c r="L1319" s="74"/>
      <c r="M1319" s="74"/>
      <c r="N1319" s="74"/>
      <c r="O1319" s="74">
        <v>107</v>
      </c>
      <c r="P1319" s="74"/>
      <c r="Q1319" s="74"/>
      <c r="R1319" s="74">
        <v>101</v>
      </c>
      <c r="S1319" s="74"/>
      <c r="T1319" s="74">
        <v>81</v>
      </c>
      <c r="U1319" s="74"/>
      <c r="V1319" s="74">
        <v>12</v>
      </c>
    </row>
    <row r="1320" spans="1:22">
      <c r="A1320" s="78">
        <v>41868</v>
      </c>
      <c r="B1320" s="74">
        <v>44</v>
      </c>
      <c r="D1320" s="74">
        <v>9</v>
      </c>
      <c r="E1320" s="74"/>
      <c r="F1320" s="74">
        <v>43</v>
      </c>
      <c r="G1320" s="74"/>
      <c r="H1320" s="74">
        <v>4</v>
      </c>
      <c r="I1320" s="74"/>
      <c r="J1320" s="74"/>
      <c r="K1320" s="74"/>
      <c r="L1320" s="74"/>
      <c r="M1320" s="74"/>
      <c r="N1320" s="74"/>
      <c r="O1320" s="74">
        <v>160</v>
      </c>
      <c r="P1320" s="74"/>
      <c r="Q1320" s="74"/>
      <c r="R1320" s="74">
        <v>96</v>
      </c>
      <c r="S1320" s="74"/>
      <c r="T1320" s="74">
        <v>76</v>
      </c>
      <c r="U1320" s="74"/>
      <c r="V1320" s="74">
        <v>12</v>
      </c>
    </row>
    <row r="1321" spans="1:22">
      <c r="A1321" s="78">
        <v>41869</v>
      </c>
      <c r="B1321" s="74">
        <v>41</v>
      </c>
      <c r="D1321" s="74">
        <v>9</v>
      </c>
      <c r="E1321" s="74"/>
      <c r="F1321" s="74">
        <v>41</v>
      </c>
      <c r="G1321" s="74"/>
      <c r="H1321" s="74">
        <v>3</v>
      </c>
      <c r="I1321" s="74"/>
      <c r="J1321" s="74"/>
      <c r="K1321" s="74"/>
      <c r="L1321" s="74"/>
      <c r="M1321" s="74"/>
      <c r="N1321" s="74"/>
      <c r="O1321" s="74">
        <v>202</v>
      </c>
      <c r="P1321" s="74"/>
      <c r="Q1321" s="74"/>
      <c r="R1321" s="74">
        <v>129</v>
      </c>
      <c r="S1321" s="74"/>
      <c r="T1321" s="74">
        <v>64</v>
      </c>
      <c r="U1321" s="74"/>
      <c r="V1321" s="74">
        <v>11</v>
      </c>
    </row>
    <row r="1322" spans="1:22">
      <c r="A1322" s="78">
        <v>41870</v>
      </c>
      <c r="B1322" s="74">
        <v>40</v>
      </c>
      <c r="D1322" s="74">
        <v>8</v>
      </c>
      <c r="E1322" s="74"/>
      <c r="F1322" s="74">
        <v>43</v>
      </c>
      <c r="G1322" s="74"/>
      <c r="H1322" s="74">
        <v>3</v>
      </c>
      <c r="I1322" s="74"/>
      <c r="J1322" s="74"/>
      <c r="K1322" s="74"/>
      <c r="L1322" s="74"/>
      <c r="M1322" s="74"/>
      <c r="N1322" s="74"/>
      <c r="O1322" s="74">
        <v>164</v>
      </c>
      <c r="P1322" s="74"/>
      <c r="Q1322" s="74"/>
      <c r="R1322" s="74">
        <v>160</v>
      </c>
      <c r="S1322" s="74"/>
      <c r="T1322" s="74">
        <v>71</v>
      </c>
      <c r="U1322" s="74"/>
      <c r="V1322" s="74">
        <v>11</v>
      </c>
    </row>
    <row r="1323" spans="1:22">
      <c r="A1323" s="78">
        <v>41871</v>
      </c>
      <c r="B1323" s="74">
        <v>38</v>
      </c>
      <c r="D1323" s="74">
        <v>6</v>
      </c>
      <c r="E1323" s="74"/>
      <c r="F1323" s="74">
        <v>49</v>
      </c>
      <c r="G1323" s="74"/>
      <c r="H1323" s="74">
        <v>3</v>
      </c>
      <c r="I1323" s="74"/>
      <c r="J1323" s="74"/>
      <c r="K1323" s="74"/>
      <c r="L1323" s="74"/>
      <c r="M1323" s="74"/>
      <c r="N1323" s="74"/>
      <c r="O1323" s="74">
        <v>122</v>
      </c>
      <c r="P1323" s="74"/>
      <c r="Q1323" s="74"/>
      <c r="R1323" s="74">
        <v>130</v>
      </c>
      <c r="S1323" s="74"/>
      <c r="T1323" s="74">
        <v>79</v>
      </c>
      <c r="U1323" s="74"/>
      <c r="V1323" s="74">
        <v>14</v>
      </c>
    </row>
    <row r="1324" spans="1:22">
      <c r="A1324" s="78">
        <v>41872</v>
      </c>
      <c r="B1324" s="74">
        <v>47</v>
      </c>
      <c r="D1324" s="74">
        <v>7</v>
      </c>
      <c r="E1324" s="74"/>
      <c r="F1324" s="74">
        <v>48</v>
      </c>
      <c r="G1324" s="74"/>
      <c r="H1324" s="74">
        <v>3</v>
      </c>
      <c r="I1324" s="74"/>
      <c r="J1324" s="74"/>
      <c r="K1324" s="74"/>
      <c r="L1324" s="74"/>
      <c r="M1324" s="74"/>
      <c r="N1324" s="74"/>
      <c r="O1324" s="74">
        <v>128</v>
      </c>
      <c r="P1324" s="74"/>
      <c r="Q1324" s="74"/>
      <c r="R1324" s="74">
        <v>155</v>
      </c>
      <c r="S1324" s="74"/>
      <c r="T1324" s="74">
        <v>93</v>
      </c>
      <c r="U1324" s="74"/>
      <c r="V1324" s="74">
        <v>14</v>
      </c>
    </row>
    <row r="1325" spans="1:22">
      <c r="A1325" s="78">
        <v>41873</v>
      </c>
      <c r="B1325" s="74">
        <v>55</v>
      </c>
      <c r="D1325" s="74">
        <v>8</v>
      </c>
      <c r="E1325" s="74"/>
      <c r="F1325" s="74">
        <v>50</v>
      </c>
      <c r="G1325" s="74"/>
      <c r="H1325" s="74">
        <v>3</v>
      </c>
      <c r="I1325" s="74"/>
      <c r="J1325" s="74"/>
      <c r="K1325" s="74"/>
      <c r="L1325" s="74"/>
      <c r="M1325" s="74"/>
      <c r="N1325" s="74"/>
      <c r="O1325" s="74">
        <v>144</v>
      </c>
      <c r="P1325" s="74"/>
      <c r="Q1325" s="74"/>
      <c r="R1325" s="74">
        <v>148</v>
      </c>
      <c r="S1325" s="74"/>
      <c r="T1325" s="74">
        <v>105</v>
      </c>
      <c r="U1325" s="74"/>
      <c r="V1325" s="74">
        <v>12</v>
      </c>
    </row>
    <row r="1326" spans="1:22">
      <c r="A1326" s="78">
        <v>41874</v>
      </c>
      <c r="B1326" s="74">
        <v>54</v>
      </c>
      <c r="D1326" s="74">
        <v>7</v>
      </c>
      <c r="E1326" s="74"/>
      <c r="F1326" s="74">
        <v>48</v>
      </c>
      <c r="G1326" s="74"/>
      <c r="H1326" s="74">
        <v>3</v>
      </c>
      <c r="I1326" s="74"/>
      <c r="J1326" s="74"/>
      <c r="K1326" s="74"/>
      <c r="L1326" s="74"/>
      <c r="M1326" s="74"/>
      <c r="N1326" s="74"/>
      <c r="O1326" s="74">
        <v>182</v>
      </c>
      <c r="P1326" s="74"/>
      <c r="Q1326" s="74"/>
      <c r="R1326" s="74">
        <v>124</v>
      </c>
      <c r="S1326" s="74"/>
      <c r="T1326" s="74">
        <v>118</v>
      </c>
      <c r="U1326" s="74"/>
      <c r="V1326" s="74">
        <v>14</v>
      </c>
    </row>
    <row r="1327" spans="1:22">
      <c r="A1327" s="78">
        <v>41875</v>
      </c>
      <c r="B1327" s="74">
        <v>48</v>
      </c>
      <c r="D1327" s="74">
        <v>7</v>
      </c>
      <c r="E1327" s="74"/>
      <c r="F1327" s="74">
        <v>42</v>
      </c>
      <c r="G1327" s="74"/>
      <c r="H1327" s="74">
        <v>3</v>
      </c>
      <c r="I1327" s="74"/>
      <c r="J1327" s="74"/>
      <c r="K1327" s="74"/>
      <c r="L1327" s="74"/>
      <c r="M1327" s="74"/>
      <c r="N1327" s="74"/>
      <c r="O1327" s="74">
        <v>160</v>
      </c>
      <c r="P1327" s="74"/>
      <c r="Q1327" s="74"/>
      <c r="R1327" s="74">
        <v>116</v>
      </c>
      <c r="S1327" s="74"/>
      <c r="T1327" s="74">
        <v>115</v>
      </c>
      <c r="U1327" s="74"/>
      <c r="V1327" s="74">
        <v>15</v>
      </c>
    </row>
    <row r="1328" spans="1:22">
      <c r="A1328" s="78">
        <v>41876</v>
      </c>
      <c r="B1328" s="74">
        <v>49</v>
      </c>
      <c r="D1328" s="74">
        <v>8</v>
      </c>
      <c r="E1328" s="74"/>
      <c r="F1328" s="74">
        <v>44</v>
      </c>
      <c r="G1328" s="74"/>
      <c r="H1328" s="74">
        <v>3</v>
      </c>
      <c r="I1328" s="74"/>
      <c r="J1328" s="74"/>
      <c r="K1328" s="74"/>
      <c r="L1328" s="74"/>
      <c r="M1328" s="74"/>
      <c r="N1328" s="74"/>
      <c r="O1328" s="74">
        <v>172</v>
      </c>
      <c r="P1328" s="74"/>
      <c r="Q1328" s="74"/>
      <c r="R1328" s="74">
        <v>142</v>
      </c>
      <c r="S1328" s="74"/>
      <c r="T1328" s="74">
        <v>112</v>
      </c>
      <c r="U1328" s="74"/>
      <c r="V1328" s="74">
        <v>14</v>
      </c>
    </row>
    <row r="1329" spans="1:22">
      <c r="A1329" s="78">
        <v>41877</v>
      </c>
      <c r="B1329" s="74">
        <v>50</v>
      </c>
      <c r="D1329" s="74">
        <v>7</v>
      </c>
      <c r="E1329" s="74"/>
      <c r="F1329" s="74">
        <v>47</v>
      </c>
      <c r="G1329" s="74"/>
      <c r="H1329" s="74">
        <v>3</v>
      </c>
      <c r="I1329" s="74"/>
      <c r="J1329" s="74"/>
      <c r="K1329" s="74"/>
      <c r="L1329" s="74"/>
      <c r="M1329" s="74"/>
      <c r="N1329" s="74"/>
      <c r="O1329" s="74">
        <v>121</v>
      </c>
      <c r="P1329" s="74"/>
      <c r="Q1329" s="74"/>
      <c r="R1329" s="74">
        <v>145</v>
      </c>
      <c r="S1329" s="74"/>
      <c r="T1329" s="74">
        <v>112</v>
      </c>
      <c r="U1329" s="74"/>
      <c r="V1329" s="74">
        <v>15</v>
      </c>
    </row>
    <row r="1330" spans="1:22">
      <c r="A1330" s="78">
        <v>41878</v>
      </c>
      <c r="B1330" s="74">
        <v>49</v>
      </c>
      <c r="D1330" s="74">
        <v>7</v>
      </c>
      <c r="E1330" s="74"/>
      <c r="F1330" s="74">
        <v>45</v>
      </c>
      <c r="G1330" s="74"/>
      <c r="H1330" s="74">
        <v>3</v>
      </c>
      <c r="I1330" s="74"/>
      <c r="J1330" s="74"/>
      <c r="K1330" s="74"/>
      <c r="L1330" s="74"/>
      <c r="M1330" s="74"/>
      <c r="N1330" s="74"/>
      <c r="O1330" s="74">
        <v>124</v>
      </c>
      <c r="P1330" s="74"/>
      <c r="Q1330" s="74"/>
      <c r="R1330" s="74">
        <v>163</v>
      </c>
      <c r="S1330" s="74"/>
      <c r="T1330" s="74">
        <v>108</v>
      </c>
      <c r="U1330" s="74"/>
      <c r="V1330" s="74">
        <v>16</v>
      </c>
    </row>
    <row r="1331" spans="1:22">
      <c r="A1331" s="78">
        <v>41879</v>
      </c>
      <c r="B1331" s="74">
        <v>50</v>
      </c>
      <c r="D1331" s="74">
        <v>10</v>
      </c>
      <c r="E1331" s="74"/>
      <c r="F1331" s="74">
        <v>44</v>
      </c>
      <c r="G1331" s="74"/>
      <c r="H1331" s="74">
        <v>3</v>
      </c>
      <c r="I1331" s="74"/>
      <c r="J1331" s="74"/>
      <c r="K1331" s="74"/>
      <c r="L1331" s="74"/>
      <c r="M1331" s="74"/>
      <c r="N1331" s="74"/>
      <c r="O1331" s="74">
        <v>106</v>
      </c>
      <c r="P1331" s="74"/>
      <c r="Q1331" s="74"/>
      <c r="R1331" s="74">
        <v>159</v>
      </c>
      <c r="S1331" s="74"/>
      <c r="T1331" s="74">
        <v>116</v>
      </c>
      <c r="U1331" s="74"/>
      <c r="V1331" s="74">
        <v>16</v>
      </c>
    </row>
    <row r="1332" spans="1:22">
      <c r="A1332" s="78">
        <v>41880</v>
      </c>
      <c r="B1332" s="74">
        <v>55</v>
      </c>
      <c r="D1332" s="74">
        <v>12</v>
      </c>
      <c r="E1332" s="74"/>
      <c r="F1332" s="74">
        <v>45</v>
      </c>
      <c r="G1332" s="74"/>
      <c r="H1332" s="74">
        <v>3</v>
      </c>
      <c r="I1332" s="74"/>
      <c r="J1332" s="74"/>
      <c r="K1332" s="74"/>
      <c r="L1332" s="74"/>
      <c r="M1332" s="74"/>
      <c r="N1332" s="74"/>
      <c r="O1332" s="74">
        <v>115</v>
      </c>
      <c r="P1332" s="74"/>
      <c r="Q1332" s="74"/>
      <c r="R1332" s="74">
        <v>144</v>
      </c>
      <c r="S1332" s="74"/>
      <c r="T1332" s="74">
        <v>125</v>
      </c>
      <c r="U1332" s="74"/>
      <c r="V1332" s="74">
        <v>17</v>
      </c>
    </row>
    <row r="1333" spans="1:22">
      <c r="A1333" s="78">
        <v>41881</v>
      </c>
      <c r="B1333" s="74">
        <v>50</v>
      </c>
      <c r="D1333" s="74">
        <v>10</v>
      </c>
      <c r="E1333" s="74"/>
      <c r="F1333" s="74">
        <v>45</v>
      </c>
      <c r="G1333" s="74"/>
      <c r="H1333" s="74">
        <v>3</v>
      </c>
      <c r="I1333" s="74"/>
      <c r="J1333" s="74"/>
      <c r="K1333" s="74"/>
      <c r="L1333" s="74"/>
      <c r="M1333" s="74"/>
      <c r="N1333" s="74"/>
      <c r="O1333" s="74">
        <v>119</v>
      </c>
      <c r="P1333" s="74"/>
      <c r="Q1333" s="74"/>
      <c r="R1333" s="74">
        <v>132</v>
      </c>
      <c r="S1333" s="74"/>
      <c r="T1333" s="74">
        <v>129</v>
      </c>
      <c r="U1333" s="74"/>
      <c r="V1333" s="74">
        <v>18</v>
      </c>
    </row>
    <row r="1334" spans="1:22">
      <c r="A1334" s="78">
        <v>41882</v>
      </c>
      <c r="B1334" s="74">
        <v>49</v>
      </c>
      <c r="D1334" s="74">
        <v>10</v>
      </c>
      <c r="E1334" s="74"/>
      <c r="F1334" s="74">
        <v>35</v>
      </c>
      <c r="G1334" s="74"/>
      <c r="H1334" s="74">
        <v>3</v>
      </c>
      <c r="I1334" s="74"/>
      <c r="J1334" s="74"/>
      <c r="K1334" s="74"/>
      <c r="L1334" s="74"/>
      <c r="M1334" s="74"/>
      <c r="N1334" s="74"/>
      <c r="O1334" s="74">
        <v>131</v>
      </c>
      <c r="P1334" s="74"/>
      <c r="Q1334" s="74"/>
      <c r="R1334" s="74">
        <v>122</v>
      </c>
      <c r="S1334" s="74"/>
      <c r="T1334" s="74">
        <v>124</v>
      </c>
      <c r="U1334" s="74"/>
      <c r="V1334" s="74">
        <v>20</v>
      </c>
    </row>
    <row r="1335" spans="1:22">
      <c r="A1335" s="78">
        <v>41883</v>
      </c>
      <c r="B1335" s="74">
        <v>39</v>
      </c>
      <c r="D1335" s="74">
        <v>9</v>
      </c>
      <c r="E1335" s="74"/>
      <c r="F1335" s="74">
        <v>29</v>
      </c>
      <c r="G1335" s="74"/>
      <c r="H1335" s="74">
        <v>3</v>
      </c>
      <c r="I1335" s="74"/>
      <c r="J1335" s="74"/>
      <c r="K1335" s="74"/>
      <c r="L1335" s="74"/>
      <c r="M1335" s="74"/>
      <c r="N1335" s="74"/>
      <c r="O1335" s="74">
        <v>122</v>
      </c>
      <c r="P1335" s="74"/>
      <c r="Q1335" s="74"/>
      <c r="R1335" s="74">
        <v>133</v>
      </c>
      <c r="S1335" s="74"/>
      <c r="T1335" s="74">
        <v>111</v>
      </c>
      <c r="U1335" s="74"/>
      <c r="V1335" s="74">
        <v>16</v>
      </c>
    </row>
    <row r="1336" spans="1:22">
      <c r="A1336" s="78">
        <v>41884</v>
      </c>
      <c r="B1336" s="74">
        <v>35</v>
      </c>
      <c r="D1336" s="74">
        <v>7</v>
      </c>
      <c r="E1336" s="74"/>
      <c r="F1336" s="74">
        <v>26</v>
      </c>
      <c r="G1336" s="74"/>
      <c r="H1336" s="74">
        <v>3</v>
      </c>
      <c r="I1336" s="74"/>
      <c r="J1336" s="74"/>
      <c r="K1336" s="74"/>
      <c r="L1336" s="74"/>
      <c r="M1336" s="74"/>
      <c r="N1336" s="74"/>
      <c r="O1336" s="74">
        <v>116</v>
      </c>
      <c r="P1336" s="74"/>
      <c r="Q1336" s="74"/>
      <c r="R1336" s="74">
        <v>145</v>
      </c>
      <c r="S1336" s="74"/>
      <c r="T1336" s="74">
        <v>116</v>
      </c>
      <c r="U1336" s="74"/>
      <c r="V1336" s="74">
        <v>20</v>
      </c>
    </row>
    <row r="1337" spans="1:22">
      <c r="A1337" s="78">
        <v>41885</v>
      </c>
      <c r="B1337" s="74">
        <v>36</v>
      </c>
      <c r="D1337" s="74">
        <v>8</v>
      </c>
      <c r="E1337" s="74"/>
      <c r="F1337" s="74">
        <v>28</v>
      </c>
      <c r="G1337" s="74"/>
      <c r="H1337" s="74">
        <v>3</v>
      </c>
      <c r="I1337" s="74"/>
      <c r="J1337" s="74"/>
      <c r="K1337" s="74"/>
      <c r="L1337" s="74"/>
      <c r="M1337" s="74"/>
      <c r="N1337" s="74"/>
      <c r="O1337" s="74">
        <v>150</v>
      </c>
      <c r="P1337" s="74"/>
      <c r="Q1337" s="74"/>
      <c r="R1337" s="74">
        <v>168</v>
      </c>
      <c r="S1337" s="74"/>
      <c r="T1337" s="74">
        <v>135</v>
      </c>
      <c r="U1337" s="74"/>
      <c r="V1337" s="74">
        <v>24</v>
      </c>
    </row>
    <row r="1338" spans="1:22">
      <c r="A1338" s="78">
        <v>41886</v>
      </c>
      <c r="B1338" s="74">
        <v>42</v>
      </c>
      <c r="D1338" s="74">
        <v>8</v>
      </c>
      <c r="E1338" s="74"/>
      <c r="F1338" s="74">
        <v>26</v>
      </c>
      <c r="G1338" s="74"/>
      <c r="H1338" s="74">
        <v>3</v>
      </c>
      <c r="I1338" s="74"/>
      <c r="J1338" s="74"/>
      <c r="K1338" s="74"/>
      <c r="L1338" s="74"/>
      <c r="M1338" s="74"/>
      <c r="N1338" s="74"/>
      <c r="O1338" s="74">
        <v>168</v>
      </c>
      <c r="P1338" s="74"/>
      <c r="Q1338" s="74"/>
      <c r="R1338" s="74">
        <v>174</v>
      </c>
      <c r="S1338" s="74"/>
      <c r="T1338" s="74">
        <v>128</v>
      </c>
      <c r="U1338" s="74"/>
      <c r="V1338" s="74">
        <v>25</v>
      </c>
    </row>
    <row r="1339" spans="1:22">
      <c r="A1339" s="78">
        <v>41887</v>
      </c>
      <c r="B1339" s="74">
        <v>62</v>
      </c>
      <c r="D1339" s="74">
        <v>11</v>
      </c>
      <c r="E1339" s="74"/>
      <c r="F1339" s="74">
        <v>35</v>
      </c>
      <c r="G1339" s="74"/>
      <c r="H1339" s="74">
        <v>3</v>
      </c>
      <c r="I1339" s="74"/>
      <c r="J1339" s="74"/>
      <c r="K1339" s="74"/>
      <c r="L1339" s="74"/>
      <c r="M1339" s="74"/>
      <c r="N1339" s="74"/>
      <c r="O1339" s="74">
        <v>187</v>
      </c>
      <c r="P1339" s="74"/>
      <c r="Q1339" s="74"/>
      <c r="R1339" s="74">
        <v>196</v>
      </c>
      <c r="S1339" s="74"/>
      <c r="T1339" s="74">
        <v>149</v>
      </c>
      <c r="U1339" s="74"/>
      <c r="V1339" s="74">
        <v>22</v>
      </c>
    </row>
    <row r="1340" spans="1:22">
      <c r="A1340" s="78">
        <v>41888</v>
      </c>
      <c r="B1340" s="74">
        <v>49</v>
      </c>
      <c r="D1340" s="74">
        <v>7</v>
      </c>
      <c r="E1340" s="74"/>
      <c r="F1340" s="74">
        <v>40</v>
      </c>
      <c r="G1340" s="74"/>
      <c r="H1340" s="74">
        <v>3</v>
      </c>
      <c r="I1340" s="74"/>
      <c r="J1340" s="74"/>
      <c r="K1340" s="74"/>
      <c r="L1340" s="74"/>
      <c r="M1340" s="74"/>
      <c r="N1340" s="74"/>
      <c r="O1340" s="74">
        <v>156</v>
      </c>
      <c r="P1340" s="74"/>
      <c r="Q1340" s="74"/>
      <c r="R1340" s="74">
        <v>141</v>
      </c>
      <c r="S1340" s="74"/>
      <c r="T1340" s="74">
        <v>149</v>
      </c>
      <c r="U1340" s="74"/>
      <c r="V1340" s="74">
        <v>22</v>
      </c>
    </row>
    <row r="1341" spans="1:22">
      <c r="A1341" s="78">
        <v>41889</v>
      </c>
      <c r="B1341" s="74">
        <v>52</v>
      </c>
      <c r="D1341" s="74">
        <v>6</v>
      </c>
      <c r="E1341" s="74"/>
      <c r="F1341" s="74">
        <v>38</v>
      </c>
      <c r="G1341" s="74"/>
      <c r="H1341" s="74">
        <v>3</v>
      </c>
      <c r="I1341" s="74"/>
      <c r="J1341" s="74"/>
      <c r="K1341" s="74"/>
      <c r="L1341" s="74"/>
      <c r="M1341" s="74"/>
      <c r="N1341" s="74"/>
      <c r="O1341" s="74">
        <v>142</v>
      </c>
      <c r="P1341" s="74"/>
      <c r="Q1341" s="74"/>
      <c r="R1341" s="74">
        <v>124</v>
      </c>
      <c r="S1341" s="74"/>
      <c r="T1341" s="74">
        <v>150</v>
      </c>
      <c r="U1341" s="74"/>
      <c r="V1341" s="74">
        <v>21</v>
      </c>
    </row>
    <row r="1342" spans="1:22">
      <c r="A1342" s="78">
        <v>41890</v>
      </c>
      <c r="B1342" s="74">
        <v>50</v>
      </c>
      <c r="D1342" s="74">
        <v>7</v>
      </c>
      <c r="E1342" s="74"/>
      <c r="F1342" s="74">
        <v>38</v>
      </c>
      <c r="G1342" s="74"/>
      <c r="H1342" s="74">
        <v>3</v>
      </c>
      <c r="I1342" s="74"/>
      <c r="J1342" s="74"/>
      <c r="K1342" s="74"/>
      <c r="L1342" s="74"/>
      <c r="M1342" s="74"/>
      <c r="N1342" s="74"/>
      <c r="O1342" s="74">
        <v>159</v>
      </c>
      <c r="P1342" s="74"/>
      <c r="Q1342" s="74"/>
      <c r="R1342" s="74">
        <v>124</v>
      </c>
      <c r="S1342" s="74"/>
      <c r="T1342" s="74">
        <v>151</v>
      </c>
      <c r="U1342" s="74"/>
      <c r="V1342" s="74">
        <v>22</v>
      </c>
    </row>
    <row r="1343" spans="1:22">
      <c r="A1343" s="78">
        <v>41891</v>
      </c>
      <c r="B1343" s="74">
        <v>46</v>
      </c>
      <c r="D1343" s="74">
        <v>8</v>
      </c>
      <c r="E1343" s="74"/>
      <c r="F1343" s="74">
        <v>32</v>
      </c>
      <c r="G1343" s="74"/>
      <c r="H1343" s="74">
        <v>3</v>
      </c>
      <c r="I1343" s="74"/>
      <c r="J1343" s="74"/>
      <c r="K1343" s="74"/>
      <c r="L1343" s="74"/>
      <c r="M1343" s="74"/>
      <c r="N1343" s="74"/>
      <c r="O1343" s="74">
        <v>177</v>
      </c>
      <c r="P1343" s="74"/>
      <c r="Q1343" s="74"/>
      <c r="R1343" s="74">
        <v>146</v>
      </c>
      <c r="S1343" s="74"/>
      <c r="T1343" s="74">
        <v>170</v>
      </c>
      <c r="U1343" s="74"/>
      <c r="V1343" s="74">
        <v>25</v>
      </c>
    </row>
    <row r="1344" spans="1:22">
      <c r="A1344" s="78">
        <v>41892</v>
      </c>
      <c r="B1344" s="74">
        <v>44</v>
      </c>
      <c r="D1344" s="74">
        <v>7</v>
      </c>
      <c r="E1344" s="74"/>
      <c r="F1344" s="74">
        <v>28</v>
      </c>
      <c r="G1344" s="74"/>
      <c r="H1344" s="74">
        <v>3</v>
      </c>
      <c r="I1344" s="74"/>
      <c r="J1344" s="74"/>
      <c r="K1344" s="74"/>
      <c r="L1344" s="74"/>
      <c r="M1344" s="74"/>
      <c r="N1344" s="74"/>
      <c r="O1344" s="74">
        <v>113</v>
      </c>
      <c r="P1344" s="74"/>
      <c r="Q1344" s="74"/>
      <c r="R1344" s="74">
        <v>139</v>
      </c>
      <c r="S1344" s="74"/>
      <c r="T1344" s="74">
        <v>175</v>
      </c>
      <c r="U1344" s="74"/>
      <c r="V1344" s="74">
        <v>25</v>
      </c>
    </row>
    <row r="1345" spans="1:22">
      <c r="A1345" s="78">
        <v>41893</v>
      </c>
      <c r="B1345" s="74">
        <v>47</v>
      </c>
      <c r="D1345" s="74">
        <v>6</v>
      </c>
      <c r="E1345" s="74"/>
      <c r="F1345" s="74">
        <v>27</v>
      </c>
      <c r="G1345" s="74"/>
      <c r="H1345" s="74">
        <v>3</v>
      </c>
      <c r="I1345" s="74"/>
      <c r="J1345" s="74"/>
      <c r="K1345" s="74"/>
      <c r="L1345" s="74"/>
      <c r="M1345" s="74"/>
      <c r="N1345" s="74"/>
      <c r="O1345" s="74">
        <v>101</v>
      </c>
      <c r="P1345" s="74"/>
      <c r="Q1345" s="74"/>
      <c r="R1345" s="74">
        <v>154</v>
      </c>
      <c r="S1345" s="74"/>
      <c r="T1345" s="74">
        <v>194</v>
      </c>
      <c r="U1345" s="74"/>
      <c r="V1345" s="74">
        <v>26</v>
      </c>
    </row>
    <row r="1346" spans="1:22">
      <c r="A1346" s="78">
        <v>41894</v>
      </c>
      <c r="B1346" s="74">
        <v>49</v>
      </c>
      <c r="D1346" s="74">
        <v>6</v>
      </c>
      <c r="E1346" s="74"/>
      <c r="F1346" s="74">
        <v>31</v>
      </c>
      <c r="G1346" s="74"/>
      <c r="H1346" s="74">
        <v>3</v>
      </c>
      <c r="I1346" s="74"/>
      <c r="J1346" s="74"/>
      <c r="K1346" s="74"/>
      <c r="L1346" s="74"/>
      <c r="M1346" s="74"/>
      <c r="N1346" s="74"/>
      <c r="O1346" s="74">
        <v>128</v>
      </c>
      <c r="P1346" s="74"/>
      <c r="Q1346" s="74"/>
      <c r="R1346" s="74">
        <v>151</v>
      </c>
      <c r="S1346" s="74"/>
      <c r="T1346" s="74">
        <v>220</v>
      </c>
      <c r="U1346" s="74"/>
      <c r="V1346" s="74">
        <v>31</v>
      </c>
    </row>
    <row r="1347" spans="1:22">
      <c r="A1347" s="78">
        <v>41895</v>
      </c>
      <c r="B1347" s="74">
        <v>53</v>
      </c>
      <c r="D1347" s="74">
        <v>6</v>
      </c>
      <c r="E1347" s="74"/>
      <c r="F1347" s="74">
        <v>31</v>
      </c>
      <c r="G1347" s="74"/>
      <c r="H1347" s="74">
        <v>3</v>
      </c>
      <c r="I1347" s="74"/>
      <c r="J1347" s="74"/>
      <c r="K1347" s="74"/>
      <c r="L1347" s="74"/>
      <c r="M1347" s="74"/>
      <c r="N1347" s="74"/>
      <c r="O1347" s="74">
        <v>139</v>
      </c>
      <c r="P1347" s="74"/>
      <c r="Q1347" s="74"/>
      <c r="R1347" s="74">
        <v>146</v>
      </c>
      <c r="S1347" s="74"/>
      <c r="T1347" s="74">
        <v>218</v>
      </c>
      <c r="U1347" s="74"/>
      <c r="V1347" s="74">
        <v>28</v>
      </c>
    </row>
    <row r="1348" spans="1:22">
      <c r="A1348" s="78">
        <v>41896</v>
      </c>
      <c r="B1348" s="74">
        <v>44</v>
      </c>
      <c r="D1348" s="74">
        <v>6</v>
      </c>
      <c r="E1348" s="74"/>
      <c r="F1348" s="74">
        <v>30</v>
      </c>
      <c r="G1348" s="74"/>
      <c r="H1348" s="74">
        <v>3</v>
      </c>
      <c r="I1348" s="74"/>
      <c r="J1348" s="74"/>
      <c r="K1348" s="74"/>
      <c r="L1348" s="74"/>
      <c r="M1348" s="74"/>
      <c r="N1348" s="74"/>
      <c r="O1348" s="74">
        <v>117</v>
      </c>
      <c r="P1348" s="74"/>
      <c r="Q1348" s="74"/>
      <c r="R1348" s="74">
        <v>137</v>
      </c>
      <c r="S1348" s="74"/>
      <c r="T1348" s="74">
        <v>187</v>
      </c>
      <c r="U1348" s="74"/>
      <c r="V1348" s="74">
        <v>26</v>
      </c>
    </row>
    <row r="1349" spans="1:22">
      <c r="A1349" s="78">
        <v>41897</v>
      </c>
      <c r="B1349" s="74">
        <v>37</v>
      </c>
      <c r="D1349" s="74">
        <v>6</v>
      </c>
      <c r="E1349" s="74"/>
      <c r="F1349" s="74">
        <v>25</v>
      </c>
      <c r="G1349" s="74"/>
      <c r="H1349" s="74">
        <v>3</v>
      </c>
      <c r="I1349" s="74"/>
      <c r="J1349" s="74"/>
      <c r="K1349" s="74"/>
      <c r="L1349" s="74"/>
      <c r="M1349" s="74"/>
      <c r="N1349" s="74"/>
      <c r="O1349" s="74">
        <v>111</v>
      </c>
      <c r="P1349" s="74"/>
      <c r="Q1349" s="74"/>
      <c r="R1349" s="74">
        <v>143</v>
      </c>
      <c r="S1349" s="74"/>
      <c r="T1349" s="74">
        <v>188</v>
      </c>
      <c r="U1349" s="74"/>
      <c r="V1349" s="74">
        <v>28</v>
      </c>
    </row>
    <row r="1350" spans="1:22">
      <c r="A1350" s="78">
        <v>41898</v>
      </c>
      <c r="B1350" s="74">
        <v>41</v>
      </c>
      <c r="D1350" s="74">
        <v>6</v>
      </c>
      <c r="E1350" s="74"/>
      <c r="F1350" s="74">
        <v>21</v>
      </c>
      <c r="G1350" s="74"/>
      <c r="H1350" s="74">
        <v>2</v>
      </c>
      <c r="I1350" s="74"/>
      <c r="J1350" s="74"/>
      <c r="K1350" s="74"/>
      <c r="L1350" s="74"/>
      <c r="M1350" s="74"/>
      <c r="N1350" s="74"/>
      <c r="O1350" s="74">
        <v>112</v>
      </c>
      <c r="P1350" s="74"/>
      <c r="Q1350" s="74"/>
      <c r="R1350" s="74">
        <v>144</v>
      </c>
      <c r="S1350" s="74"/>
      <c r="T1350" s="74">
        <v>182</v>
      </c>
      <c r="U1350" s="74"/>
      <c r="V1350" s="74">
        <v>25</v>
      </c>
    </row>
    <row r="1351" spans="1:22">
      <c r="A1351" s="78">
        <v>41899</v>
      </c>
      <c r="B1351" s="74">
        <v>41</v>
      </c>
      <c r="D1351" s="74">
        <v>4</v>
      </c>
      <c r="E1351" s="74"/>
      <c r="F1351" s="74">
        <v>20</v>
      </c>
      <c r="G1351" s="74"/>
      <c r="H1351" s="74">
        <v>2</v>
      </c>
      <c r="I1351" s="74"/>
      <c r="J1351" s="74"/>
      <c r="K1351" s="74"/>
      <c r="L1351" s="74"/>
      <c r="M1351" s="74"/>
      <c r="N1351" s="74"/>
      <c r="O1351" s="74">
        <v>92</v>
      </c>
      <c r="P1351" s="74"/>
      <c r="Q1351" s="74"/>
      <c r="R1351" s="74">
        <v>160</v>
      </c>
      <c r="S1351" s="74"/>
      <c r="T1351" s="74">
        <v>194</v>
      </c>
      <c r="U1351" s="74"/>
      <c r="V1351" s="74">
        <v>27</v>
      </c>
    </row>
    <row r="1352" spans="1:22">
      <c r="A1352" s="78">
        <v>41900</v>
      </c>
      <c r="B1352" s="74">
        <v>43</v>
      </c>
      <c r="D1352" s="74">
        <v>4</v>
      </c>
      <c r="E1352" s="74"/>
      <c r="F1352" s="74">
        <v>27</v>
      </c>
      <c r="G1352" s="74"/>
      <c r="H1352" s="74">
        <v>3</v>
      </c>
      <c r="I1352" s="74"/>
      <c r="J1352" s="74"/>
      <c r="K1352" s="74"/>
      <c r="L1352" s="74"/>
      <c r="M1352" s="74"/>
      <c r="N1352" s="74"/>
      <c r="O1352" s="74">
        <v>111</v>
      </c>
      <c r="P1352" s="74"/>
      <c r="Q1352" s="74"/>
      <c r="R1352" s="74">
        <v>197</v>
      </c>
      <c r="S1352" s="74"/>
      <c r="T1352" s="74">
        <v>219</v>
      </c>
      <c r="U1352" s="74"/>
      <c r="V1352" s="74">
        <v>30</v>
      </c>
    </row>
    <row r="1353" spans="1:22">
      <c r="A1353" s="78">
        <v>41901</v>
      </c>
      <c r="B1353" s="74">
        <v>60</v>
      </c>
      <c r="D1353" s="74">
        <v>6</v>
      </c>
      <c r="E1353" s="74"/>
      <c r="F1353" s="74">
        <v>33</v>
      </c>
      <c r="G1353" s="74"/>
      <c r="H1353" s="74">
        <v>3</v>
      </c>
      <c r="I1353" s="74"/>
      <c r="J1353" s="74"/>
      <c r="K1353" s="74"/>
      <c r="L1353" s="74"/>
      <c r="M1353" s="74"/>
      <c r="N1353" s="74"/>
      <c r="O1353" s="74">
        <v>120</v>
      </c>
      <c r="P1353" s="74"/>
      <c r="Q1353" s="74"/>
      <c r="R1353" s="74">
        <v>167</v>
      </c>
      <c r="S1353" s="74"/>
      <c r="T1353" s="74">
        <v>254</v>
      </c>
      <c r="U1353" s="74"/>
      <c r="V1353" s="74">
        <v>28</v>
      </c>
    </row>
    <row r="1354" spans="1:22">
      <c r="A1354" s="78">
        <v>41902</v>
      </c>
      <c r="B1354" s="74">
        <v>54</v>
      </c>
      <c r="D1354" s="74">
        <v>6</v>
      </c>
      <c r="E1354" s="74"/>
      <c r="F1354" s="74">
        <v>36</v>
      </c>
      <c r="G1354" s="74"/>
      <c r="H1354" s="74">
        <v>3</v>
      </c>
      <c r="I1354" s="74"/>
      <c r="J1354" s="74"/>
      <c r="K1354" s="74"/>
      <c r="L1354" s="74"/>
      <c r="M1354" s="74"/>
      <c r="N1354" s="74"/>
      <c r="O1354" s="74">
        <v>133</v>
      </c>
      <c r="P1354" s="74"/>
      <c r="Q1354" s="74"/>
      <c r="R1354" s="74">
        <v>162</v>
      </c>
      <c r="S1354" s="74"/>
      <c r="T1354" s="74">
        <v>237</v>
      </c>
      <c r="U1354" s="74"/>
      <c r="V1354" s="74">
        <v>28</v>
      </c>
    </row>
    <row r="1355" spans="1:22">
      <c r="A1355" s="78">
        <v>41903</v>
      </c>
      <c r="B1355" s="74">
        <v>49</v>
      </c>
      <c r="D1355" s="74">
        <v>6</v>
      </c>
      <c r="E1355" s="74"/>
      <c r="F1355" s="74">
        <v>32</v>
      </c>
      <c r="G1355" s="74"/>
      <c r="H1355" s="74">
        <v>3</v>
      </c>
      <c r="I1355" s="74"/>
      <c r="J1355" s="74"/>
      <c r="K1355" s="74"/>
      <c r="L1355" s="74"/>
      <c r="M1355" s="74"/>
      <c r="N1355" s="74"/>
      <c r="O1355" s="74">
        <v>149</v>
      </c>
      <c r="P1355" s="74"/>
      <c r="Q1355" s="74"/>
      <c r="R1355" s="74">
        <v>158</v>
      </c>
      <c r="S1355" s="74"/>
      <c r="T1355" s="74">
        <v>225</v>
      </c>
      <c r="U1355" s="74"/>
      <c r="V1355" s="74">
        <v>28</v>
      </c>
    </row>
    <row r="1356" spans="1:22">
      <c r="A1356" s="78">
        <v>41904</v>
      </c>
      <c r="B1356" s="74">
        <v>38</v>
      </c>
      <c r="D1356" s="74">
        <v>6</v>
      </c>
      <c r="E1356" s="74"/>
      <c r="F1356" s="74">
        <v>29</v>
      </c>
      <c r="G1356" s="74"/>
      <c r="H1356" s="74">
        <v>3</v>
      </c>
      <c r="I1356" s="74"/>
      <c r="J1356" s="74"/>
      <c r="K1356" s="74"/>
      <c r="L1356" s="74"/>
      <c r="M1356" s="74"/>
      <c r="N1356" s="74"/>
      <c r="O1356" s="74">
        <v>141</v>
      </c>
      <c r="P1356" s="74"/>
      <c r="Q1356" s="74"/>
      <c r="R1356" s="74">
        <v>163</v>
      </c>
      <c r="S1356" s="74"/>
      <c r="T1356" s="74">
        <v>201</v>
      </c>
      <c r="U1356" s="74"/>
      <c r="V1356" s="74">
        <v>28</v>
      </c>
    </row>
    <row r="1357" spans="1:22">
      <c r="A1357" s="78">
        <v>41905</v>
      </c>
      <c r="B1357" s="74">
        <v>35</v>
      </c>
      <c r="D1357" s="74">
        <v>5</v>
      </c>
      <c r="E1357" s="74"/>
      <c r="F1357" s="74">
        <v>28</v>
      </c>
      <c r="G1357" s="74"/>
      <c r="H1357" s="74">
        <v>3</v>
      </c>
      <c r="I1357" s="74"/>
      <c r="J1357" s="74"/>
      <c r="K1357" s="74"/>
      <c r="L1357" s="74"/>
      <c r="M1357" s="74"/>
      <c r="N1357" s="74"/>
      <c r="O1357" s="74">
        <v>159</v>
      </c>
      <c r="P1357" s="74"/>
      <c r="Q1357" s="74"/>
      <c r="R1357" s="74">
        <v>178</v>
      </c>
      <c r="S1357" s="74"/>
      <c r="T1357" s="74">
        <v>186</v>
      </c>
      <c r="U1357" s="74"/>
      <c r="V1357" s="74">
        <v>23</v>
      </c>
    </row>
    <row r="1358" spans="1:22">
      <c r="A1358" s="78">
        <v>41906</v>
      </c>
      <c r="B1358" s="74">
        <v>47</v>
      </c>
      <c r="D1358" s="74">
        <v>4</v>
      </c>
      <c r="E1358" s="74"/>
      <c r="F1358" s="74">
        <v>29</v>
      </c>
      <c r="G1358" s="74"/>
      <c r="H1358" s="74">
        <v>3</v>
      </c>
      <c r="I1358" s="74"/>
      <c r="J1358" s="74"/>
      <c r="K1358" s="74"/>
      <c r="L1358" s="74"/>
      <c r="M1358" s="74"/>
      <c r="N1358" s="74"/>
      <c r="O1358" s="74">
        <v>153</v>
      </c>
      <c r="P1358" s="74"/>
      <c r="Q1358" s="74"/>
      <c r="R1358" s="74">
        <v>179</v>
      </c>
      <c r="S1358" s="74"/>
      <c r="T1358" s="74">
        <v>212</v>
      </c>
      <c r="U1358" s="74"/>
      <c r="V1358" s="74">
        <v>28</v>
      </c>
    </row>
    <row r="1359" spans="1:22">
      <c r="A1359" s="78">
        <v>41907</v>
      </c>
      <c r="B1359" s="74">
        <v>52</v>
      </c>
      <c r="D1359" s="74">
        <v>9</v>
      </c>
      <c r="E1359" s="74"/>
      <c r="F1359" s="74">
        <v>28</v>
      </c>
      <c r="G1359" s="74"/>
      <c r="H1359" s="74">
        <v>3</v>
      </c>
      <c r="I1359" s="74"/>
      <c r="J1359" s="74"/>
      <c r="K1359" s="74"/>
      <c r="L1359" s="74"/>
      <c r="M1359" s="74"/>
      <c r="N1359" s="74"/>
      <c r="O1359" s="74">
        <v>136</v>
      </c>
      <c r="P1359" s="74"/>
      <c r="Q1359" s="74"/>
      <c r="R1359" s="74">
        <v>178</v>
      </c>
      <c r="S1359" s="74"/>
      <c r="T1359" s="74">
        <v>239</v>
      </c>
      <c r="U1359" s="74"/>
      <c r="V1359" s="74">
        <v>32</v>
      </c>
    </row>
    <row r="1360" spans="1:22">
      <c r="A1360" s="78">
        <v>41908</v>
      </c>
      <c r="B1360" s="74">
        <v>53</v>
      </c>
      <c r="D1360" s="74">
        <v>7</v>
      </c>
      <c r="E1360" s="74"/>
      <c r="F1360" s="74">
        <v>31</v>
      </c>
      <c r="G1360" s="74"/>
      <c r="H1360" s="74">
        <v>3</v>
      </c>
      <c r="I1360" s="74"/>
      <c r="J1360" s="74"/>
      <c r="K1360" s="74"/>
      <c r="L1360" s="74"/>
      <c r="M1360" s="74"/>
      <c r="N1360" s="74"/>
      <c r="O1360" s="74">
        <v>158</v>
      </c>
      <c r="P1360" s="74"/>
      <c r="Q1360" s="74"/>
      <c r="R1360" s="74">
        <v>209</v>
      </c>
      <c r="S1360" s="74"/>
      <c r="T1360" s="74">
        <v>262</v>
      </c>
      <c r="U1360" s="74"/>
      <c r="V1360" s="74">
        <v>34</v>
      </c>
    </row>
    <row r="1361" spans="1:22">
      <c r="A1361" s="78">
        <v>41909</v>
      </c>
      <c r="B1361" s="74">
        <v>49</v>
      </c>
      <c r="D1361" s="74">
        <v>6</v>
      </c>
      <c r="E1361" s="74"/>
      <c r="F1361" s="74">
        <v>31</v>
      </c>
      <c r="G1361" s="74"/>
      <c r="H1361" s="74">
        <v>3</v>
      </c>
      <c r="I1361" s="74"/>
      <c r="J1361" s="74"/>
      <c r="K1361" s="74"/>
      <c r="L1361" s="74"/>
      <c r="M1361" s="74"/>
      <c r="N1361" s="74"/>
      <c r="O1361" s="74">
        <v>164</v>
      </c>
      <c r="P1361" s="74"/>
      <c r="Q1361" s="74"/>
      <c r="R1361" s="74">
        <v>175</v>
      </c>
      <c r="S1361" s="74"/>
      <c r="T1361" s="74">
        <v>253</v>
      </c>
      <c r="U1361" s="74"/>
      <c r="V1361" s="74">
        <v>33</v>
      </c>
    </row>
    <row r="1362" spans="1:22">
      <c r="A1362" s="78">
        <v>41910</v>
      </c>
      <c r="B1362" s="74">
        <v>45</v>
      </c>
      <c r="D1362" s="74">
        <v>7</v>
      </c>
      <c r="E1362" s="74"/>
      <c r="F1362" s="74">
        <v>32</v>
      </c>
      <c r="G1362" s="74"/>
      <c r="H1362" s="74">
        <v>3</v>
      </c>
      <c r="I1362" s="74"/>
      <c r="J1362" s="74"/>
      <c r="K1362" s="74"/>
      <c r="L1362" s="74"/>
      <c r="M1362" s="74"/>
      <c r="N1362" s="74"/>
      <c r="O1362" s="74">
        <v>174</v>
      </c>
      <c r="P1362" s="74"/>
      <c r="Q1362" s="74"/>
      <c r="R1362" s="74">
        <v>140</v>
      </c>
      <c r="S1362" s="74"/>
      <c r="T1362" s="74">
        <v>237</v>
      </c>
      <c r="U1362" s="74"/>
      <c r="V1362" s="74">
        <v>33</v>
      </c>
    </row>
    <row r="1363" spans="1:22">
      <c r="A1363" s="78">
        <v>41911</v>
      </c>
      <c r="B1363" s="74">
        <v>48</v>
      </c>
      <c r="D1363" s="74">
        <v>6</v>
      </c>
      <c r="E1363" s="74"/>
      <c r="F1363" s="74">
        <v>30</v>
      </c>
      <c r="G1363" s="74"/>
      <c r="H1363" s="74">
        <v>3</v>
      </c>
      <c r="I1363" s="74"/>
      <c r="J1363" s="74"/>
      <c r="K1363" s="74"/>
      <c r="L1363" s="74"/>
      <c r="M1363" s="74"/>
      <c r="N1363" s="74"/>
      <c r="O1363" s="74">
        <v>175</v>
      </c>
      <c r="P1363" s="74"/>
      <c r="Q1363" s="74"/>
      <c r="R1363" s="74">
        <v>174</v>
      </c>
      <c r="S1363" s="74"/>
      <c r="T1363" s="74">
        <v>267</v>
      </c>
      <c r="U1363" s="74"/>
      <c r="V1363" s="74">
        <v>35</v>
      </c>
    </row>
    <row r="1364" spans="1:22">
      <c r="A1364" s="78">
        <v>41912</v>
      </c>
      <c r="B1364" s="74">
        <v>58</v>
      </c>
      <c r="D1364" s="74">
        <v>6</v>
      </c>
      <c r="E1364" s="74"/>
      <c r="F1364" s="74">
        <v>36</v>
      </c>
      <c r="G1364" s="74"/>
      <c r="H1364" s="74">
        <v>3</v>
      </c>
      <c r="I1364" s="74"/>
      <c r="J1364" s="74"/>
      <c r="K1364" s="74"/>
      <c r="L1364" s="74"/>
      <c r="M1364" s="74"/>
      <c r="N1364" s="74"/>
      <c r="O1364" s="74">
        <v>179</v>
      </c>
      <c r="P1364" s="74"/>
      <c r="Q1364" s="74"/>
      <c r="R1364" s="74">
        <v>171</v>
      </c>
      <c r="S1364" s="74"/>
      <c r="T1364" s="74">
        <v>304</v>
      </c>
      <c r="U1364" s="74"/>
      <c r="V1364" s="74">
        <v>38</v>
      </c>
    </row>
    <row r="1365" spans="1:22">
      <c r="A1365" s="78">
        <v>41913</v>
      </c>
      <c r="B1365" s="74">
        <v>57</v>
      </c>
      <c r="D1365" s="74">
        <v>6</v>
      </c>
      <c r="E1365" s="74"/>
      <c r="F1365" s="74">
        <v>38</v>
      </c>
      <c r="G1365" s="74"/>
      <c r="H1365" s="74">
        <v>3</v>
      </c>
      <c r="I1365" s="74"/>
      <c r="J1365" s="74"/>
      <c r="K1365" s="74"/>
      <c r="L1365" s="74"/>
      <c r="M1365" s="74"/>
      <c r="N1365" s="74"/>
      <c r="O1365" s="74">
        <v>163</v>
      </c>
      <c r="P1365" s="74"/>
      <c r="Q1365" s="74"/>
      <c r="R1365" s="74">
        <v>147</v>
      </c>
      <c r="S1365" s="74"/>
      <c r="T1365" s="74">
        <v>308</v>
      </c>
      <c r="U1365" s="74"/>
      <c r="V1365" s="74">
        <v>33</v>
      </c>
    </row>
    <row r="1366" spans="1:22">
      <c r="A1366" s="78">
        <v>41914</v>
      </c>
      <c r="B1366" s="74">
        <v>53</v>
      </c>
      <c r="D1366" s="74">
        <v>6</v>
      </c>
      <c r="E1366" s="74"/>
      <c r="F1366" s="74">
        <v>38</v>
      </c>
      <c r="G1366" s="74"/>
      <c r="H1366" s="74">
        <v>3</v>
      </c>
      <c r="I1366" s="74"/>
      <c r="J1366" s="74"/>
      <c r="K1366" s="74"/>
      <c r="L1366" s="74"/>
      <c r="M1366" s="74"/>
      <c r="N1366" s="74"/>
      <c r="O1366" s="74">
        <v>172</v>
      </c>
      <c r="P1366" s="74"/>
      <c r="Q1366" s="74"/>
      <c r="R1366" s="74">
        <v>111</v>
      </c>
      <c r="S1366" s="74"/>
      <c r="T1366" s="74">
        <v>309</v>
      </c>
      <c r="U1366" s="74"/>
      <c r="V1366" s="74">
        <v>35</v>
      </c>
    </row>
    <row r="1367" spans="1:22">
      <c r="A1367" s="78">
        <v>41915</v>
      </c>
      <c r="B1367" s="74">
        <v>48</v>
      </c>
      <c r="D1367" s="74">
        <v>6</v>
      </c>
      <c r="E1367" s="74"/>
      <c r="F1367" s="74">
        <v>39</v>
      </c>
      <c r="G1367" s="74"/>
      <c r="H1367" s="74">
        <v>3</v>
      </c>
      <c r="I1367" s="74"/>
      <c r="J1367" s="74"/>
      <c r="K1367" s="74"/>
      <c r="L1367" s="74"/>
      <c r="M1367" s="74"/>
      <c r="N1367" s="74"/>
      <c r="O1367" s="74">
        <v>187</v>
      </c>
      <c r="P1367" s="74"/>
      <c r="Q1367" s="74"/>
      <c r="R1367" s="74">
        <v>111</v>
      </c>
      <c r="S1367" s="74"/>
      <c r="T1367" s="74">
        <v>291</v>
      </c>
      <c r="U1367" s="74"/>
      <c r="V1367" s="74">
        <v>35</v>
      </c>
    </row>
    <row r="1368" spans="1:22">
      <c r="A1368" s="78">
        <v>41916</v>
      </c>
      <c r="B1368" s="74">
        <v>46</v>
      </c>
      <c r="D1368" s="74">
        <v>6</v>
      </c>
      <c r="E1368" s="74"/>
      <c r="F1368" s="74">
        <v>40</v>
      </c>
      <c r="G1368" s="74"/>
      <c r="H1368" s="74">
        <v>3</v>
      </c>
      <c r="I1368" s="74"/>
      <c r="J1368" s="74"/>
      <c r="K1368" s="74"/>
      <c r="L1368" s="74"/>
      <c r="M1368" s="74"/>
      <c r="N1368" s="74"/>
      <c r="O1368" s="74">
        <v>181</v>
      </c>
      <c r="P1368" s="74"/>
      <c r="Q1368" s="74"/>
      <c r="R1368" s="74">
        <v>111</v>
      </c>
      <c r="S1368" s="74"/>
      <c r="T1368" s="74">
        <v>248</v>
      </c>
      <c r="U1368" s="74"/>
      <c r="V1368" s="74">
        <v>30</v>
      </c>
    </row>
    <row r="1369" spans="1:22">
      <c r="A1369" s="78">
        <v>41917</v>
      </c>
      <c r="B1369" s="74">
        <v>43</v>
      </c>
      <c r="D1369" s="74">
        <v>7</v>
      </c>
      <c r="E1369" s="74"/>
      <c r="F1369" s="74">
        <v>39</v>
      </c>
      <c r="G1369" s="74"/>
      <c r="H1369" s="74">
        <v>3</v>
      </c>
      <c r="I1369" s="74"/>
      <c r="J1369" s="74"/>
      <c r="K1369" s="74"/>
      <c r="L1369" s="74"/>
      <c r="M1369" s="74"/>
      <c r="N1369" s="74"/>
      <c r="O1369" s="74">
        <v>167</v>
      </c>
      <c r="P1369" s="74"/>
      <c r="Q1369" s="74"/>
      <c r="R1369" s="74">
        <v>84</v>
      </c>
      <c r="S1369" s="74"/>
      <c r="T1369" s="74">
        <v>240</v>
      </c>
      <c r="U1369" s="74"/>
      <c r="V1369" s="74">
        <v>30</v>
      </c>
    </row>
    <row r="1370" spans="1:22">
      <c r="A1370" s="78">
        <v>41918</v>
      </c>
      <c r="B1370" s="74">
        <v>41</v>
      </c>
      <c r="D1370" s="74">
        <v>7</v>
      </c>
      <c r="E1370" s="74"/>
      <c r="F1370" s="74">
        <v>36</v>
      </c>
      <c r="G1370" s="74"/>
      <c r="H1370" s="74">
        <v>3</v>
      </c>
      <c r="I1370" s="74"/>
      <c r="J1370" s="74"/>
      <c r="K1370" s="74"/>
      <c r="L1370" s="74"/>
      <c r="M1370" s="74"/>
      <c r="N1370" s="74"/>
      <c r="O1370" s="74">
        <v>177</v>
      </c>
      <c r="P1370" s="74"/>
      <c r="Q1370" s="74"/>
      <c r="R1370" s="74">
        <v>93</v>
      </c>
      <c r="S1370" s="74"/>
      <c r="T1370" s="74">
        <v>230</v>
      </c>
      <c r="U1370" s="74"/>
      <c r="V1370" s="74">
        <v>32</v>
      </c>
    </row>
    <row r="1371" spans="1:22">
      <c r="A1371" s="78">
        <v>41919</v>
      </c>
      <c r="B1371" s="74">
        <v>39</v>
      </c>
      <c r="D1371" s="74">
        <v>7</v>
      </c>
      <c r="E1371" s="74"/>
      <c r="F1371" s="74">
        <v>34</v>
      </c>
      <c r="G1371" s="74"/>
      <c r="H1371" s="74">
        <v>3</v>
      </c>
      <c r="I1371" s="74"/>
      <c r="J1371" s="74"/>
      <c r="K1371" s="74"/>
      <c r="L1371" s="74"/>
      <c r="M1371" s="74"/>
      <c r="N1371" s="74"/>
      <c r="O1371" s="74">
        <v>152</v>
      </c>
      <c r="P1371" s="74"/>
      <c r="Q1371" s="74"/>
      <c r="R1371" s="74">
        <v>118</v>
      </c>
      <c r="S1371" s="74"/>
      <c r="T1371" s="74">
        <v>207</v>
      </c>
      <c r="U1371" s="74"/>
      <c r="V1371" s="74">
        <v>29</v>
      </c>
    </row>
    <row r="1372" spans="1:22">
      <c r="A1372" s="78">
        <v>41920</v>
      </c>
      <c r="B1372" s="74">
        <v>33</v>
      </c>
      <c r="D1372" s="74">
        <v>5</v>
      </c>
      <c r="E1372" s="74"/>
      <c r="F1372" s="74">
        <v>28</v>
      </c>
      <c r="G1372" s="74"/>
      <c r="H1372" s="74">
        <v>3</v>
      </c>
      <c r="I1372" s="74"/>
      <c r="J1372" s="74"/>
      <c r="K1372" s="74"/>
      <c r="L1372" s="74"/>
      <c r="M1372" s="74"/>
      <c r="N1372" s="74"/>
      <c r="O1372" s="74">
        <v>197</v>
      </c>
      <c r="P1372" s="74"/>
      <c r="Q1372" s="74"/>
      <c r="R1372" s="74">
        <v>145</v>
      </c>
      <c r="S1372" s="74"/>
      <c r="T1372" s="74">
        <v>208</v>
      </c>
      <c r="U1372" s="74"/>
      <c r="V1372" s="74">
        <v>27</v>
      </c>
    </row>
    <row r="1373" spans="1:22">
      <c r="A1373" s="78">
        <v>41921</v>
      </c>
      <c r="B1373" s="74">
        <v>32</v>
      </c>
      <c r="D1373" s="74">
        <v>4</v>
      </c>
      <c r="E1373" s="74"/>
      <c r="F1373" s="74">
        <v>24</v>
      </c>
      <c r="G1373" s="74"/>
      <c r="H1373" s="74">
        <v>3</v>
      </c>
      <c r="I1373" s="74"/>
      <c r="J1373" s="74"/>
      <c r="K1373" s="74"/>
      <c r="L1373" s="74"/>
      <c r="M1373" s="74"/>
      <c r="N1373" s="74"/>
      <c r="O1373" s="74">
        <v>145</v>
      </c>
      <c r="P1373" s="74"/>
      <c r="Q1373" s="74"/>
      <c r="R1373" s="74">
        <v>146</v>
      </c>
      <c r="S1373" s="74"/>
      <c r="T1373" s="74">
        <v>240</v>
      </c>
      <c r="U1373" s="74"/>
      <c r="V1373" s="74">
        <v>35</v>
      </c>
    </row>
    <row r="1374" spans="1:22">
      <c r="A1374" s="78">
        <v>41922</v>
      </c>
      <c r="B1374" s="74">
        <v>31</v>
      </c>
      <c r="D1374" s="74">
        <v>3</v>
      </c>
      <c r="E1374" s="74"/>
      <c r="F1374" s="74">
        <v>22</v>
      </c>
      <c r="G1374" s="74"/>
      <c r="H1374" s="74">
        <v>4</v>
      </c>
      <c r="I1374" s="74"/>
      <c r="J1374" s="74"/>
      <c r="K1374" s="74"/>
      <c r="L1374" s="74"/>
      <c r="M1374" s="74"/>
      <c r="N1374" s="74"/>
      <c r="O1374" s="74">
        <v>97</v>
      </c>
      <c r="P1374" s="74"/>
      <c r="Q1374" s="74"/>
      <c r="R1374" s="74">
        <v>141</v>
      </c>
      <c r="S1374" s="74"/>
      <c r="T1374" s="74">
        <v>228</v>
      </c>
      <c r="U1374" s="74"/>
      <c r="V1374" s="74">
        <v>32</v>
      </c>
    </row>
    <row r="1375" spans="1:22">
      <c r="A1375" s="78">
        <v>41923</v>
      </c>
      <c r="B1375" s="74">
        <v>32</v>
      </c>
      <c r="D1375" s="74">
        <v>4</v>
      </c>
      <c r="E1375" s="74"/>
      <c r="F1375" s="74">
        <v>29</v>
      </c>
      <c r="G1375" s="74"/>
      <c r="H1375" s="74">
        <v>5</v>
      </c>
      <c r="I1375" s="74"/>
      <c r="J1375" s="74"/>
      <c r="K1375" s="74"/>
      <c r="L1375" s="74"/>
      <c r="M1375" s="74"/>
      <c r="N1375" s="74"/>
      <c r="O1375" s="74">
        <v>91</v>
      </c>
      <c r="P1375" s="74"/>
      <c r="Q1375" s="74"/>
      <c r="R1375" s="74">
        <v>85</v>
      </c>
      <c r="S1375" s="74"/>
      <c r="T1375" s="74">
        <v>238</v>
      </c>
      <c r="U1375" s="74"/>
      <c r="V1375" s="74">
        <v>31</v>
      </c>
    </row>
    <row r="1376" spans="1:22">
      <c r="A1376" s="78">
        <v>41924</v>
      </c>
      <c r="B1376" s="74">
        <v>31</v>
      </c>
      <c r="D1376" s="74">
        <v>5</v>
      </c>
      <c r="E1376" s="74"/>
      <c r="F1376" s="74">
        <v>34</v>
      </c>
      <c r="G1376" s="74"/>
      <c r="H1376" s="74">
        <v>4</v>
      </c>
      <c r="I1376" s="74"/>
      <c r="J1376" s="74"/>
      <c r="K1376" s="74"/>
      <c r="L1376" s="74"/>
      <c r="M1376" s="74"/>
      <c r="N1376" s="74"/>
      <c r="O1376" s="74">
        <v>103</v>
      </c>
      <c r="P1376" s="74"/>
      <c r="Q1376" s="74"/>
      <c r="R1376" s="74">
        <v>82</v>
      </c>
      <c r="S1376" s="74"/>
      <c r="T1376" s="74">
        <v>231</v>
      </c>
      <c r="U1376" s="74"/>
      <c r="V1376" s="74">
        <v>34</v>
      </c>
    </row>
    <row r="1377" spans="1:22">
      <c r="A1377" s="78">
        <v>41925</v>
      </c>
      <c r="B1377" s="74">
        <v>30</v>
      </c>
      <c r="D1377" s="74">
        <v>5</v>
      </c>
      <c r="E1377" s="74"/>
      <c r="F1377" s="74">
        <v>23</v>
      </c>
      <c r="G1377" s="74"/>
      <c r="H1377" s="74">
        <v>3</v>
      </c>
      <c r="I1377" s="74"/>
      <c r="J1377" s="74"/>
      <c r="K1377" s="74"/>
      <c r="L1377" s="74"/>
      <c r="M1377" s="74"/>
      <c r="N1377" s="74"/>
      <c r="O1377" s="74">
        <v>111</v>
      </c>
      <c r="P1377" s="74"/>
      <c r="Q1377" s="74"/>
      <c r="R1377" s="74">
        <v>122</v>
      </c>
      <c r="S1377" s="74"/>
      <c r="T1377" s="74">
        <v>223</v>
      </c>
      <c r="U1377" s="74"/>
      <c r="V1377" s="74">
        <v>32</v>
      </c>
    </row>
    <row r="1378" spans="1:22">
      <c r="A1378" s="78">
        <v>41926</v>
      </c>
      <c r="B1378" s="74">
        <v>28</v>
      </c>
      <c r="D1378" s="74">
        <v>4</v>
      </c>
      <c r="E1378" s="74"/>
      <c r="F1378" s="74">
        <v>20</v>
      </c>
      <c r="G1378" s="74"/>
      <c r="H1378" s="74">
        <v>3</v>
      </c>
      <c r="I1378" s="74"/>
      <c r="J1378" s="74"/>
      <c r="K1378" s="74"/>
      <c r="L1378" s="74"/>
      <c r="M1378" s="74"/>
      <c r="N1378" s="74"/>
      <c r="O1378" s="74">
        <v>125</v>
      </c>
      <c r="P1378" s="74"/>
      <c r="Q1378" s="74"/>
      <c r="R1378" s="74">
        <v>122</v>
      </c>
      <c r="S1378" s="74"/>
      <c r="T1378" s="74">
        <v>218</v>
      </c>
      <c r="U1378" s="74"/>
      <c r="V1378" s="74">
        <v>32</v>
      </c>
    </row>
    <row r="1379" spans="1:22">
      <c r="A1379" s="78">
        <v>41927</v>
      </c>
      <c r="B1379" s="74">
        <v>31</v>
      </c>
      <c r="D1379" s="74">
        <v>6</v>
      </c>
      <c r="E1379" s="74"/>
      <c r="F1379" s="74">
        <v>21</v>
      </c>
      <c r="G1379" s="74"/>
      <c r="H1379" s="74">
        <v>3</v>
      </c>
      <c r="I1379" s="74"/>
      <c r="J1379" s="74"/>
      <c r="K1379" s="74"/>
      <c r="L1379" s="74"/>
      <c r="M1379" s="74"/>
      <c r="N1379" s="74"/>
      <c r="O1379" s="74">
        <v>124</v>
      </c>
      <c r="P1379" s="74"/>
      <c r="Q1379" s="74"/>
      <c r="R1379" s="74">
        <v>139</v>
      </c>
      <c r="S1379" s="74"/>
      <c r="T1379" s="74">
        <v>229</v>
      </c>
      <c r="U1379" s="74"/>
      <c r="V1379" s="74">
        <v>34</v>
      </c>
    </row>
    <row r="1380" spans="1:22">
      <c r="A1380" s="78">
        <v>41928</v>
      </c>
      <c r="B1380" s="74">
        <v>28</v>
      </c>
      <c r="D1380" s="74">
        <v>4</v>
      </c>
      <c r="E1380" s="74"/>
      <c r="F1380" s="74">
        <v>21</v>
      </c>
      <c r="G1380" s="74"/>
      <c r="H1380" s="74">
        <v>3</v>
      </c>
      <c r="I1380" s="74"/>
      <c r="J1380" s="74"/>
      <c r="K1380" s="74"/>
      <c r="L1380" s="74"/>
      <c r="M1380" s="74"/>
      <c r="N1380" s="74"/>
      <c r="O1380" s="74">
        <v>125</v>
      </c>
      <c r="P1380" s="74"/>
      <c r="Q1380" s="74"/>
      <c r="R1380" s="74">
        <v>127</v>
      </c>
      <c r="S1380" s="74"/>
      <c r="T1380" s="74">
        <v>247</v>
      </c>
      <c r="U1380" s="74"/>
      <c r="V1380" s="74">
        <v>37</v>
      </c>
    </row>
    <row r="1381" spans="1:22">
      <c r="A1381" s="78">
        <v>41929</v>
      </c>
      <c r="B1381" s="74">
        <v>36</v>
      </c>
      <c r="D1381" s="74">
        <v>5</v>
      </c>
      <c r="E1381" s="74"/>
      <c r="F1381" s="74">
        <v>25</v>
      </c>
      <c r="G1381" s="74"/>
      <c r="H1381" s="74">
        <v>4</v>
      </c>
      <c r="I1381" s="74"/>
      <c r="J1381" s="74"/>
      <c r="K1381" s="74"/>
      <c r="L1381" s="74"/>
      <c r="M1381" s="74"/>
      <c r="N1381" s="74"/>
      <c r="O1381" s="74">
        <v>101</v>
      </c>
      <c r="P1381" s="74"/>
      <c r="Q1381" s="74"/>
      <c r="R1381" s="74">
        <v>102</v>
      </c>
      <c r="S1381" s="74"/>
      <c r="T1381" s="74">
        <v>259</v>
      </c>
      <c r="U1381" s="74"/>
      <c r="V1381" s="74">
        <v>40</v>
      </c>
    </row>
    <row r="1382" spans="1:22">
      <c r="A1382" s="78">
        <v>41930</v>
      </c>
      <c r="B1382" s="74">
        <v>34</v>
      </c>
      <c r="D1382" s="74">
        <v>4</v>
      </c>
      <c r="E1382" s="74"/>
      <c r="F1382" s="74">
        <v>28</v>
      </c>
      <c r="G1382" s="74"/>
      <c r="H1382" s="74">
        <v>3</v>
      </c>
      <c r="I1382" s="74"/>
      <c r="J1382" s="74"/>
      <c r="K1382" s="74"/>
      <c r="L1382" s="74"/>
      <c r="M1382" s="74"/>
      <c r="N1382" s="74"/>
      <c r="O1382" s="74">
        <v>119</v>
      </c>
      <c r="P1382" s="74"/>
      <c r="Q1382" s="74"/>
      <c r="R1382" s="74">
        <v>93</v>
      </c>
      <c r="S1382" s="74"/>
      <c r="T1382" s="74">
        <v>232</v>
      </c>
      <c r="U1382" s="74"/>
      <c r="V1382" s="74">
        <v>33</v>
      </c>
    </row>
    <row r="1383" spans="1:22">
      <c r="A1383" s="78">
        <v>41931</v>
      </c>
      <c r="B1383" s="74">
        <v>35</v>
      </c>
      <c r="D1383" s="74">
        <v>4</v>
      </c>
      <c r="E1383" s="74"/>
      <c r="F1383" s="74">
        <v>29</v>
      </c>
      <c r="G1383" s="74"/>
      <c r="H1383" s="74">
        <v>3</v>
      </c>
      <c r="I1383" s="74"/>
      <c r="J1383" s="74"/>
      <c r="K1383" s="74"/>
      <c r="L1383" s="74"/>
      <c r="M1383" s="74"/>
      <c r="N1383" s="74"/>
      <c r="O1383" s="74">
        <v>110</v>
      </c>
      <c r="P1383" s="74"/>
      <c r="Q1383" s="74"/>
      <c r="R1383" s="74">
        <v>105</v>
      </c>
      <c r="S1383" s="74"/>
      <c r="T1383" s="74">
        <v>223</v>
      </c>
      <c r="U1383" s="74"/>
      <c r="V1383" s="74">
        <v>30</v>
      </c>
    </row>
    <row r="1384" spans="1:22">
      <c r="A1384" s="78">
        <v>41932</v>
      </c>
      <c r="B1384" s="74">
        <v>29</v>
      </c>
      <c r="D1384" s="74">
        <v>4</v>
      </c>
      <c r="E1384" s="74"/>
      <c r="F1384" s="74">
        <v>22</v>
      </c>
      <c r="G1384" s="74"/>
      <c r="H1384" s="74">
        <v>3</v>
      </c>
      <c r="I1384" s="74"/>
      <c r="J1384" s="74"/>
      <c r="K1384" s="74"/>
      <c r="L1384" s="74"/>
      <c r="M1384" s="74"/>
      <c r="N1384" s="74"/>
      <c r="O1384" s="74">
        <v>116</v>
      </c>
      <c r="P1384" s="74"/>
      <c r="Q1384" s="74"/>
      <c r="R1384" s="74">
        <v>103</v>
      </c>
      <c r="S1384" s="74"/>
      <c r="T1384" s="74">
        <v>217</v>
      </c>
      <c r="U1384" s="74"/>
      <c r="V1384" s="74">
        <v>30</v>
      </c>
    </row>
    <row r="1385" spans="1:22">
      <c r="A1385" s="78">
        <v>41933</v>
      </c>
      <c r="B1385" s="74">
        <v>34</v>
      </c>
      <c r="D1385" s="74">
        <v>4</v>
      </c>
      <c r="E1385" s="74"/>
      <c r="F1385" s="74">
        <v>18</v>
      </c>
      <c r="G1385" s="74"/>
      <c r="H1385" s="74">
        <v>3</v>
      </c>
      <c r="I1385" s="74"/>
      <c r="J1385" s="74"/>
      <c r="K1385" s="74"/>
      <c r="L1385" s="74"/>
      <c r="M1385" s="74"/>
      <c r="N1385" s="74"/>
      <c r="O1385" s="74">
        <v>130</v>
      </c>
      <c r="P1385" s="74"/>
      <c r="Q1385" s="74"/>
      <c r="R1385" s="74">
        <v>123</v>
      </c>
      <c r="S1385" s="74"/>
      <c r="T1385" s="74">
        <v>205</v>
      </c>
      <c r="U1385" s="74"/>
      <c r="V1385" s="74">
        <v>29</v>
      </c>
    </row>
    <row r="1386" spans="1:22">
      <c r="A1386" s="78">
        <v>41934</v>
      </c>
      <c r="B1386" s="74">
        <v>35</v>
      </c>
      <c r="D1386" s="74">
        <v>4</v>
      </c>
      <c r="E1386" s="74"/>
      <c r="F1386" s="74">
        <v>18</v>
      </c>
      <c r="G1386" s="74"/>
      <c r="H1386" s="74">
        <v>3</v>
      </c>
      <c r="I1386" s="74"/>
      <c r="J1386" s="74"/>
      <c r="K1386" s="74"/>
      <c r="L1386" s="74"/>
      <c r="M1386" s="74"/>
      <c r="N1386" s="74"/>
      <c r="O1386" s="74">
        <v>129</v>
      </c>
      <c r="P1386" s="74"/>
      <c r="Q1386" s="74"/>
      <c r="R1386" s="74">
        <v>120</v>
      </c>
      <c r="S1386" s="74"/>
      <c r="T1386" s="74">
        <v>218</v>
      </c>
      <c r="U1386" s="74"/>
      <c r="V1386" s="74">
        <v>30</v>
      </c>
    </row>
    <row r="1387" spans="1:22">
      <c r="A1387" s="78">
        <v>41935</v>
      </c>
      <c r="B1387" s="74">
        <v>38</v>
      </c>
      <c r="D1387" s="74">
        <v>5</v>
      </c>
      <c r="E1387" s="74"/>
      <c r="F1387" s="74">
        <v>21</v>
      </c>
      <c r="G1387" s="74"/>
      <c r="H1387" s="74">
        <v>3</v>
      </c>
      <c r="I1387" s="74"/>
      <c r="J1387" s="74"/>
      <c r="K1387" s="74"/>
      <c r="L1387" s="74"/>
      <c r="M1387" s="74"/>
      <c r="N1387" s="74"/>
      <c r="O1387" s="74">
        <v>127</v>
      </c>
      <c r="P1387" s="74"/>
      <c r="Q1387" s="74"/>
      <c r="R1387" s="74">
        <v>120</v>
      </c>
      <c r="S1387" s="74"/>
      <c r="T1387" s="74">
        <v>240</v>
      </c>
      <c r="U1387" s="74"/>
      <c r="V1387" s="74">
        <v>34</v>
      </c>
    </row>
    <row r="1388" spans="1:22">
      <c r="A1388" s="78">
        <v>41936</v>
      </c>
      <c r="B1388" s="74">
        <v>37</v>
      </c>
      <c r="D1388" s="74">
        <v>5</v>
      </c>
      <c r="E1388" s="74"/>
      <c r="F1388" s="74">
        <v>22</v>
      </c>
      <c r="G1388" s="74"/>
      <c r="H1388" s="74">
        <v>3</v>
      </c>
      <c r="I1388" s="74"/>
      <c r="J1388" s="74"/>
      <c r="K1388" s="74"/>
      <c r="L1388" s="74"/>
      <c r="M1388" s="74"/>
      <c r="N1388" s="74"/>
      <c r="O1388" s="74">
        <v>127</v>
      </c>
      <c r="P1388" s="74"/>
      <c r="Q1388" s="74"/>
      <c r="R1388" s="74">
        <v>145</v>
      </c>
      <c r="S1388" s="74"/>
      <c r="T1388" s="74">
        <v>247</v>
      </c>
      <c r="U1388" s="74"/>
      <c r="V1388" s="74">
        <v>39</v>
      </c>
    </row>
    <row r="1389" spans="1:22">
      <c r="A1389" s="78">
        <v>41937</v>
      </c>
      <c r="B1389" s="74">
        <v>39</v>
      </c>
      <c r="D1389" s="74">
        <v>5</v>
      </c>
      <c r="E1389" s="74"/>
      <c r="F1389" s="74">
        <v>24</v>
      </c>
      <c r="G1389" s="74"/>
      <c r="H1389" s="74">
        <v>3</v>
      </c>
      <c r="I1389" s="74"/>
      <c r="J1389" s="74"/>
      <c r="K1389" s="74"/>
      <c r="L1389" s="74"/>
      <c r="M1389" s="74"/>
      <c r="N1389" s="74"/>
      <c r="O1389" s="74">
        <v>113</v>
      </c>
      <c r="P1389" s="74"/>
      <c r="Q1389" s="74"/>
      <c r="R1389" s="74">
        <v>116</v>
      </c>
      <c r="S1389" s="74"/>
      <c r="T1389" s="74">
        <v>227</v>
      </c>
      <c r="U1389" s="74"/>
      <c r="V1389" s="74">
        <v>27</v>
      </c>
    </row>
    <row r="1390" spans="1:22">
      <c r="A1390" s="78">
        <v>41938</v>
      </c>
      <c r="B1390" s="74">
        <v>34</v>
      </c>
      <c r="D1390" s="74">
        <v>5</v>
      </c>
      <c r="E1390" s="74"/>
      <c r="F1390" s="74">
        <v>23</v>
      </c>
      <c r="G1390" s="74"/>
      <c r="H1390" s="74">
        <v>3</v>
      </c>
      <c r="I1390" s="74"/>
      <c r="J1390" s="74"/>
      <c r="K1390" s="74"/>
      <c r="L1390" s="74"/>
      <c r="M1390" s="74"/>
      <c r="N1390" s="74"/>
      <c r="O1390" s="74">
        <v>108</v>
      </c>
      <c r="P1390" s="74"/>
      <c r="Q1390" s="74"/>
      <c r="R1390" s="74">
        <v>112</v>
      </c>
      <c r="S1390" s="74"/>
      <c r="T1390" s="74">
        <v>216</v>
      </c>
      <c r="U1390" s="74"/>
      <c r="V1390" s="74">
        <v>30</v>
      </c>
    </row>
    <row r="1391" spans="1:22">
      <c r="A1391" s="78">
        <v>41939</v>
      </c>
      <c r="B1391" s="74">
        <v>33</v>
      </c>
      <c r="D1391" s="74">
        <v>5</v>
      </c>
      <c r="E1391" s="74"/>
      <c r="F1391" s="74">
        <v>18</v>
      </c>
      <c r="G1391" s="74"/>
      <c r="H1391" s="74">
        <v>3</v>
      </c>
      <c r="I1391" s="74"/>
      <c r="J1391" s="74"/>
      <c r="K1391" s="74"/>
      <c r="L1391" s="74"/>
      <c r="M1391" s="74"/>
      <c r="N1391" s="74"/>
      <c r="O1391" s="74">
        <v>114</v>
      </c>
      <c r="P1391" s="74"/>
      <c r="Q1391" s="74"/>
      <c r="R1391" s="74">
        <v>96</v>
      </c>
      <c r="S1391" s="74"/>
      <c r="T1391" s="74">
        <v>217</v>
      </c>
      <c r="U1391" s="74"/>
      <c r="V1391" s="74">
        <v>33</v>
      </c>
    </row>
    <row r="1392" spans="1:22">
      <c r="A1392" s="78">
        <v>41940</v>
      </c>
      <c r="B1392" s="74">
        <v>26</v>
      </c>
      <c r="D1392" s="74">
        <v>5</v>
      </c>
      <c r="E1392" s="74"/>
      <c r="F1392" s="74">
        <v>13</v>
      </c>
      <c r="G1392" s="74"/>
      <c r="H1392" s="74">
        <v>2</v>
      </c>
      <c r="I1392" s="74"/>
      <c r="J1392" s="74"/>
      <c r="K1392" s="74"/>
      <c r="L1392" s="74"/>
      <c r="M1392" s="74"/>
      <c r="N1392" s="74"/>
      <c r="O1392" s="74">
        <v>142</v>
      </c>
      <c r="P1392" s="74"/>
      <c r="Q1392" s="74"/>
      <c r="R1392" s="74">
        <v>126</v>
      </c>
      <c r="S1392" s="74"/>
      <c r="T1392" s="74">
        <v>206</v>
      </c>
      <c r="U1392" s="74"/>
      <c r="V1392" s="74">
        <v>31</v>
      </c>
    </row>
    <row r="1393" spans="1:22">
      <c r="A1393" s="78">
        <v>41941</v>
      </c>
      <c r="B1393" s="74">
        <v>23</v>
      </c>
      <c r="D1393" s="74">
        <v>5</v>
      </c>
      <c r="E1393" s="74"/>
      <c r="F1393" s="74">
        <v>14</v>
      </c>
      <c r="G1393" s="74"/>
      <c r="H1393" s="74">
        <v>3</v>
      </c>
      <c r="I1393" s="74"/>
      <c r="J1393" s="74"/>
      <c r="K1393" s="74"/>
      <c r="L1393" s="74"/>
      <c r="M1393" s="74"/>
      <c r="N1393" s="74"/>
      <c r="O1393" s="74">
        <v>144</v>
      </c>
      <c r="P1393" s="74"/>
      <c r="Q1393" s="74"/>
      <c r="R1393" s="74">
        <v>145</v>
      </c>
      <c r="S1393" s="74"/>
      <c r="T1393" s="74">
        <v>178</v>
      </c>
      <c r="U1393" s="74"/>
      <c r="V1393" s="74">
        <v>29</v>
      </c>
    </row>
    <row r="1394" spans="1:22">
      <c r="A1394" s="78">
        <v>41942</v>
      </c>
      <c r="B1394" s="74">
        <v>21</v>
      </c>
      <c r="D1394" s="74">
        <v>5</v>
      </c>
      <c r="E1394" s="74"/>
      <c r="F1394" s="74">
        <v>12</v>
      </c>
      <c r="G1394" s="74"/>
      <c r="H1394" s="74">
        <v>2</v>
      </c>
      <c r="I1394" s="74"/>
      <c r="J1394" s="74"/>
      <c r="K1394" s="74"/>
      <c r="L1394" s="74"/>
      <c r="M1394" s="74"/>
      <c r="N1394" s="74"/>
      <c r="O1394" s="74">
        <v>123</v>
      </c>
      <c r="P1394" s="74"/>
      <c r="Q1394" s="74"/>
      <c r="R1394" s="74">
        <v>137</v>
      </c>
      <c r="S1394" s="74"/>
      <c r="T1394" s="74">
        <v>157</v>
      </c>
      <c r="U1394" s="74"/>
      <c r="V1394" s="74">
        <v>21</v>
      </c>
    </row>
    <row r="1395" spans="1:22">
      <c r="A1395" s="78">
        <v>41943</v>
      </c>
      <c r="B1395" s="74">
        <v>22</v>
      </c>
      <c r="D1395" s="74">
        <v>5</v>
      </c>
      <c r="E1395" s="74"/>
      <c r="F1395" s="74">
        <v>14</v>
      </c>
      <c r="G1395" s="74"/>
      <c r="H1395" s="74">
        <v>2</v>
      </c>
      <c r="I1395" s="74"/>
      <c r="J1395" s="74"/>
      <c r="K1395" s="74"/>
      <c r="L1395" s="74"/>
      <c r="M1395" s="74"/>
      <c r="N1395" s="74"/>
      <c r="O1395" s="74">
        <v>125</v>
      </c>
      <c r="P1395" s="74"/>
      <c r="Q1395" s="74"/>
      <c r="R1395" s="74">
        <v>148</v>
      </c>
      <c r="S1395" s="74"/>
      <c r="T1395" s="74">
        <v>142</v>
      </c>
      <c r="U1395" s="74"/>
      <c r="V1395" s="74">
        <v>22</v>
      </c>
    </row>
    <row r="1396" spans="1:22">
      <c r="A1396" s="78">
        <v>41944</v>
      </c>
      <c r="B1396" s="74">
        <v>25</v>
      </c>
      <c r="D1396" s="74">
        <v>5</v>
      </c>
      <c r="E1396" s="74"/>
      <c r="F1396" s="74">
        <v>17</v>
      </c>
      <c r="G1396" s="74"/>
      <c r="H1396" s="74">
        <v>3</v>
      </c>
      <c r="I1396" s="74"/>
      <c r="J1396" s="74"/>
      <c r="K1396" s="74"/>
      <c r="L1396" s="74"/>
      <c r="M1396" s="74"/>
      <c r="N1396" s="74"/>
      <c r="O1396" s="74">
        <v>106</v>
      </c>
      <c r="P1396" s="74"/>
      <c r="Q1396" s="74"/>
      <c r="R1396" s="74">
        <v>123</v>
      </c>
      <c r="S1396" s="74"/>
      <c r="T1396" s="74">
        <v>57</v>
      </c>
      <c r="U1396" s="74"/>
      <c r="V1396" s="74">
        <v>10</v>
      </c>
    </row>
    <row r="1397" spans="1:22">
      <c r="A1397" s="78">
        <v>41945</v>
      </c>
      <c r="B1397" s="74">
        <v>25</v>
      </c>
      <c r="D1397" s="74">
        <v>6</v>
      </c>
      <c r="E1397" s="74"/>
      <c r="F1397" s="74">
        <v>16</v>
      </c>
      <c r="G1397" s="74"/>
      <c r="H1397" s="74">
        <v>3</v>
      </c>
      <c r="I1397" s="74"/>
      <c r="J1397" s="74"/>
      <c r="K1397" s="74"/>
      <c r="L1397" s="74"/>
      <c r="M1397" s="74"/>
      <c r="N1397" s="74"/>
      <c r="O1397" s="74">
        <v>124</v>
      </c>
      <c r="P1397" s="74"/>
      <c r="Q1397" s="74"/>
      <c r="R1397" s="74">
        <v>123</v>
      </c>
      <c r="S1397" s="74"/>
      <c r="T1397" s="74">
        <v>2</v>
      </c>
      <c r="U1397" s="74"/>
      <c r="V1397" s="74">
        <v>1</v>
      </c>
    </row>
    <row r="1398" spans="1:22">
      <c r="A1398" s="78">
        <v>41946</v>
      </c>
      <c r="B1398" s="74">
        <v>21</v>
      </c>
      <c r="D1398" s="74">
        <v>6</v>
      </c>
      <c r="E1398" s="74"/>
      <c r="F1398" s="74">
        <v>13</v>
      </c>
      <c r="G1398" s="74"/>
      <c r="H1398" s="74">
        <v>3</v>
      </c>
      <c r="I1398" s="74"/>
      <c r="J1398" s="74"/>
      <c r="K1398" s="74"/>
      <c r="L1398" s="74"/>
      <c r="M1398" s="74"/>
      <c r="N1398" s="74"/>
      <c r="O1398" s="74">
        <v>143</v>
      </c>
      <c r="P1398" s="74"/>
      <c r="Q1398" s="74"/>
      <c r="R1398" s="74">
        <v>149</v>
      </c>
      <c r="S1398" s="74"/>
      <c r="T1398" s="74">
        <v>6</v>
      </c>
      <c r="U1398" s="74"/>
      <c r="V1398" s="74">
        <v>2</v>
      </c>
    </row>
    <row r="1399" spans="1:22">
      <c r="A1399" s="78">
        <v>41947</v>
      </c>
      <c r="B1399" s="74">
        <v>15</v>
      </c>
      <c r="D1399" s="74">
        <v>5</v>
      </c>
      <c r="E1399" s="74"/>
      <c r="F1399" s="74">
        <v>12</v>
      </c>
      <c r="G1399" s="74"/>
      <c r="H1399" s="74">
        <v>3</v>
      </c>
      <c r="I1399" s="74"/>
      <c r="J1399" s="74"/>
      <c r="K1399" s="74"/>
      <c r="L1399" s="74"/>
      <c r="M1399" s="74"/>
      <c r="N1399" s="74"/>
      <c r="O1399" s="74">
        <v>144</v>
      </c>
      <c r="P1399" s="74"/>
      <c r="Q1399" s="74"/>
      <c r="R1399" s="74">
        <v>137</v>
      </c>
      <c r="S1399" s="74"/>
      <c r="T1399" s="74">
        <v>43</v>
      </c>
      <c r="U1399" s="74"/>
      <c r="V1399" s="74">
        <v>8</v>
      </c>
    </row>
    <row r="1400" spans="1:22">
      <c r="A1400" s="78">
        <v>41948</v>
      </c>
      <c r="B1400" s="74">
        <v>15</v>
      </c>
      <c r="D1400" s="74">
        <v>5</v>
      </c>
      <c r="E1400" s="74"/>
      <c r="F1400" s="74">
        <v>12</v>
      </c>
      <c r="G1400" s="74"/>
      <c r="H1400" s="74">
        <v>3</v>
      </c>
      <c r="I1400" s="74"/>
      <c r="J1400" s="74"/>
      <c r="K1400" s="74"/>
      <c r="L1400" s="74"/>
      <c r="M1400" s="74"/>
      <c r="N1400" s="74"/>
      <c r="O1400" s="74">
        <v>124</v>
      </c>
      <c r="P1400" s="74"/>
      <c r="Q1400" s="74">
        <v>1065</v>
      </c>
      <c r="R1400" s="74">
        <v>54</v>
      </c>
      <c r="S1400" s="74"/>
      <c r="T1400" s="74">
        <v>96</v>
      </c>
      <c r="U1400" s="74"/>
      <c r="V1400" s="74">
        <v>16</v>
      </c>
    </row>
    <row r="1401" spans="1:22">
      <c r="A1401" s="78">
        <v>41949</v>
      </c>
      <c r="B1401" s="74">
        <v>13</v>
      </c>
      <c r="D1401" s="74">
        <v>4</v>
      </c>
      <c r="E1401" s="74"/>
      <c r="F1401" s="74">
        <v>11</v>
      </c>
      <c r="G1401" s="74"/>
      <c r="H1401" s="74">
        <v>3</v>
      </c>
      <c r="I1401" s="74"/>
      <c r="J1401" s="74"/>
      <c r="K1401" s="74"/>
      <c r="L1401" s="74"/>
      <c r="M1401" s="74"/>
      <c r="N1401" s="74"/>
      <c r="O1401" s="74">
        <v>124</v>
      </c>
      <c r="P1401" s="74"/>
      <c r="Q1401" s="74">
        <v>624</v>
      </c>
      <c r="R1401" s="74">
        <v>35</v>
      </c>
      <c r="S1401" s="74"/>
      <c r="T1401" s="74">
        <v>142</v>
      </c>
      <c r="U1401" s="74"/>
      <c r="V1401" s="74">
        <v>23</v>
      </c>
    </row>
    <row r="1402" spans="1:22">
      <c r="A1402" s="78">
        <v>41950</v>
      </c>
      <c r="B1402" s="74">
        <v>15</v>
      </c>
      <c r="D1402" s="74">
        <v>5</v>
      </c>
      <c r="E1402" s="74"/>
      <c r="F1402" s="74">
        <v>12</v>
      </c>
      <c r="G1402" s="74"/>
      <c r="H1402" s="74">
        <v>2</v>
      </c>
      <c r="I1402" s="74"/>
      <c r="J1402" s="74"/>
      <c r="K1402" s="74"/>
      <c r="L1402" s="74"/>
      <c r="M1402" s="74"/>
      <c r="N1402" s="74"/>
      <c r="O1402" s="74">
        <v>119</v>
      </c>
      <c r="P1402" s="74"/>
      <c r="Q1402" s="74">
        <v>595</v>
      </c>
      <c r="R1402" s="74">
        <v>23</v>
      </c>
      <c r="S1402" s="74"/>
      <c r="T1402" s="74">
        <v>168</v>
      </c>
      <c r="U1402" s="74"/>
      <c r="V1402" s="74">
        <v>28</v>
      </c>
    </row>
    <row r="1403" spans="1:22">
      <c r="A1403" s="78">
        <v>41951</v>
      </c>
      <c r="B1403" s="74">
        <v>15</v>
      </c>
      <c r="D1403" s="74">
        <v>5</v>
      </c>
      <c r="E1403" s="74"/>
      <c r="F1403" s="74">
        <v>13</v>
      </c>
      <c r="G1403" s="74"/>
      <c r="H1403" s="74">
        <v>3</v>
      </c>
      <c r="I1403" s="74"/>
      <c r="J1403" s="74"/>
      <c r="K1403" s="74"/>
      <c r="L1403" s="74"/>
      <c r="M1403" s="74"/>
      <c r="N1403" s="74"/>
      <c r="O1403" s="74">
        <v>104</v>
      </c>
      <c r="P1403" s="74"/>
      <c r="Q1403" s="74">
        <v>462</v>
      </c>
      <c r="R1403" s="74">
        <v>20</v>
      </c>
      <c r="S1403" s="74"/>
      <c r="T1403" s="74">
        <v>140</v>
      </c>
      <c r="U1403" s="74"/>
      <c r="V1403" s="74">
        <v>20</v>
      </c>
    </row>
    <row r="1404" spans="1:22">
      <c r="A1404" s="78">
        <v>41952</v>
      </c>
      <c r="B1404" s="74">
        <v>11</v>
      </c>
      <c r="D1404" s="74">
        <v>5</v>
      </c>
      <c r="E1404" s="74"/>
      <c r="F1404" s="74">
        <v>13</v>
      </c>
      <c r="G1404" s="74"/>
      <c r="H1404" s="74">
        <v>3</v>
      </c>
      <c r="I1404" s="74"/>
      <c r="J1404" s="74"/>
      <c r="K1404" s="74"/>
      <c r="L1404" s="74"/>
      <c r="M1404" s="74"/>
      <c r="N1404" s="74"/>
      <c r="O1404" s="74">
        <v>77</v>
      </c>
      <c r="P1404" s="74"/>
      <c r="Q1404" s="74">
        <v>419</v>
      </c>
      <c r="R1404" s="74">
        <v>18</v>
      </c>
      <c r="S1404" s="74"/>
      <c r="T1404" s="74">
        <v>128</v>
      </c>
      <c r="U1404" s="74"/>
      <c r="V1404" s="74">
        <v>20</v>
      </c>
    </row>
    <row r="1405" spans="1:22">
      <c r="A1405" s="78">
        <v>41953</v>
      </c>
      <c r="B1405" s="74">
        <v>7</v>
      </c>
      <c r="D1405" s="74">
        <v>3</v>
      </c>
      <c r="E1405" s="74"/>
      <c r="F1405" s="74">
        <v>2</v>
      </c>
      <c r="G1405" s="74"/>
      <c r="H1405" s="74">
        <v>3</v>
      </c>
      <c r="I1405" s="74"/>
      <c r="J1405" s="74"/>
      <c r="K1405" s="74"/>
      <c r="L1405" s="74"/>
      <c r="M1405" s="74"/>
      <c r="N1405" s="74">
        <v>1424</v>
      </c>
      <c r="O1405" s="74">
        <v>69</v>
      </c>
      <c r="P1405" s="74"/>
      <c r="Q1405" s="74">
        <v>274</v>
      </c>
      <c r="R1405" s="74">
        <v>15</v>
      </c>
      <c r="S1405" s="74"/>
      <c r="T1405" s="74">
        <v>65</v>
      </c>
      <c r="U1405" s="74"/>
      <c r="V1405" s="74">
        <v>14</v>
      </c>
    </row>
    <row r="1406" spans="1:22">
      <c r="A1406" s="78">
        <v>41954</v>
      </c>
      <c r="B1406" s="74">
        <v>2</v>
      </c>
      <c r="D1406" s="74">
        <v>2</v>
      </c>
      <c r="E1406" s="74"/>
      <c r="F1406" s="74">
        <v>3</v>
      </c>
      <c r="G1406" s="74"/>
      <c r="H1406" s="74"/>
      <c r="I1406" s="74"/>
      <c r="J1406" s="74"/>
      <c r="K1406" s="74"/>
      <c r="L1406" s="74"/>
      <c r="M1406" s="74"/>
      <c r="N1406" s="74">
        <v>942</v>
      </c>
      <c r="O1406" s="74">
        <v>48</v>
      </c>
      <c r="P1406" s="74"/>
      <c r="Q1406" s="74">
        <v>137</v>
      </c>
      <c r="R1406" s="74">
        <v>7</v>
      </c>
      <c r="S1406" s="74"/>
      <c r="T1406" s="74">
        <v>50</v>
      </c>
      <c r="U1406" s="74"/>
      <c r="V1406" s="74">
        <v>11</v>
      </c>
    </row>
    <row r="1407" spans="1:22">
      <c r="A1407" s="78">
        <v>41955</v>
      </c>
      <c r="B1407" s="74">
        <v>7</v>
      </c>
      <c r="D1407" s="74">
        <v>2</v>
      </c>
      <c r="E1407" s="74"/>
      <c r="F1407" s="74">
        <v>4</v>
      </c>
      <c r="G1407" s="74"/>
      <c r="H1407" s="74">
        <v>3</v>
      </c>
      <c r="I1407" s="74"/>
      <c r="J1407" s="74"/>
      <c r="K1407" s="74"/>
      <c r="L1407" s="74"/>
      <c r="M1407" s="74"/>
      <c r="N1407" s="74">
        <v>1128</v>
      </c>
      <c r="O1407" s="74">
        <v>59</v>
      </c>
      <c r="P1407" s="74"/>
      <c r="Q1407" s="74">
        <v>153</v>
      </c>
      <c r="R1407" s="74">
        <v>8</v>
      </c>
      <c r="S1407" s="74"/>
      <c r="T1407" s="74">
        <v>76</v>
      </c>
      <c r="U1407" s="74"/>
      <c r="V1407" s="74">
        <v>14</v>
      </c>
    </row>
    <row r="1408" spans="1:22">
      <c r="A1408" s="78">
        <v>41956</v>
      </c>
      <c r="B1408" s="74">
        <v>8</v>
      </c>
      <c r="D1408" s="74">
        <v>2</v>
      </c>
      <c r="E1408" s="74"/>
      <c r="F1408" s="74">
        <v>8</v>
      </c>
      <c r="G1408" s="74"/>
      <c r="H1408" s="74">
        <v>3</v>
      </c>
      <c r="I1408" s="74"/>
      <c r="J1408" s="74"/>
      <c r="K1408" s="74"/>
      <c r="L1408" s="74"/>
      <c r="M1408" s="74"/>
      <c r="N1408" s="74"/>
      <c r="O1408" s="74">
        <v>84</v>
      </c>
      <c r="P1408" s="74"/>
      <c r="Q1408" s="74">
        <v>289</v>
      </c>
      <c r="R1408" s="74">
        <v>20</v>
      </c>
      <c r="S1408" s="74"/>
      <c r="T1408" s="74">
        <v>132</v>
      </c>
      <c r="U1408" s="74"/>
      <c r="V1408" s="74">
        <v>21</v>
      </c>
    </row>
    <row r="1409" spans="1:22">
      <c r="A1409" s="78">
        <v>41957</v>
      </c>
      <c r="B1409" s="74">
        <v>17</v>
      </c>
      <c r="D1409" s="74">
        <v>4</v>
      </c>
      <c r="E1409" s="74"/>
      <c r="F1409" s="74">
        <v>11</v>
      </c>
      <c r="G1409" s="74"/>
      <c r="H1409" s="74">
        <v>3</v>
      </c>
      <c r="I1409" s="74"/>
      <c r="J1409" s="74"/>
      <c r="K1409" s="74"/>
      <c r="L1409" s="74"/>
      <c r="M1409" s="74"/>
      <c r="N1409" s="74"/>
      <c r="O1409" s="74">
        <v>107</v>
      </c>
      <c r="P1409" s="74"/>
      <c r="Q1409" s="74">
        <v>461</v>
      </c>
      <c r="R1409" s="74">
        <v>28</v>
      </c>
      <c r="S1409" s="74"/>
      <c r="T1409" s="74">
        <v>174</v>
      </c>
      <c r="U1409" s="74"/>
      <c r="V1409" s="74">
        <v>24</v>
      </c>
    </row>
    <row r="1410" spans="1:22">
      <c r="A1410" s="78">
        <v>41958</v>
      </c>
      <c r="B1410" s="74">
        <v>23</v>
      </c>
      <c r="D1410" s="74">
        <v>5</v>
      </c>
      <c r="E1410" s="74"/>
      <c r="F1410" s="74">
        <v>18</v>
      </c>
      <c r="G1410" s="74"/>
      <c r="H1410" s="74">
        <v>3</v>
      </c>
      <c r="I1410" s="74"/>
      <c r="J1410" s="74"/>
      <c r="K1410" s="74"/>
      <c r="L1410" s="74"/>
      <c r="M1410" s="74"/>
      <c r="N1410" s="74"/>
      <c r="O1410" s="74">
        <v>101</v>
      </c>
      <c r="P1410" s="74"/>
      <c r="Q1410" s="74">
        <v>549</v>
      </c>
      <c r="R1410" s="74">
        <v>25</v>
      </c>
      <c r="S1410" s="74"/>
      <c r="T1410" s="74">
        <v>189</v>
      </c>
      <c r="U1410" s="74"/>
      <c r="V1410" s="74">
        <v>26</v>
      </c>
    </row>
    <row r="1411" spans="1:22">
      <c r="A1411" s="78">
        <v>41959</v>
      </c>
      <c r="B1411" s="74">
        <v>25</v>
      </c>
      <c r="D1411" s="74">
        <v>4</v>
      </c>
      <c r="E1411" s="74"/>
      <c r="F1411" s="74">
        <v>0</v>
      </c>
      <c r="G1411" s="74"/>
      <c r="H1411" s="74">
        <v>2</v>
      </c>
      <c r="I1411" s="74"/>
      <c r="J1411" s="74"/>
      <c r="K1411" s="74"/>
      <c r="L1411" s="74"/>
      <c r="M1411" s="74"/>
      <c r="N1411" s="74"/>
      <c r="O1411" s="74">
        <v>94</v>
      </c>
      <c r="P1411" s="74"/>
      <c r="Q1411" s="74">
        <v>503</v>
      </c>
      <c r="R1411" s="74">
        <v>21</v>
      </c>
      <c r="S1411" s="74"/>
      <c r="T1411" s="74">
        <v>193</v>
      </c>
      <c r="U1411" s="74"/>
      <c r="V1411" s="74">
        <v>27</v>
      </c>
    </row>
    <row r="1412" spans="1:22">
      <c r="A1412" s="78">
        <v>41960</v>
      </c>
      <c r="B1412" s="74">
        <v>25</v>
      </c>
      <c r="D1412" s="74">
        <v>3</v>
      </c>
      <c r="E1412" s="74"/>
      <c r="F1412" s="74">
        <v>15</v>
      </c>
      <c r="G1412" s="74"/>
      <c r="H1412" s="74">
        <v>2</v>
      </c>
      <c r="I1412" s="74"/>
      <c r="J1412" s="74"/>
      <c r="K1412" s="74"/>
      <c r="L1412" s="74"/>
      <c r="M1412" s="74"/>
      <c r="N1412" s="74"/>
      <c r="O1412" s="74">
        <v>96</v>
      </c>
      <c r="P1412" s="74"/>
      <c r="Q1412" s="74">
        <v>469</v>
      </c>
      <c r="R1412" s="74">
        <v>24</v>
      </c>
      <c r="S1412" s="74"/>
      <c r="T1412" s="74">
        <v>199</v>
      </c>
      <c r="U1412" s="74"/>
      <c r="V1412" s="74">
        <v>27</v>
      </c>
    </row>
    <row r="1413" spans="1:22">
      <c r="A1413" s="78">
        <v>41961</v>
      </c>
      <c r="B1413" s="74">
        <v>24</v>
      </c>
      <c r="D1413" s="74">
        <v>3</v>
      </c>
      <c r="E1413" s="74"/>
      <c r="F1413" s="74">
        <v>15</v>
      </c>
      <c r="G1413" s="74"/>
      <c r="H1413" s="74">
        <v>2</v>
      </c>
      <c r="I1413" s="74"/>
      <c r="J1413" s="74"/>
      <c r="K1413" s="74"/>
      <c r="L1413" s="74"/>
      <c r="M1413" s="74"/>
      <c r="N1413" s="74"/>
      <c r="O1413" s="74">
        <v>101</v>
      </c>
      <c r="P1413" s="74"/>
      <c r="Q1413" s="74">
        <v>472</v>
      </c>
      <c r="R1413" s="74">
        <v>27</v>
      </c>
      <c r="S1413" s="74"/>
      <c r="T1413" s="74">
        <v>202</v>
      </c>
      <c r="U1413" s="74"/>
      <c r="V1413" s="74">
        <v>27</v>
      </c>
    </row>
    <row r="1414" spans="1:22">
      <c r="A1414" s="78">
        <v>41962</v>
      </c>
      <c r="B1414" s="74">
        <v>26</v>
      </c>
      <c r="D1414" s="74">
        <v>3</v>
      </c>
      <c r="E1414" s="74"/>
      <c r="F1414" s="74">
        <v>15</v>
      </c>
      <c r="G1414" s="74"/>
      <c r="H1414" s="74">
        <v>2</v>
      </c>
      <c r="I1414" s="74"/>
      <c r="J1414" s="74"/>
      <c r="K1414" s="74"/>
      <c r="L1414" s="74"/>
      <c r="M1414" s="74"/>
      <c r="N1414" s="74"/>
      <c r="O1414" s="74">
        <v>107</v>
      </c>
      <c r="P1414" s="74"/>
      <c r="Q1414" s="74">
        <v>516</v>
      </c>
      <c r="R1414" s="74">
        <v>26</v>
      </c>
      <c r="S1414" s="74"/>
      <c r="T1414" s="74">
        <v>206</v>
      </c>
      <c r="U1414" s="74"/>
      <c r="V1414" s="74">
        <v>29</v>
      </c>
    </row>
    <row r="1415" spans="1:22">
      <c r="A1415" s="78">
        <v>41963</v>
      </c>
      <c r="B1415" s="74">
        <v>26</v>
      </c>
      <c r="D1415" s="74">
        <v>3</v>
      </c>
      <c r="E1415" s="74"/>
      <c r="F1415" s="74">
        <v>14</v>
      </c>
      <c r="G1415" s="74"/>
      <c r="H1415" s="74">
        <v>2</v>
      </c>
      <c r="I1415" s="74"/>
      <c r="J1415" s="74"/>
      <c r="K1415" s="74"/>
      <c r="L1415" s="74"/>
      <c r="M1415" s="74"/>
      <c r="N1415" s="74"/>
      <c r="O1415" s="74">
        <v>85</v>
      </c>
      <c r="P1415" s="74"/>
      <c r="Q1415" s="74">
        <v>548</v>
      </c>
      <c r="R1415" s="74">
        <v>26</v>
      </c>
      <c r="S1415" s="74"/>
      <c r="T1415" s="74">
        <v>207</v>
      </c>
      <c r="U1415" s="74"/>
      <c r="V1415" s="74">
        <v>28</v>
      </c>
    </row>
    <row r="1416" spans="1:22">
      <c r="A1416" s="78">
        <v>41964</v>
      </c>
      <c r="B1416" s="74">
        <v>27</v>
      </c>
      <c r="D1416" s="74">
        <v>3</v>
      </c>
      <c r="E1416" s="74"/>
      <c r="F1416" s="74">
        <v>12</v>
      </c>
      <c r="G1416" s="74"/>
      <c r="H1416" s="74">
        <v>2</v>
      </c>
      <c r="I1416" s="74"/>
      <c r="J1416" s="74"/>
      <c r="K1416" s="74"/>
      <c r="L1416" s="74"/>
      <c r="M1416" s="74"/>
      <c r="N1416" s="74">
        <v>1452</v>
      </c>
      <c r="O1416" s="74">
        <v>71</v>
      </c>
      <c r="P1416" s="74"/>
      <c r="Q1416" s="74">
        <v>508</v>
      </c>
      <c r="R1416" s="74">
        <v>25</v>
      </c>
      <c r="S1416" s="74"/>
      <c r="T1416" s="74">
        <v>236</v>
      </c>
      <c r="U1416" s="74"/>
      <c r="V1416" s="74">
        <v>35</v>
      </c>
    </row>
    <row r="1417" spans="1:22">
      <c r="A1417" s="78">
        <v>41965</v>
      </c>
      <c r="B1417" s="74">
        <v>32</v>
      </c>
      <c r="D1417" s="74">
        <v>4</v>
      </c>
      <c r="E1417" s="74"/>
      <c r="F1417" s="74">
        <v>18</v>
      </c>
      <c r="G1417" s="74"/>
      <c r="H1417" s="74">
        <v>2</v>
      </c>
      <c r="I1417" s="74"/>
      <c r="J1417" s="74"/>
      <c r="K1417" s="74"/>
      <c r="L1417" s="74"/>
      <c r="M1417" s="74"/>
      <c r="N1417" s="74"/>
      <c r="O1417" s="74">
        <v>64</v>
      </c>
      <c r="P1417" s="74"/>
      <c r="Q1417" s="74">
        <v>643</v>
      </c>
      <c r="R1417" s="74">
        <v>29</v>
      </c>
      <c r="S1417" s="74"/>
      <c r="T1417" s="74">
        <v>224</v>
      </c>
      <c r="U1417" s="74"/>
      <c r="V1417" s="74">
        <v>28</v>
      </c>
    </row>
    <row r="1418" spans="1:22">
      <c r="A1418" s="78">
        <v>41966</v>
      </c>
      <c r="B1418" s="74">
        <v>37</v>
      </c>
      <c r="D1418" s="74">
        <v>5</v>
      </c>
      <c r="E1418" s="74"/>
      <c r="F1418" s="74">
        <v>19</v>
      </c>
      <c r="G1418" s="74"/>
      <c r="H1418" s="74">
        <v>2</v>
      </c>
      <c r="I1418" s="74"/>
      <c r="J1418" s="74"/>
      <c r="K1418" s="74"/>
      <c r="L1418" s="74"/>
      <c r="M1418" s="74"/>
      <c r="N1418" s="74">
        <v>1483</v>
      </c>
      <c r="O1418" s="74">
        <v>61</v>
      </c>
      <c r="P1418" s="74"/>
      <c r="Q1418" s="74">
        <v>624</v>
      </c>
      <c r="R1418" s="74">
        <v>25</v>
      </c>
      <c r="S1418" s="74"/>
      <c r="T1418" s="74">
        <v>210</v>
      </c>
      <c r="U1418" s="74"/>
      <c r="V1418" s="74">
        <v>25</v>
      </c>
    </row>
    <row r="1419" spans="1:22">
      <c r="A1419" s="78">
        <v>41967</v>
      </c>
      <c r="B1419" s="74">
        <v>34</v>
      </c>
      <c r="D1419" s="74">
        <v>4</v>
      </c>
      <c r="E1419" s="74"/>
      <c r="F1419" s="74">
        <v>15</v>
      </c>
      <c r="G1419" s="74"/>
      <c r="H1419" s="74">
        <v>2</v>
      </c>
      <c r="I1419" s="74"/>
      <c r="J1419" s="74"/>
      <c r="K1419" s="74"/>
      <c r="L1419" s="74"/>
      <c r="M1419" s="74"/>
      <c r="N1419" s="74">
        <v>1274</v>
      </c>
      <c r="O1419" s="74">
        <v>63</v>
      </c>
      <c r="P1419" s="74"/>
      <c r="Q1419" s="74">
        <v>552</v>
      </c>
      <c r="R1419" s="74">
        <v>28</v>
      </c>
      <c r="S1419" s="74"/>
      <c r="T1419" s="74">
        <v>201</v>
      </c>
      <c r="U1419" s="74"/>
      <c r="V1419" s="74">
        <v>28</v>
      </c>
    </row>
    <row r="1420" spans="1:22">
      <c r="A1420" s="78">
        <v>41968</v>
      </c>
      <c r="B1420" s="74">
        <v>32</v>
      </c>
      <c r="D1420" s="74">
        <v>4</v>
      </c>
      <c r="E1420" s="74"/>
      <c r="F1420" s="74">
        <v>13</v>
      </c>
      <c r="G1420" s="74"/>
      <c r="H1420" s="74">
        <v>2</v>
      </c>
      <c r="I1420" s="74"/>
      <c r="J1420" s="74"/>
      <c r="K1420" s="74"/>
      <c r="L1420" s="74"/>
      <c r="M1420" s="74"/>
      <c r="N1420" s="74">
        <v>1141</v>
      </c>
      <c r="O1420" s="74">
        <v>62</v>
      </c>
      <c r="P1420" s="74"/>
      <c r="Q1420" s="74">
        <v>483</v>
      </c>
      <c r="R1420" s="74">
        <v>29</v>
      </c>
      <c r="S1420" s="74"/>
      <c r="T1420" s="74">
        <v>189</v>
      </c>
      <c r="U1420" s="74"/>
      <c r="V1420" s="74">
        <v>25</v>
      </c>
    </row>
    <row r="1421" spans="1:22">
      <c r="A1421" s="78">
        <v>41969</v>
      </c>
      <c r="B1421" s="74">
        <v>36</v>
      </c>
      <c r="D1421" s="74">
        <v>4</v>
      </c>
      <c r="E1421" s="74"/>
      <c r="F1421" s="74">
        <v>15</v>
      </c>
      <c r="G1421" s="74"/>
      <c r="H1421" s="74">
        <v>2</v>
      </c>
      <c r="I1421" s="74"/>
      <c r="J1421" s="74"/>
      <c r="K1421" s="74"/>
      <c r="L1421" s="74"/>
      <c r="M1421" s="74"/>
      <c r="N1421" s="74">
        <v>1142</v>
      </c>
      <c r="O1421" s="74">
        <v>67</v>
      </c>
      <c r="P1421" s="74"/>
      <c r="Q1421" s="74">
        <v>538</v>
      </c>
      <c r="R1421" s="74">
        <v>29</v>
      </c>
      <c r="S1421" s="74"/>
      <c r="T1421" s="74">
        <v>206</v>
      </c>
      <c r="U1421" s="74"/>
      <c r="V1421" s="74">
        <v>26</v>
      </c>
    </row>
    <row r="1422" spans="1:22">
      <c r="A1422" s="78">
        <v>41970</v>
      </c>
      <c r="B1422" s="74">
        <v>43</v>
      </c>
      <c r="D1422" s="74">
        <v>4</v>
      </c>
      <c r="E1422" s="74"/>
      <c r="F1422" s="74">
        <v>18</v>
      </c>
      <c r="G1422" s="74"/>
      <c r="H1422" s="74">
        <v>2</v>
      </c>
      <c r="I1422" s="74"/>
      <c r="J1422" s="74"/>
      <c r="K1422" s="74"/>
      <c r="L1422" s="74"/>
      <c r="M1422" s="74"/>
      <c r="N1422" s="74">
        <v>1295</v>
      </c>
      <c r="O1422" s="74">
        <v>72</v>
      </c>
      <c r="P1422" s="74"/>
      <c r="Q1422" s="74">
        <v>567</v>
      </c>
      <c r="R1422" s="74">
        <v>31</v>
      </c>
      <c r="S1422" s="74"/>
      <c r="T1422" s="74">
        <v>221</v>
      </c>
      <c r="U1422" s="74"/>
      <c r="V1422" s="74">
        <v>27</v>
      </c>
    </row>
    <row r="1423" spans="1:22">
      <c r="A1423" s="78">
        <v>41971</v>
      </c>
      <c r="B1423" s="74">
        <v>46</v>
      </c>
      <c r="D1423" s="74">
        <v>3</v>
      </c>
      <c r="E1423" s="74"/>
      <c r="F1423" s="74">
        <v>21</v>
      </c>
      <c r="G1423" s="74"/>
      <c r="H1423" s="74">
        <v>2</v>
      </c>
      <c r="I1423" s="74"/>
      <c r="J1423" s="74"/>
      <c r="K1423" s="74"/>
      <c r="L1423" s="74"/>
      <c r="M1423" s="74"/>
      <c r="N1423" s="74">
        <v>1262</v>
      </c>
      <c r="O1423" s="74">
        <v>71</v>
      </c>
      <c r="P1423" s="74"/>
      <c r="Q1423" s="74">
        <v>555</v>
      </c>
      <c r="R1423" s="74">
        <v>32</v>
      </c>
      <c r="S1423" s="74"/>
      <c r="T1423" s="74">
        <v>241</v>
      </c>
      <c r="U1423" s="74"/>
      <c r="V1423" s="74">
        <v>32</v>
      </c>
    </row>
    <row r="1424" spans="1:22">
      <c r="A1424" s="78">
        <v>41972</v>
      </c>
      <c r="B1424" s="74">
        <v>52</v>
      </c>
      <c r="D1424" s="74">
        <v>5</v>
      </c>
      <c r="E1424" s="74"/>
      <c r="F1424" s="74">
        <v>24</v>
      </c>
      <c r="G1424" s="74"/>
      <c r="H1424" s="74">
        <v>2</v>
      </c>
      <c r="I1424" s="74"/>
      <c r="J1424" s="74"/>
      <c r="K1424" s="74"/>
      <c r="L1424" s="74"/>
      <c r="M1424" s="74"/>
      <c r="N1424" s="74">
        <v>1443</v>
      </c>
      <c r="O1424" s="74">
        <v>74</v>
      </c>
      <c r="P1424" s="74"/>
      <c r="Q1424" s="74">
        <v>626</v>
      </c>
      <c r="R1424" s="74">
        <v>31</v>
      </c>
      <c r="S1424" s="74"/>
      <c r="T1424" s="74">
        <v>248</v>
      </c>
      <c r="U1424" s="74"/>
      <c r="V1424" s="74">
        <v>33</v>
      </c>
    </row>
    <row r="1425" spans="1:22">
      <c r="A1425" s="78">
        <v>41973</v>
      </c>
      <c r="B1425" s="74">
        <v>44</v>
      </c>
      <c r="D1425" s="74">
        <v>4</v>
      </c>
      <c r="E1425" s="74"/>
      <c r="F1425" s="74">
        <v>22</v>
      </c>
      <c r="G1425" s="74"/>
      <c r="H1425" s="74">
        <v>2</v>
      </c>
      <c r="I1425" s="74"/>
      <c r="J1425" s="74"/>
      <c r="K1425" s="74"/>
      <c r="L1425" s="74"/>
      <c r="M1425" s="74"/>
      <c r="N1425" s="74"/>
      <c r="O1425" s="74">
        <v>70</v>
      </c>
      <c r="P1425" s="74"/>
      <c r="Q1425" s="74">
        <v>592</v>
      </c>
      <c r="R1425" s="74">
        <v>28</v>
      </c>
      <c r="S1425" s="74"/>
      <c r="T1425" s="74">
        <v>226</v>
      </c>
      <c r="U1425" s="74"/>
      <c r="V1425" s="74">
        <v>30</v>
      </c>
    </row>
    <row r="1426" spans="1:22">
      <c r="A1426" s="78">
        <v>41974</v>
      </c>
      <c r="B1426" s="74">
        <v>36</v>
      </c>
      <c r="D1426" s="74">
        <v>5</v>
      </c>
      <c r="E1426" s="74"/>
      <c r="F1426" s="74">
        <v>21</v>
      </c>
      <c r="G1426" s="74"/>
      <c r="H1426" s="74">
        <v>3</v>
      </c>
      <c r="I1426" s="74"/>
      <c r="J1426" s="74"/>
      <c r="K1426" s="74"/>
      <c r="L1426" s="74"/>
      <c r="M1426" s="74"/>
      <c r="N1426" s="74">
        <v>1188</v>
      </c>
      <c r="O1426" s="74">
        <v>68</v>
      </c>
      <c r="P1426" s="74"/>
      <c r="Q1426" s="74">
        <v>545</v>
      </c>
      <c r="R1426" s="74">
        <v>29</v>
      </c>
      <c r="S1426" s="74"/>
      <c r="T1426" s="74">
        <v>215</v>
      </c>
      <c r="U1426" s="74"/>
      <c r="V1426" s="74">
        <v>29</v>
      </c>
    </row>
    <row r="1427" spans="1:22">
      <c r="A1427" s="78">
        <v>41975</v>
      </c>
      <c r="B1427" s="74">
        <v>36</v>
      </c>
      <c r="D1427" s="74">
        <v>4</v>
      </c>
      <c r="E1427" s="74"/>
      <c r="F1427" s="74">
        <v>18</v>
      </c>
      <c r="G1427" s="74"/>
      <c r="H1427" s="74">
        <v>3</v>
      </c>
      <c r="I1427" s="74"/>
      <c r="J1427" s="74"/>
      <c r="K1427" s="74"/>
      <c r="L1427" s="74"/>
      <c r="M1427" s="74"/>
      <c r="N1427" s="74">
        <v>1139</v>
      </c>
      <c r="O1427" s="74">
        <v>67</v>
      </c>
      <c r="P1427" s="74"/>
      <c r="Q1427" s="74">
        <v>608</v>
      </c>
      <c r="R1427" s="74">
        <v>35</v>
      </c>
      <c r="S1427" s="74"/>
      <c r="T1427" s="74">
        <v>222</v>
      </c>
      <c r="U1427" s="74"/>
      <c r="V1427" s="74">
        <v>30</v>
      </c>
    </row>
    <row r="1428" spans="1:22">
      <c r="A1428" s="78">
        <v>41976</v>
      </c>
      <c r="B1428" s="74">
        <v>35</v>
      </c>
      <c r="D1428" s="74">
        <v>4</v>
      </c>
      <c r="E1428" s="74"/>
      <c r="F1428" s="74">
        <v>14</v>
      </c>
      <c r="G1428" s="74"/>
      <c r="H1428" s="74">
        <v>2</v>
      </c>
      <c r="I1428" s="74"/>
      <c r="J1428" s="74"/>
      <c r="K1428" s="74"/>
      <c r="L1428" s="74"/>
      <c r="M1428" s="74"/>
      <c r="N1428" s="74">
        <v>990</v>
      </c>
      <c r="O1428" s="74">
        <v>66</v>
      </c>
      <c r="P1428" s="74"/>
      <c r="Q1428" s="74">
        <v>917</v>
      </c>
      <c r="R1428" s="74">
        <v>58</v>
      </c>
      <c r="S1428" s="74"/>
      <c r="T1428" s="74">
        <v>220</v>
      </c>
      <c r="U1428" s="74"/>
      <c r="V1428" s="74">
        <v>34</v>
      </c>
    </row>
    <row r="1429" spans="1:22">
      <c r="A1429" s="78">
        <v>41977</v>
      </c>
      <c r="B1429" s="74">
        <v>40</v>
      </c>
      <c r="D1429" s="74">
        <v>4</v>
      </c>
      <c r="E1429" s="74"/>
      <c r="F1429" s="74">
        <v>14</v>
      </c>
      <c r="G1429" s="74"/>
      <c r="H1429" s="74">
        <v>2</v>
      </c>
      <c r="I1429" s="74"/>
      <c r="J1429" s="74"/>
      <c r="K1429" s="74"/>
      <c r="L1429" s="74"/>
      <c r="M1429" s="74"/>
      <c r="N1429" s="74">
        <v>1063</v>
      </c>
      <c r="O1429" s="74">
        <v>78</v>
      </c>
      <c r="P1429" s="74"/>
      <c r="Q1429" s="74">
        <v>737</v>
      </c>
      <c r="R1429" s="74">
        <v>51</v>
      </c>
      <c r="S1429" s="74"/>
      <c r="T1429" s="74">
        <v>246</v>
      </c>
      <c r="U1429" s="74"/>
      <c r="V1429" s="74">
        <v>38</v>
      </c>
    </row>
    <row r="1430" spans="1:22">
      <c r="A1430" s="78">
        <v>41978</v>
      </c>
      <c r="B1430" s="74">
        <v>42</v>
      </c>
      <c r="D1430" s="74">
        <v>3</v>
      </c>
      <c r="E1430" s="74"/>
      <c r="F1430" s="74">
        <v>24</v>
      </c>
      <c r="G1430" s="74"/>
      <c r="H1430" s="74">
        <v>3</v>
      </c>
      <c r="I1430" s="74"/>
      <c r="J1430" s="74"/>
      <c r="K1430" s="74"/>
      <c r="L1430" s="74"/>
      <c r="M1430" s="74"/>
      <c r="N1430" s="74">
        <v>1011</v>
      </c>
      <c r="O1430" s="74">
        <v>74</v>
      </c>
      <c r="P1430" s="74"/>
      <c r="Q1430" s="74">
        <v>664</v>
      </c>
      <c r="R1430" s="74">
        <v>45</v>
      </c>
      <c r="S1430" s="74"/>
      <c r="T1430" s="74">
        <v>259</v>
      </c>
      <c r="U1430" s="74"/>
      <c r="V1430" s="74">
        <v>33</v>
      </c>
    </row>
    <row r="1431" spans="1:22">
      <c r="A1431" s="78">
        <v>41979</v>
      </c>
      <c r="B1431" s="74">
        <v>44</v>
      </c>
      <c r="D1431" s="74">
        <v>6</v>
      </c>
      <c r="E1431" s="74"/>
      <c r="F1431" s="74">
        <v>27</v>
      </c>
      <c r="G1431" s="74"/>
      <c r="H1431" s="74">
        <v>3</v>
      </c>
      <c r="I1431" s="74"/>
      <c r="J1431" s="74"/>
      <c r="K1431" s="74"/>
      <c r="L1431" s="74"/>
      <c r="M1431" s="74"/>
      <c r="N1431" s="74">
        <v>967</v>
      </c>
      <c r="O1431" s="74">
        <v>55</v>
      </c>
      <c r="P1431" s="74"/>
      <c r="Q1431" s="74">
        <v>701</v>
      </c>
      <c r="R1431" s="74">
        <v>37</v>
      </c>
      <c r="S1431" s="74"/>
      <c r="T1431" s="74">
        <v>215</v>
      </c>
      <c r="U1431" s="74"/>
      <c r="V1431" s="74">
        <v>29</v>
      </c>
    </row>
    <row r="1432" spans="1:22">
      <c r="A1432" s="78">
        <v>41980</v>
      </c>
      <c r="B1432" s="74">
        <v>38</v>
      </c>
      <c r="D1432" s="74">
        <v>5</v>
      </c>
      <c r="E1432" s="74"/>
      <c r="F1432" s="74">
        <v>27</v>
      </c>
      <c r="G1432" s="74"/>
      <c r="H1432" s="74">
        <v>3</v>
      </c>
      <c r="I1432" s="74"/>
      <c r="J1432" s="74"/>
      <c r="K1432" s="74"/>
      <c r="L1432" s="74"/>
      <c r="M1432" s="74"/>
      <c r="N1432" s="74">
        <v>966</v>
      </c>
      <c r="O1432" s="74">
        <v>49</v>
      </c>
      <c r="P1432" s="74"/>
      <c r="Q1432" s="74">
        <v>693</v>
      </c>
      <c r="R1432" s="74">
        <v>31</v>
      </c>
      <c r="S1432" s="74"/>
      <c r="T1432" s="74">
        <v>203</v>
      </c>
      <c r="U1432" s="74"/>
      <c r="V1432" s="74">
        <v>27</v>
      </c>
    </row>
    <row r="1433" spans="1:22">
      <c r="A1433" s="78">
        <v>41981</v>
      </c>
      <c r="B1433" s="74">
        <v>38</v>
      </c>
      <c r="D1433" s="74">
        <v>6</v>
      </c>
      <c r="E1433" s="74"/>
      <c r="F1433" s="74">
        <v>21</v>
      </c>
      <c r="G1433" s="74"/>
      <c r="H1433" s="74">
        <v>3</v>
      </c>
      <c r="I1433" s="74"/>
      <c r="J1433" s="74"/>
      <c r="K1433" s="74"/>
      <c r="L1433" s="74"/>
      <c r="M1433" s="74"/>
      <c r="N1433" s="74">
        <v>749</v>
      </c>
      <c r="O1433" s="74">
        <v>50</v>
      </c>
      <c r="P1433" s="74"/>
      <c r="Q1433" s="74">
        <v>650</v>
      </c>
      <c r="R1433" s="74">
        <v>41</v>
      </c>
      <c r="S1433" s="74"/>
      <c r="T1433" s="74">
        <v>223</v>
      </c>
      <c r="U1433" s="74"/>
      <c r="V1433" s="74">
        <v>29</v>
      </c>
    </row>
    <row r="1434" spans="1:22">
      <c r="A1434" s="78">
        <v>41982</v>
      </c>
      <c r="B1434" s="74">
        <v>35</v>
      </c>
      <c r="D1434" s="74">
        <v>5</v>
      </c>
      <c r="E1434" s="74"/>
      <c r="F1434" s="74">
        <v>20</v>
      </c>
      <c r="G1434" s="74"/>
      <c r="H1434" s="74">
        <v>3</v>
      </c>
      <c r="I1434" s="74"/>
      <c r="J1434" s="74"/>
      <c r="K1434" s="74"/>
      <c r="L1434" s="74"/>
      <c r="M1434" s="74"/>
      <c r="N1434" s="74">
        <v>723</v>
      </c>
      <c r="O1434" s="74">
        <v>54</v>
      </c>
      <c r="P1434" s="74"/>
      <c r="Q1434" s="74">
        <v>588</v>
      </c>
      <c r="R1434" s="74">
        <v>41</v>
      </c>
      <c r="S1434" s="74"/>
      <c r="T1434" s="74">
        <v>235</v>
      </c>
      <c r="U1434" s="74"/>
      <c r="V1434" s="74">
        <v>33</v>
      </c>
    </row>
    <row r="1435" spans="1:22">
      <c r="A1435" s="78">
        <v>41983</v>
      </c>
      <c r="B1435" s="74">
        <v>42</v>
      </c>
      <c r="D1435" s="74">
        <v>5</v>
      </c>
      <c r="E1435" s="74"/>
      <c r="F1435" s="74">
        <v>20</v>
      </c>
      <c r="G1435" s="74"/>
      <c r="H1435" s="74">
        <v>3</v>
      </c>
      <c r="I1435" s="74"/>
      <c r="J1435" s="74"/>
      <c r="K1435" s="74"/>
      <c r="L1435" s="74"/>
      <c r="M1435" s="74"/>
      <c r="N1435" s="74">
        <v>808</v>
      </c>
      <c r="O1435" s="74">
        <v>61</v>
      </c>
      <c r="P1435" s="74"/>
      <c r="Q1435" s="74">
        <v>578</v>
      </c>
      <c r="R1435" s="74">
        <v>43</v>
      </c>
      <c r="S1435" s="74"/>
      <c r="T1435" s="74">
        <v>227</v>
      </c>
      <c r="U1435" s="74"/>
      <c r="V1435" s="74">
        <v>33</v>
      </c>
    </row>
    <row r="1436" spans="1:22">
      <c r="A1436" s="78">
        <v>41984</v>
      </c>
      <c r="B1436" s="74">
        <v>35</v>
      </c>
      <c r="D1436" s="74">
        <v>7</v>
      </c>
      <c r="E1436" s="74"/>
      <c r="F1436" s="74">
        <v>20</v>
      </c>
      <c r="G1436" s="74"/>
      <c r="H1436" s="74">
        <v>3</v>
      </c>
      <c r="I1436" s="74"/>
      <c r="J1436" s="74"/>
      <c r="K1436" s="74"/>
      <c r="L1436" s="74"/>
      <c r="M1436" s="74"/>
      <c r="N1436" s="74">
        <v>837</v>
      </c>
      <c r="O1436" s="74">
        <v>61</v>
      </c>
      <c r="P1436" s="74"/>
      <c r="Q1436" s="74">
        <v>527</v>
      </c>
      <c r="R1436" s="74">
        <v>37</v>
      </c>
      <c r="S1436" s="74"/>
      <c r="T1436" s="74">
        <v>47</v>
      </c>
      <c r="U1436" s="74"/>
      <c r="V1436" s="74">
        <v>9</v>
      </c>
    </row>
    <row r="1437" spans="1:22">
      <c r="A1437" s="78">
        <v>41985</v>
      </c>
      <c r="B1437" s="74">
        <v>20</v>
      </c>
      <c r="D1437" s="74">
        <v>2</v>
      </c>
      <c r="E1437" s="74"/>
      <c r="F1437" s="74">
        <v>11</v>
      </c>
      <c r="G1437" s="74"/>
      <c r="H1437" s="74">
        <v>2</v>
      </c>
      <c r="I1437" s="74"/>
      <c r="J1437" s="74"/>
      <c r="K1437" s="74"/>
      <c r="L1437" s="74"/>
      <c r="M1437" s="74"/>
      <c r="N1437" s="74">
        <v>881</v>
      </c>
      <c r="O1437" s="74">
        <v>66</v>
      </c>
      <c r="P1437" s="74"/>
      <c r="Q1437" s="74">
        <v>324</v>
      </c>
      <c r="R1437" s="74">
        <v>24</v>
      </c>
      <c r="S1437" s="74"/>
      <c r="T1437" s="74">
        <v>44</v>
      </c>
      <c r="U1437" s="74"/>
      <c r="V1437" s="74">
        <v>5</v>
      </c>
    </row>
    <row r="1438" spans="1:22">
      <c r="A1438" s="78">
        <v>41986</v>
      </c>
      <c r="B1438" s="74">
        <v>21</v>
      </c>
      <c r="D1438" s="74">
        <v>4</v>
      </c>
      <c r="E1438" s="74"/>
      <c r="F1438" s="74">
        <v>14</v>
      </c>
      <c r="G1438" s="74"/>
      <c r="H1438" s="74">
        <v>2</v>
      </c>
      <c r="I1438" s="74"/>
      <c r="J1438" s="74"/>
      <c r="K1438" s="74"/>
      <c r="L1438" s="74"/>
      <c r="M1438" s="74"/>
      <c r="N1438" s="74">
        <v>1075</v>
      </c>
      <c r="O1438" s="74">
        <v>70</v>
      </c>
      <c r="P1438" s="74"/>
      <c r="Q1438" s="74">
        <v>410</v>
      </c>
      <c r="R1438" s="74">
        <v>25</v>
      </c>
      <c r="S1438" s="74"/>
      <c r="T1438" s="74">
        <v>68</v>
      </c>
      <c r="U1438" s="74"/>
      <c r="V1438" s="74">
        <v>8</v>
      </c>
    </row>
    <row r="1439" spans="1:22">
      <c r="A1439" s="78">
        <v>41987</v>
      </c>
      <c r="B1439" s="74">
        <v>28</v>
      </c>
      <c r="D1439" s="74">
        <v>5</v>
      </c>
      <c r="E1439" s="74"/>
      <c r="F1439" s="74">
        <v>20</v>
      </c>
      <c r="G1439" s="74"/>
      <c r="H1439" s="74">
        <v>2</v>
      </c>
      <c r="I1439" s="74"/>
      <c r="J1439" s="74"/>
      <c r="K1439" s="74"/>
      <c r="L1439" s="74"/>
      <c r="M1439" s="74"/>
      <c r="N1439" s="74">
        <v>1205</v>
      </c>
      <c r="O1439" s="74">
        <v>63</v>
      </c>
      <c r="P1439" s="74"/>
      <c r="Q1439" s="74">
        <v>486</v>
      </c>
      <c r="R1439" s="74">
        <v>26</v>
      </c>
      <c r="S1439" s="74"/>
      <c r="T1439" s="74">
        <v>113</v>
      </c>
      <c r="U1439" s="74"/>
      <c r="V1439" s="74">
        <v>21</v>
      </c>
    </row>
    <row r="1440" spans="1:22">
      <c r="A1440" s="78">
        <v>41988</v>
      </c>
      <c r="B1440" s="74">
        <v>30</v>
      </c>
      <c r="D1440" s="74">
        <v>5</v>
      </c>
      <c r="E1440" s="74"/>
      <c r="F1440" s="74">
        <v>18</v>
      </c>
      <c r="G1440" s="74"/>
      <c r="H1440" s="74">
        <v>2</v>
      </c>
      <c r="I1440" s="74"/>
      <c r="J1440" s="74"/>
      <c r="K1440" s="74"/>
      <c r="L1440" s="74"/>
      <c r="M1440" s="74"/>
      <c r="N1440" s="74">
        <v>1332</v>
      </c>
      <c r="O1440" s="74">
        <v>76</v>
      </c>
      <c r="P1440" s="74"/>
      <c r="Q1440" s="74">
        <v>549</v>
      </c>
      <c r="R1440" s="74">
        <v>31</v>
      </c>
      <c r="S1440" s="74"/>
      <c r="T1440" s="74">
        <v>155</v>
      </c>
      <c r="U1440" s="74"/>
      <c r="V1440" s="74">
        <v>22</v>
      </c>
    </row>
    <row r="1441" spans="1:22">
      <c r="A1441" s="78">
        <v>41989</v>
      </c>
      <c r="B1441" s="74">
        <v>36</v>
      </c>
      <c r="D1441" s="74">
        <v>6</v>
      </c>
      <c r="E1441" s="74"/>
      <c r="F1441" s="74">
        <v>18</v>
      </c>
      <c r="G1441" s="74"/>
      <c r="H1441" s="74">
        <v>2</v>
      </c>
      <c r="I1441" s="74"/>
      <c r="J1441" s="74"/>
      <c r="K1441" s="74"/>
      <c r="L1441" s="74"/>
      <c r="M1441" s="74"/>
      <c r="N1441" s="74">
        <v>1231</v>
      </c>
      <c r="O1441" s="74">
        <v>86</v>
      </c>
      <c r="P1441" s="74"/>
      <c r="Q1441" s="74">
        <v>628</v>
      </c>
      <c r="R1441" s="74">
        <v>39</v>
      </c>
      <c r="S1441" s="74"/>
      <c r="T1441" s="74">
        <v>187</v>
      </c>
      <c r="U1441" s="74"/>
      <c r="V1441" s="74">
        <v>27</v>
      </c>
    </row>
    <row r="1442" spans="1:22">
      <c r="A1442" s="78">
        <v>41990</v>
      </c>
      <c r="B1442" s="74">
        <v>35</v>
      </c>
      <c r="D1442" s="74">
        <v>3</v>
      </c>
      <c r="E1442" s="74"/>
      <c r="F1442" s="74">
        <v>22</v>
      </c>
      <c r="G1442" s="74"/>
      <c r="H1442" s="74">
        <v>2</v>
      </c>
      <c r="I1442" s="74"/>
      <c r="J1442" s="74"/>
      <c r="K1442" s="74"/>
      <c r="L1442" s="74"/>
      <c r="M1442" s="74"/>
      <c r="N1442" s="74"/>
      <c r="O1442" s="74">
        <v>107</v>
      </c>
      <c r="P1442" s="74"/>
      <c r="Q1442" s="74">
        <v>760</v>
      </c>
      <c r="R1442" s="74">
        <v>55</v>
      </c>
      <c r="S1442" s="74"/>
      <c r="T1442" s="74">
        <v>198</v>
      </c>
      <c r="U1442" s="74"/>
      <c r="V1442" s="74">
        <v>26</v>
      </c>
    </row>
    <row r="1443" spans="1:22">
      <c r="A1443" s="78">
        <v>41991</v>
      </c>
      <c r="B1443" s="74">
        <v>32</v>
      </c>
      <c r="D1443" s="74">
        <v>3</v>
      </c>
      <c r="E1443" s="74"/>
      <c r="F1443" s="74">
        <v>20</v>
      </c>
      <c r="G1443" s="74"/>
      <c r="H1443" s="74">
        <v>2</v>
      </c>
      <c r="I1443" s="74"/>
      <c r="J1443" s="74"/>
      <c r="K1443" s="74"/>
      <c r="L1443" s="74"/>
      <c r="M1443" s="74"/>
      <c r="N1443" s="74"/>
      <c r="O1443" s="74">
        <v>110</v>
      </c>
      <c r="P1443" s="74"/>
      <c r="Q1443" s="74">
        <v>706</v>
      </c>
      <c r="R1443" s="74">
        <v>52</v>
      </c>
      <c r="S1443" s="74"/>
      <c r="T1443" s="74">
        <v>204</v>
      </c>
      <c r="U1443" s="74"/>
      <c r="V1443" s="74">
        <v>26</v>
      </c>
    </row>
    <row r="1444" spans="1:22">
      <c r="A1444" s="78">
        <v>41992</v>
      </c>
      <c r="B1444" s="74">
        <v>37</v>
      </c>
      <c r="D1444" s="74">
        <v>3</v>
      </c>
      <c r="E1444" s="74"/>
      <c r="F1444" s="74">
        <v>30</v>
      </c>
      <c r="G1444" s="74"/>
      <c r="H1444" s="74">
        <v>2</v>
      </c>
      <c r="I1444" s="74"/>
      <c r="J1444" s="74"/>
      <c r="K1444" s="74"/>
      <c r="L1444" s="74"/>
      <c r="M1444" s="74"/>
      <c r="N1444" s="74">
        <v>1461</v>
      </c>
      <c r="O1444" s="74">
        <v>96</v>
      </c>
      <c r="P1444" s="74"/>
      <c r="Q1444" s="74">
        <v>1100</v>
      </c>
      <c r="R1444" s="74">
        <v>76</v>
      </c>
      <c r="S1444" s="74"/>
      <c r="T1444" s="74">
        <v>200</v>
      </c>
      <c r="U1444" s="74"/>
      <c r="V1444" s="74">
        <v>25</v>
      </c>
    </row>
    <row r="1445" spans="1:22">
      <c r="A1445" s="78">
        <v>41993</v>
      </c>
      <c r="B1445" s="74">
        <v>39</v>
      </c>
      <c r="D1445" s="74">
        <v>3</v>
      </c>
      <c r="E1445" s="74"/>
      <c r="F1445" s="74">
        <v>27</v>
      </c>
      <c r="G1445" s="74"/>
      <c r="H1445" s="74">
        <v>2</v>
      </c>
      <c r="I1445" s="74"/>
      <c r="J1445" s="74"/>
      <c r="K1445" s="74"/>
      <c r="L1445" s="74"/>
      <c r="M1445" s="74"/>
      <c r="N1445" s="74">
        <v>1430</v>
      </c>
      <c r="O1445" s="74">
        <v>87</v>
      </c>
      <c r="P1445" s="74"/>
      <c r="Q1445" s="74">
        <v>1398</v>
      </c>
      <c r="R1445" s="74">
        <v>84</v>
      </c>
      <c r="S1445" s="74"/>
      <c r="T1445" s="74">
        <v>200</v>
      </c>
      <c r="U1445" s="74"/>
      <c r="V1445" s="74">
        <v>25</v>
      </c>
    </row>
    <row r="1446" spans="1:22">
      <c r="A1446" s="78">
        <v>41994</v>
      </c>
      <c r="B1446" s="74">
        <v>40</v>
      </c>
      <c r="D1446" s="74">
        <v>3</v>
      </c>
      <c r="E1446" s="74"/>
      <c r="F1446" s="74">
        <v>36</v>
      </c>
      <c r="G1446" s="74"/>
      <c r="H1446" s="74">
        <v>2</v>
      </c>
      <c r="I1446" s="74"/>
      <c r="J1446" s="74"/>
      <c r="K1446" s="74"/>
      <c r="L1446" s="74"/>
      <c r="M1446" s="74"/>
      <c r="N1446" s="74">
        <v>1306</v>
      </c>
      <c r="O1446" s="74">
        <v>71</v>
      </c>
      <c r="P1446" s="74"/>
      <c r="Q1446" s="74"/>
      <c r="R1446" s="74">
        <v>113</v>
      </c>
      <c r="S1446" s="74"/>
      <c r="T1446" s="74">
        <v>94</v>
      </c>
      <c r="U1446" s="74"/>
      <c r="V1446" s="74">
        <v>12</v>
      </c>
    </row>
    <row r="1447" spans="1:22">
      <c r="A1447" s="78">
        <v>41995</v>
      </c>
      <c r="B1447" s="74">
        <v>37</v>
      </c>
      <c r="D1447" s="74">
        <v>3</v>
      </c>
      <c r="E1447" s="74"/>
      <c r="F1447" s="74">
        <v>30</v>
      </c>
      <c r="G1447" s="74"/>
      <c r="H1447" s="74">
        <v>2</v>
      </c>
      <c r="I1447" s="74"/>
      <c r="J1447" s="74"/>
      <c r="K1447" s="74"/>
      <c r="L1447" s="74"/>
      <c r="M1447" s="74"/>
      <c r="N1447" s="74">
        <v>1176</v>
      </c>
      <c r="O1447" s="74">
        <v>75</v>
      </c>
      <c r="P1447" s="74"/>
      <c r="Q1447" s="74"/>
      <c r="R1447" s="74">
        <v>129</v>
      </c>
      <c r="S1447" s="74"/>
      <c r="T1447" s="74">
        <v>91</v>
      </c>
      <c r="U1447" s="74"/>
      <c r="V1447" s="74">
        <v>10</v>
      </c>
    </row>
    <row r="1448" spans="1:22">
      <c r="A1448" s="78">
        <v>41996</v>
      </c>
      <c r="B1448" s="74">
        <v>37</v>
      </c>
      <c r="D1448" s="74">
        <v>3</v>
      </c>
      <c r="E1448" s="74"/>
      <c r="F1448" s="74">
        <v>28</v>
      </c>
      <c r="G1448" s="74"/>
      <c r="H1448" s="74">
        <v>2</v>
      </c>
      <c r="I1448" s="74"/>
      <c r="J1448" s="74"/>
      <c r="K1448" s="74"/>
      <c r="L1448" s="74"/>
      <c r="M1448" s="74"/>
      <c r="N1448" s="74">
        <v>1125</v>
      </c>
      <c r="O1448" s="74">
        <v>74</v>
      </c>
      <c r="P1448" s="74"/>
      <c r="Q1448" s="74"/>
      <c r="R1448" s="74">
        <v>134</v>
      </c>
      <c r="S1448" s="74"/>
      <c r="T1448" s="74">
        <v>115</v>
      </c>
      <c r="U1448" s="74"/>
      <c r="V1448" s="74">
        <v>17</v>
      </c>
    </row>
    <row r="1449" spans="1:22">
      <c r="A1449" s="78">
        <v>41997</v>
      </c>
      <c r="B1449" s="74">
        <v>39</v>
      </c>
      <c r="D1449" s="74">
        <v>3</v>
      </c>
      <c r="E1449" s="74"/>
      <c r="F1449" s="74">
        <v>26</v>
      </c>
      <c r="G1449" s="74"/>
      <c r="H1449" s="74">
        <v>3</v>
      </c>
      <c r="I1449" s="74"/>
      <c r="J1449" s="74"/>
      <c r="K1449" s="74"/>
      <c r="L1449" s="74"/>
      <c r="M1449" s="74"/>
      <c r="N1449" s="74">
        <v>891</v>
      </c>
      <c r="O1449" s="74">
        <v>64</v>
      </c>
      <c r="P1449" s="74"/>
      <c r="Q1449" s="74"/>
      <c r="R1449" s="74">
        <v>150</v>
      </c>
      <c r="S1449" s="74"/>
      <c r="T1449" s="74">
        <v>138</v>
      </c>
      <c r="U1449" s="74"/>
      <c r="V1449" s="74">
        <v>20</v>
      </c>
    </row>
    <row r="1450" spans="1:22">
      <c r="A1450" s="78">
        <v>41998</v>
      </c>
      <c r="B1450" s="74">
        <v>38</v>
      </c>
      <c r="D1450" s="74">
        <v>3</v>
      </c>
      <c r="E1450" s="74"/>
      <c r="F1450" s="74">
        <v>28</v>
      </c>
      <c r="G1450" s="74"/>
      <c r="H1450" s="74">
        <v>3</v>
      </c>
      <c r="I1450" s="74"/>
      <c r="J1450" s="74"/>
      <c r="K1450" s="74"/>
      <c r="L1450" s="74"/>
      <c r="M1450" s="74"/>
      <c r="N1450" s="74">
        <v>919</v>
      </c>
      <c r="O1450" s="74">
        <v>65</v>
      </c>
      <c r="P1450" s="74"/>
      <c r="Q1450" s="74"/>
      <c r="R1450" s="74">
        <v>175</v>
      </c>
      <c r="S1450" s="74"/>
      <c r="T1450" s="74">
        <v>170</v>
      </c>
      <c r="U1450" s="74"/>
      <c r="V1450" s="74">
        <v>23</v>
      </c>
    </row>
    <row r="1451" spans="1:22">
      <c r="A1451" s="78">
        <v>41999</v>
      </c>
      <c r="B1451" s="74">
        <v>40</v>
      </c>
      <c r="D1451" s="74">
        <v>3</v>
      </c>
      <c r="E1451" s="74"/>
      <c r="F1451" s="74">
        <v>27</v>
      </c>
      <c r="G1451" s="74"/>
      <c r="H1451" s="74">
        <v>3</v>
      </c>
      <c r="I1451" s="74"/>
      <c r="J1451" s="74"/>
      <c r="K1451" s="74"/>
      <c r="L1451" s="74"/>
      <c r="M1451" s="74"/>
      <c r="N1451" s="74">
        <v>875</v>
      </c>
      <c r="O1451" s="74">
        <v>64</v>
      </c>
      <c r="P1451" s="74"/>
      <c r="Q1451" s="74"/>
      <c r="R1451" s="74">
        <v>169</v>
      </c>
      <c r="S1451" s="74"/>
      <c r="T1451" s="74">
        <v>194</v>
      </c>
      <c r="U1451" s="74"/>
      <c r="V1451" s="74">
        <v>28</v>
      </c>
    </row>
    <row r="1452" spans="1:22">
      <c r="A1452" s="78">
        <v>42000</v>
      </c>
      <c r="B1452" s="74">
        <v>44</v>
      </c>
      <c r="D1452" s="74">
        <v>6</v>
      </c>
      <c r="E1452" s="74"/>
      <c r="F1452" s="74">
        <v>38</v>
      </c>
      <c r="G1452" s="74"/>
      <c r="H1452" s="74">
        <v>3</v>
      </c>
      <c r="I1452" s="74"/>
      <c r="J1452" s="74"/>
      <c r="K1452" s="74"/>
      <c r="L1452" s="74"/>
      <c r="M1452" s="74"/>
      <c r="N1452" s="74">
        <v>912</v>
      </c>
      <c r="O1452" s="74">
        <v>49</v>
      </c>
      <c r="P1452" s="74"/>
      <c r="Q1452" s="74"/>
      <c r="R1452" s="74">
        <v>155</v>
      </c>
      <c r="S1452" s="74"/>
      <c r="T1452" s="74">
        <v>223</v>
      </c>
      <c r="U1452" s="74"/>
      <c r="V1452" s="74">
        <v>34</v>
      </c>
    </row>
    <row r="1453" spans="1:22">
      <c r="A1453" s="78">
        <v>42001</v>
      </c>
      <c r="B1453" s="74">
        <v>45</v>
      </c>
      <c r="D1453" s="74">
        <v>5</v>
      </c>
      <c r="E1453" s="74"/>
      <c r="F1453" s="74">
        <v>40</v>
      </c>
      <c r="G1453" s="74"/>
      <c r="H1453" s="74">
        <v>3</v>
      </c>
      <c r="I1453" s="74"/>
      <c r="J1453" s="74"/>
      <c r="K1453" s="74"/>
      <c r="L1453" s="74"/>
      <c r="M1453" s="74"/>
      <c r="N1453" s="74">
        <v>940</v>
      </c>
      <c r="O1453" s="74">
        <v>48</v>
      </c>
      <c r="P1453" s="74"/>
      <c r="Q1453" s="74"/>
      <c r="R1453" s="74">
        <v>164</v>
      </c>
      <c r="S1453" s="74"/>
      <c r="T1453" s="74">
        <v>225</v>
      </c>
      <c r="U1453" s="74"/>
      <c r="V1453" s="74">
        <v>30</v>
      </c>
    </row>
    <row r="1454" spans="1:22">
      <c r="A1454" s="78">
        <v>42002</v>
      </c>
      <c r="B1454" s="74">
        <v>39</v>
      </c>
      <c r="D1454" s="74">
        <v>4</v>
      </c>
      <c r="E1454" s="74"/>
      <c r="F1454" s="74">
        <v>32</v>
      </c>
      <c r="G1454" s="74"/>
      <c r="H1454" s="74">
        <v>3</v>
      </c>
      <c r="I1454" s="74"/>
      <c r="J1454" s="74"/>
      <c r="K1454" s="74"/>
      <c r="L1454" s="74"/>
      <c r="M1454" s="74"/>
      <c r="N1454" s="74">
        <v>552</v>
      </c>
      <c r="O1454" s="74">
        <v>33</v>
      </c>
      <c r="P1454" s="74"/>
      <c r="Q1454" s="74"/>
      <c r="R1454" s="74">
        <v>169</v>
      </c>
      <c r="S1454" s="74"/>
      <c r="T1454" s="74">
        <v>215</v>
      </c>
      <c r="U1454" s="74"/>
      <c r="V1454" s="74">
        <v>29</v>
      </c>
    </row>
    <row r="1455" spans="1:22">
      <c r="A1455" s="78">
        <v>42003</v>
      </c>
      <c r="B1455" s="74">
        <v>35</v>
      </c>
      <c r="D1455" s="74">
        <v>3</v>
      </c>
      <c r="E1455" s="74"/>
      <c r="F1455" s="74">
        <v>29</v>
      </c>
      <c r="G1455" s="74"/>
      <c r="H1455" s="74">
        <v>3</v>
      </c>
      <c r="I1455" s="74"/>
      <c r="J1455" s="74"/>
      <c r="K1455" s="74"/>
      <c r="L1455" s="74"/>
      <c r="M1455" s="74"/>
      <c r="N1455" s="74">
        <v>441</v>
      </c>
      <c r="O1455" s="74">
        <v>29</v>
      </c>
      <c r="P1455" s="74"/>
      <c r="Q1455" s="74"/>
      <c r="R1455" s="74">
        <v>170</v>
      </c>
      <c r="S1455" s="74"/>
      <c r="T1455" s="74">
        <v>224</v>
      </c>
      <c r="U1455" s="74"/>
      <c r="V1455" s="74">
        <v>33</v>
      </c>
    </row>
    <row r="1456" spans="1:22">
      <c r="A1456" s="78">
        <v>42004</v>
      </c>
      <c r="B1456" s="74">
        <v>38</v>
      </c>
      <c r="D1456" s="74">
        <v>3</v>
      </c>
      <c r="E1456" s="74"/>
      <c r="F1456" s="74">
        <v>33</v>
      </c>
      <c r="G1456" s="74"/>
      <c r="H1456" s="74">
        <v>3</v>
      </c>
      <c r="I1456" s="74"/>
      <c r="J1456" s="74"/>
      <c r="K1456" s="74"/>
      <c r="L1456" s="74"/>
      <c r="M1456" s="74"/>
      <c r="N1456" s="74">
        <v>539</v>
      </c>
      <c r="O1456" s="74">
        <v>32</v>
      </c>
      <c r="P1456" s="74"/>
      <c r="Q1456" s="74"/>
      <c r="R1456" s="74">
        <v>178</v>
      </c>
      <c r="S1456" s="74"/>
      <c r="T1456" s="74">
        <v>255</v>
      </c>
      <c r="U1456" s="74"/>
      <c r="V1456" s="74">
        <v>35</v>
      </c>
    </row>
    <row r="1457" spans="1:22">
      <c r="A1457" s="78">
        <v>42005</v>
      </c>
      <c r="B1457" s="74">
        <v>43</v>
      </c>
      <c r="D1457" s="74">
        <v>4</v>
      </c>
      <c r="E1457" s="74"/>
      <c r="F1457" s="74">
        <v>39</v>
      </c>
      <c r="G1457" s="74"/>
      <c r="H1457" s="74">
        <v>3</v>
      </c>
      <c r="I1457" s="74"/>
      <c r="J1457" s="74"/>
      <c r="K1457" s="74"/>
      <c r="L1457" s="74"/>
      <c r="M1457" s="74"/>
      <c r="N1457" s="74">
        <v>746</v>
      </c>
      <c r="O1457" s="74">
        <v>38</v>
      </c>
      <c r="P1457" s="74"/>
      <c r="Q1457" s="74"/>
      <c r="R1457" s="74">
        <v>149</v>
      </c>
      <c r="S1457" s="74"/>
      <c r="T1457" s="74">
        <v>266</v>
      </c>
      <c r="U1457" s="74"/>
      <c r="V1457" s="74">
        <v>32</v>
      </c>
    </row>
    <row r="1458" spans="1:22">
      <c r="A1458" s="78">
        <v>42006</v>
      </c>
      <c r="B1458" s="74">
        <v>43</v>
      </c>
      <c r="D1458" s="74">
        <v>4</v>
      </c>
      <c r="E1458" s="74"/>
      <c r="F1458" s="74">
        <v>38</v>
      </c>
      <c r="G1458" s="74"/>
      <c r="H1458" s="74">
        <v>3</v>
      </c>
      <c r="I1458" s="74"/>
      <c r="J1458" s="74"/>
      <c r="K1458" s="74"/>
      <c r="L1458" s="74"/>
      <c r="M1458" s="74"/>
      <c r="N1458" s="74">
        <v>868</v>
      </c>
      <c r="O1458" s="74">
        <v>42</v>
      </c>
      <c r="P1458" s="74"/>
      <c r="Q1458" s="74"/>
      <c r="R1458" s="74">
        <v>151</v>
      </c>
      <c r="S1458" s="74"/>
      <c r="T1458" s="74">
        <v>261</v>
      </c>
      <c r="U1458" s="74"/>
      <c r="V1458" s="74">
        <v>33</v>
      </c>
    </row>
    <row r="1459" spans="1:22">
      <c r="A1459" s="78">
        <v>42007</v>
      </c>
      <c r="B1459" s="74">
        <v>42</v>
      </c>
      <c r="D1459" s="74">
        <v>3</v>
      </c>
      <c r="E1459" s="74"/>
      <c r="F1459" s="74">
        <v>36</v>
      </c>
      <c r="G1459" s="74"/>
      <c r="H1459" s="74">
        <v>2</v>
      </c>
      <c r="I1459" s="74"/>
      <c r="J1459" s="74"/>
      <c r="K1459" s="74"/>
      <c r="L1459" s="74"/>
      <c r="M1459" s="74"/>
      <c r="N1459" s="74">
        <v>1057</v>
      </c>
      <c r="O1459" s="74">
        <v>49</v>
      </c>
      <c r="P1459" s="74"/>
      <c r="Q1459" s="74"/>
      <c r="R1459" s="74">
        <v>136</v>
      </c>
      <c r="S1459" s="74"/>
      <c r="T1459" s="74">
        <v>250</v>
      </c>
      <c r="U1459" s="74"/>
      <c r="V1459" s="74">
        <v>33</v>
      </c>
    </row>
    <row r="1460" spans="1:22">
      <c r="A1460" s="78">
        <v>42008</v>
      </c>
      <c r="B1460" s="74">
        <v>40</v>
      </c>
      <c r="D1460" s="74">
        <v>3</v>
      </c>
      <c r="E1460" s="74"/>
      <c r="F1460" s="74">
        <v>26</v>
      </c>
      <c r="G1460" s="74"/>
      <c r="H1460" s="74">
        <v>2</v>
      </c>
      <c r="I1460" s="74"/>
      <c r="J1460" s="74"/>
      <c r="K1460" s="74"/>
      <c r="L1460" s="74"/>
      <c r="M1460" s="74"/>
      <c r="N1460" s="74">
        <v>903</v>
      </c>
      <c r="O1460" s="74">
        <v>47</v>
      </c>
      <c r="P1460" s="74"/>
      <c r="Q1460" s="74"/>
      <c r="R1460" s="74">
        <v>158</v>
      </c>
      <c r="S1460" s="74"/>
      <c r="T1460" s="74">
        <v>217</v>
      </c>
      <c r="U1460" s="74"/>
      <c r="V1460" s="74">
        <v>31</v>
      </c>
    </row>
    <row r="1461" spans="1:22">
      <c r="A1461" s="78">
        <v>42009</v>
      </c>
      <c r="B1461" s="74">
        <v>34</v>
      </c>
      <c r="D1461" s="74">
        <v>3</v>
      </c>
      <c r="E1461" s="74"/>
      <c r="F1461" s="74">
        <v>29</v>
      </c>
      <c r="G1461" s="74"/>
      <c r="H1461" s="74">
        <v>2</v>
      </c>
      <c r="I1461" s="74"/>
      <c r="J1461" s="74"/>
      <c r="K1461" s="74"/>
      <c r="L1461" s="74"/>
      <c r="M1461" s="74"/>
      <c r="N1461" s="74">
        <v>859</v>
      </c>
      <c r="O1461" s="74">
        <v>53</v>
      </c>
      <c r="P1461" s="74"/>
      <c r="Q1461" s="74"/>
      <c r="R1461" s="74">
        <v>154</v>
      </c>
      <c r="S1461" s="74"/>
      <c r="T1461" s="74">
        <v>197</v>
      </c>
      <c r="U1461" s="74"/>
      <c r="V1461" s="74">
        <v>26</v>
      </c>
    </row>
    <row r="1462" spans="1:22">
      <c r="A1462" s="78">
        <v>42010</v>
      </c>
      <c r="B1462" s="74">
        <v>36</v>
      </c>
      <c r="D1462" s="74">
        <v>3</v>
      </c>
      <c r="E1462" s="74"/>
      <c r="F1462" s="74">
        <v>27</v>
      </c>
      <c r="G1462" s="74"/>
      <c r="H1462" s="74">
        <v>2</v>
      </c>
      <c r="I1462" s="74"/>
      <c r="J1462" s="74"/>
      <c r="K1462" s="74"/>
      <c r="L1462" s="74"/>
      <c r="M1462" s="74"/>
      <c r="N1462" s="74">
        <v>949</v>
      </c>
      <c r="O1462" s="74">
        <v>66</v>
      </c>
      <c r="P1462" s="74"/>
      <c r="Q1462" s="74"/>
      <c r="R1462" s="74">
        <v>146</v>
      </c>
      <c r="S1462" s="74"/>
      <c r="T1462" s="74">
        <v>206</v>
      </c>
      <c r="U1462" s="74"/>
      <c r="V1462" s="74">
        <v>28</v>
      </c>
    </row>
    <row r="1463" spans="1:22">
      <c r="A1463" s="78">
        <v>42011</v>
      </c>
      <c r="B1463" s="74">
        <v>35</v>
      </c>
      <c r="D1463" s="74">
        <v>3</v>
      </c>
      <c r="E1463" s="74"/>
      <c r="F1463" s="74">
        <v>28</v>
      </c>
      <c r="G1463" s="74"/>
      <c r="H1463" s="74">
        <v>2</v>
      </c>
      <c r="I1463" s="74"/>
      <c r="J1463" s="74"/>
      <c r="K1463" s="74"/>
      <c r="L1463" s="74"/>
      <c r="M1463" s="74"/>
      <c r="N1463" s="74">
        <v>932</v>
      </c>
      <c r="O1463" s="74">
        <v>64</v>
      </c>
      <c r="P1463" s="74"/>
      <c r="Q1463" s="74"/>
      <c r="R1463" s="74">
        <v>163</v>
      </c>
      <c r="S1463" s="74"/>
      <c r="T1463" s="74">
        <v>221</v>
      </c>
      <c r="U1463" s="74"/>
      <c r="V1463" s="74">
        <v>29</v>
      </c>
    </row>
    <row r="1464" spans="1:22">
      <c r="A1464" s="78">
        <v>42012</v>
      </c>
      <c r="B1464" s="74">
        <v>36</v>
      </c>
      <c r="D1464" s="74">
        <v>3</v>
      </c>
      <c r="E1464" s="74"/>
      <c r="F1464" s="74">
        <v>27</v>
      </c>
      <c r="G1464" s="74"/>
      <c r="H1464" s="74">
        <v>2</v>
      </c>
      <c r="I1464" s="74"/>
      <c r="J1464" s="74"/>
      <c r="K1464" s="74"/>
      <c r="L1464" s="74"/>
      <c r="M1464" s="74"/>
      <c r="N1464" s="74">
        <v>362</v>
      </c>
      <c r="O1464" s="74">
        <v>23</v>
      </c>
      <c r="P1464" s="74"/>
      <c r="Q1464" s="74"/>
      <c r="R1464" s="74">
        <v>144</v>
      </c>
      <c r="S1464" s="74"/>
      <c r="T1464" s="74">
        <v>225</v>
      </c>
      <c r="U1464" s="74"/>
      <c r="V1464" s="74">
        <v>31</v>
      </c>
    </row>
    <row r="1465" spans="1:22">
      <c r="A1465" s="78">
        <v>42013</v>
      </c>
      <c r="B1465" s="74">
        <v>36</v>
      </c>
      <c r="D1465" s="74">
        <v>3</v>
      </c>
      <c r="E1465" s="74"/>
      <c r="F1465" s="74">
        <v>31</v>
      </c>
      <c r="G1465" s="74"/>
      <c r="H1465" s="74">
        <v>3</v>
      </c>
      <c r="I1465" s="74"/>
      <c r="J1465" s="74"/>
      <c r="K1465" s="74"/>
      <c r="L1465" s="74"/>
      <c r="M1465" s="74"/>
      <c r="N1465" s="74">
        <v>283</v>
      </c>
      <c r="O1465" s="74">
        <v>18</v>
      </c>
      <c r="P1465" s="74"/>
      <c r="Q1465" s="74"/>
      <c r="R1465" s="74">
        <v>153</v>
      </c>
      <c r="S1465" s="74"/>
      <c r="T1465" s="74">
        <v>241</v>
      </c>
      <c r="U1465" s="74"/>
      <c r="V1465" s="74">
        <v>33</v>
      </c>
    </row>
    <row r="1466" spans="1:22">
      <c r="A1466" s="78">
        <v>42014</v>
      </c>
      <c r="B1466" s="74">
        <v>36</v>
      </c>
      <c r="D1466" s="74">
        <v>3</v>
      </c>
      <c r="E1466" s="74"/>
      <c r="F1466" s="74">
        <v>28</v>
      </c>
      <c r="G1466" s="74"/>
      <c r="H1466" s="74">
        <v>2</v>
      </c>
      <c r="I1466" s="74"/>
      <c r="J1466" s="74"/>
      <c r="K1466" s="74"/>
      <c r="L1466" s="74"/>
      <c r="M1466" s="74"/>
      <c r="N1466" s="74">
        <v>602</v>
      </c>
      <c r="O1466" s="74">
        <v>33</v>
      </c>
      <c r="P1466" s="74"/>
      <c r="Q1466" s="74"/>
      <c r="R1466" s="74">
        <v>157</v>
      </c>
      <c r="S1466" s="74"/>
      <c r="T1466" s="74">
        <v>235</v>
      </c>
      <c r="U1466" s="74"/>
      <c r="V1466" s="74">
        <v>29</v>
      </c>
    </row>
    <row r="1467" spans="1:22">
      <c r="A1467" s="78">
        <v>42015</v>
      </c>
      <c r="B1467" s="74">
        <v>33</v>
      </c>
      <c r="D1467" s="74">
        <v>3</v>
      </c>
      <c r="E1467" s="74"/>
      <c r="F1467" s="74">
        <v>22</v>
      </c>
      <c r="G1467" s="74"/>
      <c r="H1467" s="74">
        <v>2</v>
      </c>
      <c r="I1467" s="74"/>
      <c r="J1467" s="74"/>
      <c r="K1467" s="74"/>
      <c r="L1467" s="74"/>
      <c r="M1467" s="74"/>
      <c r="N1467" s="74">
        <v>965</v>
      </c>
      <c r="O1467" s="74">
        <v>45</v>
      </c>
      <c r="P1467" s="74"/>
      <c r="Q1467" s="74"/>
      <c r="R1467" s="74">
        <v>170</v>
      </c>
      <c r="S1467" s="74"/>
      <c r="T1467" s="74">
        <v>225</v>
      </c>
      <c r="U1467" s="74"/>
      <c r="V1467" s="74">
        <v>28</v>
      </c>
    </row>
    <row r="1468" spans="1:22">
      <c r="A1468" s="78">
        <v>42016</v>
      </c>
      <c r="B1468" s="74">
        <v>32</v>
      </c>
      <c r="D1468" s="74">
        <v>3</v>
      </c>
      <c r="E1468" s="74"/>
      <c r="F1468" s="74">
        <v>19</v>
      </c>
      <c r="G1468" s="74"/>
      <c r="H1468" s="74">
        <v>2</v>
      </c>
      <c r="I1468" s="74"/>
      <c r="J1468" s="74"/>
      <c r="K1468" s="74"/>
      <c r="L1468" s="74"/>
      <c r="M1468" s="74"/>
      <c r="N1468" s="74">
        <v>935</v>
      </c>
      <c r="O1468" s="74">
        <v>46</v>
      </c>
      <c r="P1468" s="74"/>
      <c r="Q1468" s="74"/>
      <c r="R1468" s="74">
        <v>151</v>
      </c>
      <c r="S1468" s="74"/>
      <c r="T1468" s="74">
        <v>220</v>
      </c>
      <c r="U1468" s="74"/>
      <c r="V1468" s="74">
        <v>29</v>
      </c>
    </row>
    <row r="1469" spans="1:22">
      <c r="A1469" s="78">
        <v>42017</v>
      </c>
      <c r="B1469" s="74">
        <v>33</v>
      </c>
      <c r="D1469" s="74">
        <v>3</v>
      </c>
      <c r="E1469" s="74"/>
      <c r="F1469" s="74">
        <v>20</v>
      </c>
      <c r="G1469" s="74"/>
      <c r="H1469" s="74">
        <v>2</v>
      </c>
      <c r="I1469" s="74"/>
      <c r="J1469" s="74"/>
      <c r="K1469" s="74"/>
      <c r="L1469" s="74"/>
      <c r="M1469" s="74"/>
      <c r="N1469" s="74">
        <v>995</v>
      </c>
      <c r="O1469" s="74">
        <v>55</v>
      </c>
      <c r="P1469" s="74"/>
      <c r="Q1469" s="74"/>
      <c r="R1469" s="74">
        <v>164</v>
      </c>
      <c r="S1469" s="74"/>
      <c r="T1469" s="74">
        <v>221</v>
      </c>
      <c r="U1469" s="74"/>
      <c r="V1469" s="74">
        <v>28</v>
      </c>
    </row>
    <row r="1470" spans="1:22">
      <c r="A1470" s="78">
        <v>42018</v>
      </c>
      <c r="B1470" s="74">
        <v>34</v>
      </c>
      <c r="D1470" s="74">
        <v>4</v>
      </c>
      <c r="E1470" s="74"/>
      <c r="F1470" s="74">
        <v>19</v>
      </c>
      <c r="G1470" s="74"/>
      <c r="H1470" s="74">
        <v>2</v>
      </c>
      <c r="I1470" s="74"/>
      <c r="J1470" s="74"/>
      <c r="K1470" s="74"/>
      <c r="L1470" s="74"/>
      <c r="M1470" s="74"/>
      <c r="N1470" s="74">
        <v>1050</v>
      </c>
      <c r="O1470" s="74">
        <v>57</v>
      </c>
      <c r="P1470" s="74"/>
      <c r="Q1470" s="74"/>
      <c r="R1470" s="74">
        <v>179</v>
      </c>
      <c r="S1470" s="74"/>
      <c r="T1470" s="74">
        <v>226</v>
      </c>
      <c r="U1470" s="74"/>
      <c r="V1470" s="74">
        <v>32</v>
      </c>
    </row>
    <row r="1471" spans="1:22">
      <c r="A1471" s="78">
        <v>42019</v>
      </c>
      <c r="B1471" s="74">
        <v>35</v>
      </c>
      <c r="D1471" s="74">
        <v>4</v>
      </c>
      <c r="E1471" s="74"/>
      <c r="F1471" s="74">
        <v>19</v>
      </c>
      <c r="G1471" s="74"/>
      <c r="H1471" s="74">
        <v>2</v>
      </c>
      <c r="I1471" s="74"/>
      <c r="J1471" s="74"/>
      <c r="K1471" s="74"/>
      <c r="L1471" s="74"/>
      <c r="M1471" s="74"/>
      <c r="N1471" s="74">
        <v>965</v>
      </c>
      <c r="O1471" s="74">
        <v>56</v>
      </c>
      <c r="P1471" s="74"/>
      <c r="Q1471" s="74"/>
      <c r="R1471" s="74">
        <v>171</v>
      </c>
      <c r="S1471" s="74"/>
      <c r="T1471" s="74">
        <v>235</v>
      </c>
      <c r="U1471" s="74"/>
      <c r="V1471" s="74">
        <v>35</v>
      </c>
    </row>
    <row r="1472" spans="1:22">
      <c r="A1472" s="78">
        <v>42020</v>
      </c>
      <c r="B1472" s="74">
        <v>36</v>
      </c>
      <c r="D1472" s="74">
        <v>4</v>
      </c>
      <c r="E1472" s="74"/>
      <c r="F1472" s="74">
        <v>15</v>
      </c>
      <c r="G1472" s="74"/>
      <c r="H1472" s="74">
        <v>2</v>
      </c>
      <c r="I1472" s="74"/>
      <c r="J1472" s="74"/>
      <c r="K1472" s="74"/>
      <c r="L1472" s="74"/>
      <c r="M1472" s="74"/>
      <c r="N1472" s="74">
        <v>987</v>
      </c>
      <c r="O1472" s="74">
        <v>51</v>
      </c>
      <c r="P1472" s="74"/>
      <c r="Q1472" s="74"/>
      <c r="R1472" s="74">
        <v>156</v>
      </c>
      <c r="S1472" s="74"/>
      <c r="T1472" s="74">
        <v>245</v>
      </c>
      <c r="U1472" s="74"/>
      <c r="V1472" s="74">
        <v>37</v>
      </c>
    </row>
    <row r="1473" spans="1:22">
      <c r="A1473" s="78">
        <v>42021</v>
      </c>
      <c r="B1473" s="74">
        <v>37</v>
      </c>
      <c r="D1473" s="74">
        <v>6</v>
      </c>
      <c r="E1473" s="74"/>
      <c r="F1473" s="74">
        <v>14</v>
      </c>
      <c r="G1473" s="74"/>
      <c r="H1473" s="74">
        <v>2</v>
      </c>
      <c r="I1473" s="74"/>
      <c r="J1473" s="74"/>
      <c r="K1473" s="74"/>
      <c r="L1473" s="74"/>
      <c r="M1473" s="74"/>
      <c r="N1473" s="74">
        <v>1056</v>
      </c>
      <c r="O1473" s="74">
        <v>48</v>
      </c>
      <c r="P1473" s="74"/>
      <c r="Q1473" s="74"/>
      <c r="R1473" s="74">
        <v>171</v>
      </c>
      <c r="S1473" s="74"/>
      <c r="T1473" s="74">
        <v>236</v>
      </c>
      <c r="U1473" s="74"/>
      <c r="V1473" s="74">
        <v>34</v>
      </c>
    </row>
    <row r="1474" spans="1:22">
      <c r="A1474" s="78">
        <v>42022</v>
      </c>
      <c r="B1474" s="74">
        <v>31</v>
      </c>
      <c r="D1474" s="74">
        <v>4</v>
      </c>
      <c r="E1474" s="74"/>
      <c r="F1474" s="74">
        <v>13</v>
      </c>
      <c r="G1474" s="74"/>
      <c r="H1474" s="74">
        <v>2</v>
      </c>
      <c r="I1474" s="74"/>
      <c r="J1474" s="74"/>
      <c r="K1474" s="74"/>
      <c r="L1474" s="74"/>
      <c r="M1474" s="74"/>
      <c r="N1474" s="74">
        <v>1048</v>
      </c>
      <c r="O1474" s="74">
        <v>46</v>
      </c>
      <c r="P1474" s="74"/>
      <c r="Q1474" s="74"/>
      <c r="R1474" s="74">
        <v>168</v>
      </c>
      <c r="S1474" s="74"/>
      <c r="T1474" s="74">
        <v>230</v>
      </c>
      <c r="U1474" s="74"/>
      <c r="V1474" s="74">
        <v>30</v>
      </c>
    </row>
    <row r="1475" spans="1:22">
      <c r="A1475" s="78">
        <v>42023</v>
      </c>
      <c r="B1475" s="74">
        <v>29</v>
      </c>
      <c r="D1475" s="74">
        <v>3</v>
      </c>
      <c r="E1475" s="74"/>
      <c r="F1475" s="74">
        <v>10</v>
      </c>
      <c r="G1475" s="74"/>
      <c r="H1475" s="74">
        <v>2</v>
      </c>
      <c r="I1475" s="74"/>
      <c r="J1475" s="74"/>
      <c r="K1475" s="74"/>
      <c r="L1475" s="74"/>
      <c r="M1475" s="74"/>
      <c r="N1475" s="74">
        <v>896</v>
      </c>
      <c r="O1475" s="74">
        <v>45</v>
      </c>
      <c r="P1475" s="74"/>
      <c r="Q1475" s="74"/>
      <c r="R1475" s="74">
        <v>196</v>
      </c>
      <c r="S1475" s="74"/>
      <c r="T1475" s="74">
        <v>199</v>
      </c>
      <c r="U1475" s="74"/>
      <c r="V1475" s="74">
        <v>29</v>
      </c>
    </row>
    <row r="1476" spans="1:22">
      <c r="A1476" s="78">
        <v>42024</v>
      </c>
      <c r="B1476" s="74">
        <v>27</v>
      </c>
      <c r="D1476" s="74">
        <v>3</v>
      </c>
      <c r="E1476" s="74"/>
      <c r="F1476" s="74">
        <v>10</v>
      </c>
      <c r="G1476" s="74"/>
      <c r="H1476" s="74">
        <v>2</v>
      </c>
      <c r="I1476" s="74"/>
      <c r="J1476" s="74"/>
      <c r="K1476" s="74"/>
      <c r="L1476" s="74"/>
      <c r="M1476" s="74"/>
      <c r="N1476" s="74">
        <v>645</v>
      </c>
      <c r="O1476" s="74">
        <v>38</v>
      </c>
      <c r="P1476" s="74"/>
      <c r="Q1476" s="74"/>
      <c r="R1476" s="74">
        <v>184</v>
      </c>
      <c r="S1476" s="74"/>
      <c r="T1476" s="74">
        <v>196</v>
      </c>
      <c r="U1476" s="74"/>
      <c r="V1476" s="74">
        <v>27</v>
      </c>
    </row>
    <row r="1477" spans="1:22">
      <c r="A1477" s="78">
        <v>42025</v>
      </c>
      <c r="B1477" s="74">
        <v>30</v>
      </c>
      <c r="D1477" s="74">
        <v>3</v>
      </c>
      <c r="E1477" s="74"/>
      <c r="F1477" s="74">
        <v>10</v>
      </c>
      <c r="G1477" s="74"/>
      <c r="H1477" s="74">
        <v>2</v>
      </c>
      <c r="I1477" s="74"/>
      <c r="J1477" s="74"/>
      <c r="K1477" s="74"/>
      <c r="L1477" s="74"/>
      <c r="M1477" s="74"/>
      <c r="N1477" s="74">
        <v>664</v>
      </c>
      <c r="O1477" s="74">
        <v>37</v>
      </c>
      <c r="P1477" s="74"/>
      <c r="Q1477" s="74"/>
      <c r="R1477" s="74">
        <v>196</v>
      </c>
      <c r="S1477" s="74"/>
      <c r="T1477" s="74">
        <v>200</v>
      </c>
      <c r="U1477" s="74"/>
      <c r="V1477" s="74">
        <v>30</v>
      </c>
    </row>
    <row r="1478" spans="1:22">
      <c r="A1478" s="78">
        <v>42026</v>
      </c>
      <c r="B1478" s="74">
        <v>30</v>
      </c>
      <c r="D1478" s="74">
        <v>3</v>
      </c>
      <c r="E1478" s="74"/>
      <c r="F1478" s="74">
        <v>11</v>
      </c>
      <c r="G1478" s="74"/>
      <c r="H1478" s="74">
        <v>2</v>
      </c>
      <c r="I1478" s="74"/>
      <c r="J1478" s="74"/>
      <c r="K1478" s="74"/>
      <c r="L1478" s="74"/>
      <c r="M1478" s="74"/>
      <c r="N1478" s="74">
        <v>808</v>
      </c>
      <c r="O1478" s="74">
        <v>47</v>
      </c>
      <c r="P1478" s="74"/>
      <c r="Q1478" s="74"/>
      <c r="R1478" s="74">
        <v>198</v>
      </c>
      <c r="S1478" s="74"/>
      <c r="T1478" s="74">
        <v>213</v>
      </c>
      <c r="U1478" s="74"/>
      <c r="V1478" s="74">
        <v>31</v>
      </c>
    </row>
    <row r="1479" spans="1:22">
      <c r="A1479" s="78">
        <v>42027</v>
      </c>
      <c r="B1479" s="74">
        <v>32</v>
      </c>
      <c r="D1479" s="74">
        <v>4</v>
      </c>
      <c r="E1479" s="74"/>
      <c r="F1479" s="74">
        <v>13</v>
      </c>
      <c r="G1479" s="74"/>
      <c r="H1479" s="74">
        <v>2</v>
      </c>
      <c r="I1479" s="74"/>
      <c r="J1479" s="74"/>
      <c r="K1479" s="74"/>
      <c r="L1479" s="74"/>
      <c r="M1479" s="74"/>
      <c r="N1479" s="74">
        <v>964</v>
      </c>
      <c r="O1479" s="74">
        <v>60</v>
      </c>
      <c r="P1479" s="74"/>
      <c r="Q1479" s="74"/>
      <c r="R1479" s="74">
        <v>191</v>
      </c>
      <c r="S1479" s="74"/>
      <c r="T1479" s="74">
        <v>224</v>
      </c>
      <c r="U1479" s="74"/>
      <c r="V1479" s="74">
        <v>31</v>
      </c>
    </row>
    <row r="1480" spans="1:22">
      <c r="A1480" s="78">
        <v>42028</v>
      </c>
      <c r="B1480" s="74">
        <v>34</v>
      </c>
      <c r="D1480" s="74">
        <v>4</v>
      </c>
      <c r="E1480" s="74"/>
      <c r="F1480" s="74">
        <v>14</v>
      </c>
      <c r="G1480" s="74"/>
      <c r="H1480" s="74">
        <v>2</v>
      </c>
      <c r="I1480" s="74"/>
      <c r="J1480" s="74"/>
      <c r="K1480" s="74"/>
      <c r="L1480" s="74"/>
      <c r="M1480" s="74"/>
      <c r="N1480" s="74">
        <v>1175</v>
      </c>
      <c r="O1480" s="74">
        <v>62</v>
      </c>
      <c r="P1480" s="74"/>
      <c r="Q1480" s="74"/>
      <c r="R1480" s="74">
        <v>170</v>
      </c>
      <c r="S1480" s="74"/>
      <c r="T1480" s="74">
        <v>200</v>
      </c>
      <c r="U1480" s="74"/>
      <c r="V1480" s="74">
        <v>26</v>
      </c>
    </row>
    <row r="1481" spans="1:22">
      <c r="A1481" s="78">
        <v>42029</v>
      </c>
      <c r="B1481" s="74">
        <v>32</v>
      </c>
      <c r="D1481" s="74">
        <v>4</v>
      </c>
      <c r="E1481" s="74"/>
      <c r="F1481" s="74">
        <v>13</v>
      </c>
      <c r="G1481" s="74"/>
      <c r="H1481" s="74">
        <v>2</v>
      </c>
      <c r="I1481" s="74"/>
      <c r="J1481" s="74"/>
      <c r="K1481" s="74"/>
      <c r="L1481" s="74"/>
      <c r="M1481" s="74"/>
      <c r="N1481" s="74">
        <v>1196</v>
      </c>
      <c r="O1481" s="74">
        <v>60</v>
      </c>
      <c r="P1481" s="74"/>
      <c r="Q1481" s="74"/>
      <c r="R1481" s="74">
        <v>103</v>
      </c>
      <c r="S1481" s="74"/>
      <c r="T1481" s="74">
        <v>205</v>
      </c>
      <c r="U1481" s="74"/>
      <c r="V1481" s="74">
        <v>28</v>
      </c>
    </row>
    <row r="1482" spans="1:22">
      <c r="A1482" s="78">
        <v>42030</v>
      </c>
      <c r="B1482" s="74">
        <v>30</v>
      </c>
      <c r="D1482" s="74">
        <v>3</v>
      </c>
      <c r="E1482" s="74"/>
      <c r="F1482" s="74">
        <v>12</v>
      </c>
      <c r="G1482" s="74"/>
      <c r="H1482" s="74">
        <v>2</v>
      </c>
      <c r="I1482" s="74"/>
      <c r="J1482" s="74"/>
      <c r="K1482" s="74"/>
      <c r="L1482" s="74"/>
      <c r="M1482" s="74"/>
      <c r="N1482" s="74">
        <v>969</v>
      </c>
      <c r="O1482" s="74">
        <v>62</v>
      </c>
      <c r="P1482" s="74"/>
      <c r="Q1482" s="74">
        <v>852</v>
      </c>
      <c r="R1482" s="74">
        <v>51</v>
      </c>
      <c r="S1482" s="74"/>
      <c r="T1482" s="74">
        <v>177</v>
      </c>
      <c r="U1482" s="74"/>
      <c r="V1482" s="74">
        <v>27</v>
      </c>
    </row>
    <row r="1483" spans="1:22">
      <c r="A1483" s="78">
        <v>42031</v>
      </c>
      <c r="B1483" s="74">
        <v>32</v>
      </c>
      <c r="D1483" s="74">
        <v>4</v>
      </c>
      <c r="E1483" s="74"/>
      <c r="F1483" s="74">
        <v>10</v>
      </c>
      <c r="G1483" s="74"/>
      <c r="H1483" s="74">
        <v>2</v>
      </c>
      <c r="I1483" s="74"/>
      <c r="J1483" s="74"/>
      <c r="K1483" s="74"/>
      <c r="L1483" s="74"/>
      <c r="M1483" s="74"/>
      <c r="N1483" s="74">
        <v>821</v>
      </c>
      <c r="O1483" s="74">
        <v>50</v>
      </c>
      <c r="P1483" s="74"/>
      <c r="Q1483" s="74">
        <v>946</v>
      </c>
      <c r="R1483" s="74">
        <v>55</v>
      </c>
      <c r="S1483" s="74"/>
      <c r="T1483" s="74">
        <v>169</v>
      </c>
      <c r="U1483" s="74"/>
      <c r="V1483" s="74">
        <v>29</v>
      </c>
    </row>
    <row r="1484" spans="1:22">
      <c r="A1484" s="78">
        <v>42032</v>
      </c>
      <c r="B1484" s="74">
        <v>32</v>
      </c>
      <c r="D1484" s="74">
        <v>4</v>
      </c>
      <c r="E1484" s="74"/>
      <c r="F1484" s="74">
        <v>11</v>
      </c>
      <c r="G1484" s="74"/>
      <c r="H1484" s="74">
        <v>2</v>
      </c>
      <c r="I1484" s="74"/>
      <c r="J1484" s="74"/>
      <c r="K1484" s="74"/>
      <c r="L1484" s="74"/>
      <c r="M1484" s="74"/>
      <c r="N1484" s="74">
        <v>102</v>
      </c>
      <c r="O1484" s="74">
        <v>5</v>
      </c>
      <c r="P1484" s="74"/>
      <c r="Q1484" s="74">
        <v>839</v>
      </c>
      <c r="R1484" s="74">
        <v>50</v>
      </c>
      <c r="S1484" s="74"/>
      <c r="T1484" s="74">
        <v>175</v>
      </c>
      <c r="U1484" s="74"/>
      <c r="V1484" s="74">
        <v>27</v>
      </c>
    </row>
    <row r="1485" spans="1:22">
      <c r="A1485" s="78">
        <v>42033</v>
      </c>
      <c r="B1485" s="74">
        <v>32</v>
      </c>
      <c r="D1485" s="74">
        <v>4</v>
      </c>
      <c r="E1485" s="74"/>
      <c r="F1485" s="74">
        <v>12</v>
      </c>
      <c r="G1485" s="74"/>
      <c r="H1485" s="74">
        <v>2</v>
      </c>
      <c r="I1485" s="74"/>
      <c r="J1485" s="74"/>
      <c r="K1485" s="74"/>
      <c r="L1485" s="74"/>
      <c r="M1485" s="74"/>
      <c r="N1485" s="74">
        <v>125</v>
      </c>
      <c r="O1485" s="74">
        <v>6</v>
      </c>
      <c r="P1485" s="74"/>
      <c r="Q1485" s="74">
        <v>876</v>
      </c>
      <c r="R1485" s="74">
        <v>53</v>
      </c>
      <c r="S1485" s="74"/>
      <c r="T1485" s="74">
        <v>170</v>
      </c>
      <c r="U1485" s="74"/>
      <c r="V1485" s="74">
        <v>26</v>
      </c>
    </row>
    <row r="1486" spans="1:22">
      <c r="A1486" s="78">
        <v>42034</v>
      </c>
      <c r="B1486" s="74">
        <v>32</v>
      </c>
      <c r="D1486" s="74">
        <v>4</v>
      </c>
      <c r="E1486" s="74"/>
      <c r="F1486" s="74">
        <v>10</v>
      </c>
      <c r="G1486" s="74"/>
      <c r="H1486" s="74">
        <v>2</v>
      </c>
      <c r="I1486" s="74"/>
      <c r="J1486" s="74"/>
      <c r="K1486" s="74"/>
      <c r="L1486" s="74"/>
      <c r="M1486" s="74"/>
      <c r="N1486" s="74">
        <v>140</v>
      </c>
      <c r="O1486" s="74">
        <v>9</v>
      </c>
      <c r="P1486" s="74"/>
      <c r="Q1486" s="74">
        <v>850</v>
      </c>
      <c r="R1486" s="74">
        <v>52</v>
      </c>
      <c r="S1486" s="74"/>
      <c r="T1486" s="74">
        <v>169</v>
      </c>
      <c r="U1486" s="74"/>
      <c r="V1486" s="74">
        <v>26</v>
      </c>
    </row>
    <row r="1487" spans="1:22">
      <c r="A1487" s="78">
        <v>42035</v>
      </c>
      <c r="B1487" s="74">
        <v>33</v>
      </c>
      <c r="D1487" s="74">
        <v>3</v>
      </c>
      <c r="E1487" s="74"/>
      <c r="F1487" s="74">
        <v>15</v>
      </c>
      <c r="G1487" s="74"/>
      <c r="H1487" s="74">
        <v>2</v>
      </c>
      <c r="I1487" s="74"/>
      <c r="J1487" s="74"/>
      <c r="K1487" s="74"/>
      <c r="L1487" s="74"/>
      <c r="M1487" s="74"/>
      <c r="N1487" s="74">
        <v>354</v>
      </c>
      <c r="O1487" s="74">
        <v>16</v>
      </c>
      <c r="P1487" s="74"/>
      <c r="Q1487" s="74">
        <v>915</v>
      </c>
      <c r="R1487" s="74">
        <v>44</v>
      </c>
      <c r="S1487" s="74"/>
      <c r="T1487" s="74">
        <v>136</v>
      </c>
      <c r="U1487" s="74"/>
      <c r="V1487" s="74">
        <v>20</v>
      </c>
    </row>
    <row r="1488" spans="1:22">
      <c r="A1488" s="78">
        <v>42036</v>
      </c>
      <c r="B1488" s="74">
        <v>29</v>
      </c>
      <c r="D1488" s="74">
        <v>3</v>
      </c>
      <c r="E1488" s="74"/>
      <c r="F1488" s="74">
        <v>12</v>
      </c>
      <c r="G1488" s="74"/>
      <c r="H1488" s="74">
        <v>2</v>
      </c>
      <c r="I1488" s="74"/>
      <c r="J1488" s="74"/>
      <c r="K1488" s="74"/>
      <c r="L1488" s="74"/>
      <c r="M1488" s="74"/>
      <c r="N1488" s="74">
        <v>705</v>
      </c>
      <c r="O1488" s="74">
        <v>33</v>
      </c>
      <c r="P1488" s="74"/>
      <c r="Q1488" s="74">
        <v>907</v>
      </c>
      <c r="R1488" s="74">
        <v>42</v>
      </c>
      <c r="S1488" s="74"/>
      <c r="T1488" s="74">
        <v>51</v>
      </c>
      <c r="U1488" s="74"/>
      <c r="V1488" s="74">
        <v>6</v>
      </c>
    </row>
    <row r="1489" spans="1:22">
      <c r="A1489" s="78">
        <v>42037</v>
      </c>
      <c r="B1489" s="74">
        <v>29</v>
      </c>
      <c r="D1489" s="74">
        <v>3</v>
      </c>
      <c r="E1489" s="74"/>
      <c r="F1489" s="74">
        <v>15</v>
      </c>
      <c r="G1489" s="74"/>
      <c r="H1489" s="74">
        <v>2</v>
      </c>
      <c r="I1489" s="74"/>
      <c r="J1489" s="74"/>
      <c r="K1489" s="74"/>
      <c r="L1489" s="74"/>
      <c r="M1489" s="74"/>
      <c r="N1489" s="74">
        <v>744</v>
      </c>
      <c r="O1489" s="74">
        <v>37</v>
      </c>
      <c r="P1489" s="74"/>
      <c r="Q1489" s="74">
        <v>808</v>
      </c>
      <c r="R1489" s="74">
        <v>42</v>
      </c>
      <c r="S1489" s="74"/>
      <c r="T1489" s="74">
        <v>63</v>
      </c>
      <c r="U1489" s="74"/>
      <c r="V1489" s="74">
        <v>9</v>
      </c>
    </row>
    <row r="1490" spans="1:22">
      <c r="A1490" s="78">
        <v>42038</v>
      </c>
      <c r="B1490" s="74">
        <v>30</v>
      </c>
      <c r="D1490" s="74">
        <v>3</v>
      </c>
      <c r="E1490" s="74"/>
      <c r="F1490" s="74">
        <v>13</v>
      </c>
      <c r="G1490" s="74"/>
      <c r="H1490" s="74">
        <v>2</v>
      </c>
      <c r="I1490" s="74"/>
      <c r="J1490" s="74"/>
      <c r="K1490" s="74"/>
      <c r="L1490" s="74"/>
      <c r="M1490" s="74"/>
      <c r="N1490" s="74">
        <v>446</v>
      </c>
      <c r="O1490" s="74">
        <v>27</v>
      </c>
      <c r="P1490" s="74"/>
      <c r="Q1490" s="74">
        <v>775</v>
      </c>
      <c r="R1490" s="74">
        <v>40</v>
      </c>
      <c r="S1490" s="74"/>
      <c r="T1490" s="74">
        <v>96</v>
      </c>
      <c r="U1490" s="74"/>
      <c r="V1490" s="74">
        <v>13</v>
      </c>
    </row>
    <row r="1491" spans="1:22">
      <c r="A1491" s="78">
        <v>42039</v>
      </c>
      <c r="B1491" s="74">
        <v>28</v>
      </c>
      <c r="D1491" s="74">
        <v>3</v>
      </c>
      <c r="E1491" s="74"/>
      <c r="F1491" s="74">
        <v>12</v>
      </c>
      <c r="G1491" s="74"/>
      <c r="H1491" s="74">
        <v>2</v>
      </c>
      <c r="I1491" s="74"/>
      <c r="J1491" s="74"/>
      <c r="K1491" s="74"/>
      <c r="L1491" s="74"/>
      <c r="M1491" s="74"/>
      <c r="N1491" s="74">
        <v>396</v>
      </c>
      <c r="O1491" s="74">
        <v>19</v>
      </c>
      <c r="P1491" s="74"/>
      <c r="Q1491" s="74">
        <v>773</v>
      </c>
      <c r="R1491" s="74">
        <v>43</v>
      </c>
      <c r="S1491" s="74"/>
      <c r="T1491" s="74">
        <v>112</v>
      </c>
      <c r="U1491" s="74"/>
      <c r="V1491" s="74">
        <v>15</v>
      </c>
    </row>
    <row r="1492" spans="1:22">
      <c r="A1492" s="78">
        <v>42040</v>
      </c>
      <c r="B1492" s="74">
        <v>32</v>
      </c>
      <c r="D1492" s="74">
        <v>3</v>
      </c>
      <c r="E1492" s="74"/>
      <c r="F1492" s="74">
        <v>18</v>
      </c>
      <c r="G1492" s="74"/>
      <c r="H1492" s="74">
        <v>2</v>
      </c>
      <c r="I1492" s="74"/>
      <c r="J1492" s="74"/>
      <c r="K1492" s="74"/>
      <c r="L1492" s="74"/>
      <c r="M1492" s="74"/>
      <c r="N1492" s="74">
        <v>346</v>
      </c>
      <c r="O1492" s="74">
        <v>21</v>
      </c>
      <c r="P1492" s="74"/>
      <c r="Q1492" s="74">
        <v>626</v>
      </c>
      <c r="R1492" s="74">
        <v>35</v>
      </c>
      <c r="S1492" s="74"/>
      <c r="T1492" s="74">
        <v>142</v>
      </c>
      <c r="U1492" s="74"/>
      <c r="V1492" s="74">
        <v>20</v>
      </c>
    </row>
    <row r="1493" spans="1:22">
      <c r="A1493" s="78">
        <v>42041</v>
      </c>
      <c r="B1493" s="74">
        <v>34</v>
      </c>
      <c r="D1493" s="74">
        <v>3</v>
      </c>
      <c r="E1493" s="74"/>
      <c r="F1493" s="74">
        <v>15</v>
      </c>
      <c r="G1493" s="74"/>
      <c r="H1493" s="74">
        <v>2</v>
      </c>
      <c r="I1493" s="74"/>
      <c r="J1493" s="74"/>
      <c r="K1493" s="74"/>
      <c r="L1493" s="74"/>
      <c r="M1493" s="74"/>
      <c r="N1493" s="74">
        <v>494</v>
      </c>
      <c r="O1493" s="74">
        <v>30</v>
      </c>
      <c r="P1493" s="74"/>
      <c r="Q1493" s="74">
        <v>320</v>
      </c>
      <c r="R1493" s="74">
        <v>16</v>
      </c>
      <c r="S1493" s="74"/>
      <c r="T1493" s="74">
        <v>151</v>
      </c>
      <c r="U1493" s="74"/>
      <c r="V1493" s="74">
        <v>21</v>
      </c>
    </row>
    <row r="1494" spans="1:22">
      <c r="A1494" s="78">
        <v>42042</v>
      </c>
      <c r="B1494" s="74">
        <v>35</v>
      </c>
      <c r="D1494" s="74">
        <v>3</v>
      </c>
      <c r="E1494" s="74"/>
      <c r="F1494" s="74">
        <v>17</v>
      </c>
      <c r="G1494" s="74"/>
      <c r="H1494" s="74">
        <v>2</v>
      </c>
      <c r="I1494" s="74"/>
      <c r="J1494" s="74"/>
      <c r="K1494" s="74"/>
      <c r="L1494" s="74"/>
      <c r="M1494" s="74"/>
      <c r="N1494" s="74">
        <v>757</v>
      </c>
      <c r="O1494" s="74">
        <v>35</v>
      </c>
      <c r="P1494" s="74"/>
      <c r="Q1494" s="74">
        <v>425</v>
      </c>
      <c r="R1494" s="74">
        <v>18</v>
      </c>
      <c r="S1494" s="74"/>
      <c r="T1494" s="74">
        <v>138</v>
      </c>
      <c r="U1494" s="74"/>
      <c r="V1494" s="74">
        <v>18</v>
      </c>
    </row>
    <row r="1495" spans="1:22">
      <c r="A1495" s="78">
        <v>42043</v>
      </c>
      <c r="B1495" s="74">
        <v>35</v>
      </c>
      <c r="D1495" s="74">
        <v>3</v>
      </c>
      <c r="E1495" s="74"/>
      <c r="F1495" s="74">
        <v>15</v>
      </c>
      <c r="G1495" s="74"/>
      <c r="H1495" s="74">
        <v>2</v>
      </c>
      <c r="I1495" s="74"/>
      <c r="J1495" s="74"/>
      <c r="K1495" s="74"/>
      <c r="L1495" s="74"/>
      <c r="M1495" s="74"/>
      <c r="N1495" s="74">
        <v>866</v>
      </c>
      <c r="O1495" s="74">
        <v>35</v>
      </c>
      <c r="P1495" s="74"/>
      <c r="Q1495" s="74">
        <v>559</v>
      </c>
      <c r="R1495" s="74">
        <v>24</v>
      </c>
      <c r="S1495" s="74"/>
      <c r="T1495" s="74">
        <v>126</v>
      </c>
      <c r="U1495" s="74"/>
      <c r="V1495" s="74">
        <v>16</v>
      </c>
    </row>
    <row r="1496" spans="1:22">
      <c r="A1496" s="78">
        <v>42044</v>
      </c>
      <c r="B1496" s="74">
        <v>32</v>
      </c>
      <c r="D1496" s="74">
        <v>3</v>
      </c>
      <c r="E1496" s="74"/>
      <c r="F1496" s="74">
        <v>19</v>
      </c>
      <c r="G1496" s="74"/>
      <c r="H1496" s="74">
        <v>2</v>
      </c>
      <c r="I1496" s="74"/>
      <c r="J1496" s="74"/>
      <c r="K1496" s="74"/>
      <c r="L1496" s="74"/>
      <c r="M1496" s="74"/>
      <c r="N1496" s="74">
        <v>518</v>
      </c>
      <c r="O1496" s="74">
        <v>27</v>
      </c>
      <c r="P1496" s="74"/>
      <c r="Q1496" s="74">
        <v>583</v>
      </c>
      <c r="R1496" s="74">
        <v>29</v>
      </c>
      <c r="S1496" s="74"/>
      <c r="T1496" s="74">
        <v>133</v>
      </c>
      <c r="U1496" s="74"/>
      <c r="V1496" s="74">
        <v>16</v>
      </c>
    </row>
    <row r="1497" spans="1:22">
      <c r="A1497" s="78">
        <v>42045</v>
      </c>
      <c r="B1497" s="74">
        <v>34</v>
      </c>
      <c r="D1497" s="74">
        <v>3</v>
      </c>
      <c r="E1497" s="74"/>
      <c r="F1497" s="74">
        <v>25</v>
      </c>
      <c r="G1497" s="74"/>
      <c r="H1497" s="74">
        <v>2</v>
      </c>
      <c r="I1497" s="74"/>
      <c r="J1497" s="74"/>
      <c r="K1497" s="74"/>
      <c r="L1497" s="74"/>
      <c r="M1497" s="74"/>
      <c r="N1497" s="74">
        <v>456</v>
      </c>
      <c r="O1497" s="74">
        <v>24</v>
      </c>
      <c r="P1497" s="74"/>
      <c r="Q1497" s="74">
        <v>545</v>
      </c>
      <c r="R1497" s="74">
        <v>29</v>
      </c>
      <c r="S1497" s="74"/>
      <c r="T1497" s="74">
        <v>136</v>
      </c>
      <c r="U1497" s="74"/>
      <c r="V1497" s="74">
        <v>16</v>
      </c>
    </row>
    <row r="1498" spans="1:22">
      <c r="A1498" s="78">
        <v>42046</v>
      </c>
      <c r="B1498" s="74">
        <v>36</v>
      </c>
      <c r="D1498" s="74">
        <v>3</v>
      </c>
      <c r="E1498" s="74"/>
      <c r="F1498" s="74">
        <v>29</v>
      </c>
      <c r="G1498" s="74"/>
      <c r="H1498" s="74">
        <v>2</v>
      </c>
      <c r="I1498" s="74"/>
      <c r="J1498" s="74"/>
      <c r="K1498" s="74"/>
      <c r="L1498" s="74"/>
      <c r="M1498" s="74"/>
      <c r="N1498" s="74">
        <v>450</v>
      </c>
      <c r="O1498" s="74">
        <v>25</v>
      </c>
      <c r="P1498" s="74"/>
      <c r="Q1498" s="74">
        <v>439</v>
      </c>
      <c r="R1498" s="74">
        <v>23</v>
      </c>
      <c r="S1498" s="74"/>
      <c r="T1498" s="74">
        <v>143</v>
      </c>
      <c r="U1498" s="74"/>
      <c r="V1498" s="74">
        <v>17</v>
      </c>
    </row>
    <row r="1499" spans="1:22">
      <c r="A1499" s="78">
        <v>42047</v>
      </c>
      <c r="B1499" s="74">
        <v>37</v>
      </c>
      <c r="D1499" s="74">
        <v>3</v>
      </c>
      <c r="E1499" s="74"/>
      <c r="F1499" s="74">
        <v>33</v>
      </c>
      <c r="G1499" s="74"/>
      <c r="H1499" s="74">
        <v>2</v>
      </c>
      <c r="I1499" s="74"/>
      <c r="J1499" s="74"/>
      <c r="K1499" s="74"/>
      <c r="L1499" s="74"/>
      <c r="M1499" s="74"/>
      <c r="N1499" s="74">
        <v>452</v>
      </c>
      <c r="O1499" s="74">
        <v>27</v>
      </c>
      <c r="P1499" s="74"/>
      <c r="Q1499" s="74">
        <v>449</v>
      </c>
      <c r="R1499" s="74">
        <v>26</v>
      </c>
      <c r="S1499" s="74"/>
      <c r="T1499" s="74">
        <v>165</v>
      </c>
      <c r="U1499" s="74"/>
      <c r="V1499" s="74">
        <v>20</v>
      </c>
    </row>
    <row r="1500" spans="1:22">
      <c r="A1500" s="78">
        <v>42048</v>
      </c>
      <c r="B1500" s="74">
        <v>39</v>
      </c>
      <c r="D1500" s="74">
        <v>4</v>
      </c>
      <c r="E1500" s="74"/>
      <c r="F1500" s="74">
        <v>36</v>
      </c>
      <c r="G1500" s="74"/>
      <c r="H1500" s="74">
        <v>2</v>
      </c>
      <c r="I1500" s="74"/>
      <c r="J1500" s="74"/>
      <c r="K1500" s="74"/>
      <c r="L1500" s="74"/>
      <c r="M1500" s="74"/>
      <c r="N1500" s="74">
        <v>397</v>
      </c>
      <c r="O1500" s="74">
        <v>22</v>
      </c>
      <c r="P1500" s="74"/>
      <c r="Q1500" s="74">
        <v>479</v>
      </c>
      <c r="R1500" s="74">
        <v>29</v>
      </c>
      <c r="S1500" s="74"/>
      <c r="T1500" s="74">
        <v>191</v>
      </c>
      <c r="U1500" s="74"/>
      <c r="V1500" s="74">
        <v>23</v>
      </c>
    </row>
    <row r="1501" spans="1:22">
      <c r="A1501" s="78">
        <v>42049</v>
      </c>
      <c r="B1501" s="74">
        <v>41</v>
      </c>
      <c r="D1501" s="74">
        <v>4</v>
      </c>
      <c r="E1501" s="74"/>
      <c r="F1501" s="74">
        <v>39</v>
      </c>
      <c r="G1501" s="74"/>
      <c r="H1501" s="74">
        <v>3</v>
      </c>
      <c r="I1501" s="74"/>
      <c r="J1501" s="74"/>
      <c r="K1501" s="74"/>
      <c r="L1501" s="74"/>
      <c r="M1501" s="74"/>
      <c r="N1501" s="74">
        <v>353</v>
      </c>
      <c r="O1501" s="74">
        <v>18</v>
      </c>
      <c r="P1501" s="74"/>
      <c r="Q1501" s="74">
        <v>556</v>
      </c>
      <c r="R1501" s="74">
        <v>29</v>
      </c>
      <c r="S1501" s="74"/>
      <c r="T1501" s="74">
        <v>208</v>
      </c>
      <c r="U1501" s="74"/>
      <c r="V1501" s="74">
        <v>24</v>
      </c>
    </row>
    <row r="1502" spans="1:22">
      <c r="A1502" s="78">
        <v>42050</v>
      </c>
      <c r="B1502" s="74">
        <v>45</v>
      </c>
      <c r="D1502" s="74">
        <v>4</v>
      </c>
      <c r="E1502" s="74"/>
      <c r="F1502" s="74">
        <v>38</v>
      </c>
      <c r="G1502" s="74"/>
      <c r="H1502" s="74">
        <v>2</v>
      </c>
      <c r="I1502" s="74"/>
      <c r="J1502" s="74"/>
      <c r="K1502" s="74"/>
      <c r="L1502" s="74"/>
      <c r="M1502" s="74"/>
      <c r="N1502" s="74">
        <v>327</v>
      </c>
      <c r="O1502" s="74">
        <v>16</v>
      </c>
      <c r="P1502" s="74"/>
      <c r="Q1502" s="74">
        <v>660</v>
      </c>
      <c r="R1502" s="74">
        <v>35</v>
      </c>
      <c r="S1502" s="74"/>
      <c r="T1502" s="74">
        <v>221</v>
      </c>
      <c r="U1502" s="74"/>
      <c r="V1502" s="74">
        <v>25</v>
      </c>
    </row>
    <row r="1503" spans="1:22">
      <c r="A1503" s="78">
        <v>42051</v>
      </c>
      <c r="B1503" s="74">
        <v>50</v>
      </c>
      <c r="D1503" s="74">
        <v>4</v>
      </c>
      <c r="E1503" s="74"/>
      <c r="F1503" s="74">
        <v>39</v>
      </c>
      <c r="G1503" s="74"/>
      <c r="H1503" s="74">
        <v>2</v>
      </c>
      <c r="I1503" s="74"/>
      <c r="J1503" s="74"/>
      <c r="K1503" s="74"/>
      <c r="L1503" s="74"/>
      <c r="M1503" s="74"/>
      <c r="N1503" s="74">
        <v>106</v>
      </c>
      <c r="O1503" s="74">
        <v>5</v>
      </c>
      <c r="P1503" s="74"/>
      <c r="Q1503" s="74">
        <v>712</v>
      </c>
      <c r="R1503" s="74">
        <v>35</v>
      </c>
      <c r="S1503" s="74"/>
      <c r="T1503" s="74">
        <v>261</v>
      </c>
      <c r="U1503" s="74"/>
      <c r="V1503" s="74">
        <v>25</v>
      </c>
    </row>
    <row r="1504" spans="1:22">
      <c r="A1504" s="78">
        <v>42052</v>
      </c>
      <c r="B1504" s="74">
        <v>51</v>
      </c>
      <c r="D1504" s="74">
        <v>6</v>
      </c>
      <c r="E1504" s="74"/>
      <c r="F1504" s="74">
        <v>42</v>
      </c>
      <c r="G1504" s="74"/>
      <c r="H1504" s="74">
        <v>2</v>
      </c>
      <c r="I1504" s="74"/>
      <c r="J1504" s="74"/>
      <c r="K1504" s="74"/>
      <c r="L1504" s="74"/>
      <c r="M1504" s="74"/>
      <c r="N1504" s="74">
        <v>134</v>
      </c>
      <c r="O1504" s="74">
        <v>6</v>
      </c>
      <c r="P1504" s="74"/>
      <c r="Q1504" s="74">
        <v>879</v>
      </c>
      <c r="R1504" s="74">
        <v>37</v>
      </c>
      <c r="S1504" s="74"/>
      <c r="T1504" s="74">
        <v>291</v>
      </c>
      <c r="U1504" s="74"/>
      <c r="V1504" s="74">
        <v>27</v>
      </c>
    </row>
    <row r="1505" spans="1:22">
      <c r="A1505" s="78">
        <v>42053</v>
      </c>
      <c r="B1505" s="74">
        <v>66</v>
      </c>
      <c r="D1505" s="74">
        <v>7</v>
      </c>
      <c r="E1505" s="74"/>
      <c r="F1505" s="74">
        <v>64</v>
      </c>
      <c r="G1505" s="74"/>
      <c r="H1505" s="74">
        <v>2</v>
      </c>
      <c r="I1505" s="74"/>
      <c r="J1505" s="74"/>
      <c r="K1505" s="74"/>
      <c r="L1505" s="74"/>
      <c r="M1505" s="74"/>
      <c r="N1505" s="74">
        <v>179</v>
      </c>
      <c r="O1505" s="74">
        <v>9</v>
      </c>
      <c r="P1505" s="74"/>
      <c r="Q1505" s="74">
        <v>1110</v>
      </c>
      <c r="R1505" s="74">
        <v>42</v>
      </c>
      <c r="S1505" s="74"/>
      <c r="T1505" s="74">
        <v>380</v>
      </c>
      <c r="U1505" s="74"/>
      <c r="V1505" s="74">
        <v>34</v>
      </c>
    </row>
    <row r="1506" spans="1:22">
      <c r="A1506" s="78">
        <v>42054</v>
      </c>
      <c r="B1506" s="74">
        <v>53</v>
      </c>
      <c r="D1506" s="74">
        <v>6</v>
      </c>
      <c r="E1506" s="74"/>
      <c r="F1506" s="74">
        <v>62</v>
      </c>
      <c r="G1506" s="74"/>
      <c r="H1506" s="74">
        <v>3</v>
      </c>
      <c r="I1506" s="74"/>
      <c r="J1506" s="74"/>
      <c r="K1506" s="74"/>
      <c r="L1506" s="74"/>
      <c r="M1506" s="74"/>
      <c r="N1506" s="74">
        <v>179</v>
      </c>
      <c r="O1506" s="74">
        <v>9</v>
      </c>
      <c r="P1506" s="74"/>
      <c r="Q1506" s="74">
        <v>981</v>
      </c>
      <c r="R1506" s="74">
        <v>33</v>
      </c>
      <c r="S1506" s="74"/>
      <c r="T1506" s="74">
        <v>261</v>
      </c>
      <c r="U1506" s="74"/>
      <c r="V1506" s="74">
        <v>28</v>
      </c>
    </row>
    <row r="1507" spans="1:22">
      <c r="A1507" s="78">
        <v>42055</v>
      </c>
      <c r="B1507" s="74">
        <v>48</v>
      </c>
      <c r="D1507" s="74">
        <v>5</v>
      </c>
      <c r="E1507" s="74"/>
      <c r="F1507" s="74">
        <v>45</v>
      </c>
      <c r="G1507" s="74"/>
      <c r="H1507" s="74">
        <v>3</v>
      </c>
      <c r="I1507" s="74"/>
      <c r="J1507" s="74"/>
      <c r="K1507" s="74"/>
      <c r="L1507" s="74"/>
      <c r="M1507" s="74"/>
      <c r="N1507" s="74">
        <v>212</v>
      </c>
      <c r="O1507" s="74">
        <v>8</v>
      </c>
      <c r="P1507" s="74"/>
      <c r="Q1507" s="74">
        <v>985</v>
      </c>
      <c r="R1507" s="74">
        <v>25</v>
      </c>
      <c r="S1507" s="74"/>
      <c r="T1507" s="74">
        <v>274</v>
      </c>
      <c r="U1507" s="74"/>
      <c r="V1507" s="74">
        <v>29</v>
      </c>
    </row>
    <row r="1508" spans="1:22">
      <c r="A1508" s="78">
        <v>42056</v>
      </c>
      <c r="B1508" s="74">
        <v>49</v>
      </c>
      <c r="D1508" s="74">
        <v>4</v>
      </c>
      <c r="E1508" s="74"/>
      <c r="F1508" s="74">
        <v>38</v>
      </c>
      <c r="G1508" s="74"/>
      <c r="H1508" s="74">
        <v>3</v>
      </c>
      <c r="I1508" s="74"/>
      <c r="J1508" s="74"/>
      <c r="K1508" s="74"/>
      <c r="L1508" s="74"/>
      <c r="M1508" s="74"/>
      <c r="N1508" s="74">
        <v>211</v>
      </c>
      <c r="O1508" s="74">
        <v>7</v>
      </c>
      <c r="P1508" s="74"/>
      <c r="Q1508" s="74">
        <v>888</v>
      </c>
      <c r="R1508" s="74">
        <v>26</v>
      </c>
      <c r="S1508" s="74"/>
      <c r="T1508" s="74">
        <v>298</v>
      </c>
      <c r="U1508" s="74"/>
      <c r="V1508" s="74">
        <v>28</v>
      </c>
    </row>
    <row r="1509" spans="1:22">
      <c r="A1509" s="78">
        <v>42057</v>
      </c>
      <c r="B1509" s="74">
        <v>47</v>
      </c>
      <c r="D1509" s="74">
        <v>4</v>
      </c>
      <c r="E1509" s="74"/>
      <c r="F1509" s="74">
        <v>33</v>
      </c>
      <c r="G1509" s="74"/>
      <c r="H1509" s="74">
        <v>3</v>
      </c>
      <c r="I1509" s="74"/>
      <c r="J1509" s="74"/>
      <c r="K1509" s="74"/>
      <c r="L1509" s="74"/>
      <c r="M1509" s="74"/>
      <c r="N1509" s="74">
        <v>218</v>
      </c>
      <c r="O1509" s="74">
        <v>6</v>
      </c>
      <c r="P1509" s="74"/>
      <c r="Q1509" s="74">
        <v>763</v>
      </c>
      <c r="R1509" s="74">
        <v>24</v>
      </c>
      <c r="S1509" s="74"/>
      <c r="T1509" s="74">
        <v>280</v>
      </c>
      <c r="U1509" s="74"/>
      <c r="V1509" s="74">
        <v>28</v>
      </c>
    </row>
    <row r="1510" spans="1:22">
      <c r="A1510" s="78">
        <v>42058</v>
      </c>
      <c r="B1510" s="74">
        <v>37</v>
      </c>
      <c r="D1510" s="74">
        <v>4</v>
      </c>
      <c r="E1510" s="74"/>
      <c r="F1510" s="74">
        <v>28</v>
      </c>
      <c r="G1510" s="74"/>
      <c r="H1510" s="74">
        <v>2</v>
      </c>
      <c r="I1510" s="74"/>
      <c r="J1510" s="74"/>
      <c r="K1510" s="74"/>
      <c r="L1510" s="74"/>
      <c r="M1510" s="74"/>
      <c r="N1510" s="74">
        <v>236</v>
      </c>
      <c r="O1510" s="74">
        <v>6</v>
      </c>
      <c r="P1510" s="74"/>
      <c r="Q1510" s="74">
        <v>682</v>
      </c>
      <c r="R1510" s="74">
        <v>24</v>
      </c>
      <c r="S1510" s="74"/>
      <c r="T1510" s="74">
        <v>270</v>
      </c>
      <c r="U1510" s="74"/>
      <c r="V1510" s="74">
        <v>31</v>
      </c>
    </row>
    <row r="1511" spans="1:22">
      <c r="A1511" s="78">
        <v>42059</v>
      </c>
      <c r="B1511" s="74">
        <v>38</v>
      </c>
      <c r="D1511" s="74">
        <v>4</v>
      </c>
      <c r="E1511" s="74"/>
      <c r="F1511" s="74">
        <v>23</v>
      </c>
      <c r="G1511" s="74"/>
      <c r="H1511" s="74">
        <v>2</v>
      </c>
      <c r="I1511" s="74"/>
      <c r="J1511" s="74"/>
      <c r="K1511" s="74"/>
      <c r="L1511" s="74"/>
      <c r="M1511" s="74"/>
      <c r="N1511" s="74">
        <v>223</v>
      </c>
      <c r="O1511" s="74">
        <v>7</v>
      </c>
      <c r="P1511" s="74"/>
      <c r="Q1511" s="74">
        <v>595</v>
      </c>
      <c r="R1511" s="74">
        <v>21</v>
      </c>
      <c r="S1511" s="74"/>
      <c r="T1511" s="74">
        <v>250</v>
      </c>
      <c r="U1511" s="74"/>
      <c r="V1511" s="74">
        <v>32</v>
      </c>
    </row>
    <row r="1512" spans="1:22">
      <c r="A1512" s="78">
        <v>42060</v>
      </c>
      <c r="B1512" s="74">
        <v>28</v>
      </c>
      <c r="D1512" s="74">
        <v>5</v>
      </c>
      <c r="E1512" s="74"/>
      <c r="F1512" s="74">
        <v>15</v>
      </c>
      <c r="G1512" s="74"/>
      <c r="H1512" s="74">
        <v>2</v>
      </c>
      <c r="I1512" s="74"/>
      <c r="J1512" s="74"/>
      <c r="K1512" s="74"/>
      <c r="L1512" s="74"/>
      <c r="M1512" s="74"/>
      <c r="N1512" s="74">
        <v>244</v>
      </c>
      <c r="O1512" s="74">
        <v>12</v>
      </c>
      <c r="P1512" s="74"/>
      <c r="Q1512" s="74">
        <v>502</v>
      </c>
      <c r="R1512" s="74">
        <v>21</v>
      </c>
      <c r="S1512" s="74"/>
      <c r="T1512" s="74">
        <v>216</v>
      </c>
      <c r="U1512" s="74"/>
      <c r="V1512" s="74">
        <v>29</v>
      </c>
    </row>
    <row r="1513" spans="1:22">
      <c r="A1513" s="78">
        <v>42061</v>
      </c>
      <c r="B1513" s="74">
        <v>22</v>
      </c>
      <c r="D1513" s="74">
        <v>4</v>
      </c>
      <c r="E1513" s="74"/>
      <c r="F1513" s="74">
        <v>14</v>
      </c>
      <c r="G1513" s="74"/>
      <c r="H1513" s="74">
        <v>2</v>
      </c>
      <c r="I1513" s="74"/>
      <c r="J1513" s="74"/>
      <c r="K1513" s="74"/>
      <c r="L1513" s="74"/>
      <c r="M1513" s="74"/>
      <c r="N1513" s="74">
        <v>287</v>
      </c>
      <c r="O1513" s="74">
        <v>15</v>
      </c>
      <c r="P1513" s="74"/>
      <c r="Q1513" s="74">
        <v>420</v>
      </c>
      <c r="R1513" s="74">
        <v>20</v>
      </c>
      <c r="S1513" s="74"/>
      <c r="T1513" s="74">
        <v>213</v>
      </c>
      <c r="U1513" s="74"/>
      <c r="V1513" s="74">
        <v>29</v>
      </c>
    </row>
    <row r="1514" spans="1:22">
      <c r="A1514" s="78">
        <v>42062</v>
      </c>
      <c r="B1514" s="74">
        <v>22</v>
      </c>
      <c r="D1514" s="74">
        <v>4</v>
      </c>
      <c r="E1514" s="74"/>
      <c r="F1514" s="74">
        <v>11</v>
      </c>
      <c r="G1514" s="74"/>
      <c r="H1514" s="74">
        <v>2</v>
      </c>
      <c r="I1514" s="74"/>
      <c r="J1514" s="74"/>
      <c r="K1514" s="74"/>
      <c r="L1514" s="74"/>
      <c r="M1514" s="74"/>
      <c r="N1514" s="74">
        <v>324</v>
      </c>
      <c r="O1514" s="74">
        <v>18</v>
      </c>
      <c r="P1514" s="74"/>
      <c r="Q1514" s="74">
        <v>477</v>
      </c>
      <c r="R1514" s="74">
        <v>26</v>
      </c>
      <c r="S1514" s="74"/>
      <c r="T1514" s="74">
        <v>195</v>
      </c>
      <c r="U1514" s="74"/>
      <c r="V1514" s="74">
        <v>25</v>
      </c>
    </row>
    <row r="1515" spans="1:22">
      <c r="A1515" s="78">
        <v>42063</v>
      </c>
      <c r="B1515" s="74">
        <v>31</v>
      </c>
      <c r="D1515" s="74">
        <v>5</v>
      </c>
      <c r="E1515" s="74"/>
      <c r="F1515" s="74">
        <v>13</v>
      </c>
      <c r="G1515" s="74"/>
      <c r="H1515" s="74">
        <v>2</v>
      </c>
      <c r="I1515" s="74"/>
      <c r="J1515" s="74"/>
      <c r="K1515" s="74"/>
      <c r="L1515" s="74"/>
      <c r="M1515" s="74"/>
      <c r="N1515" s="74">
        <v>232</v>
      </c>
      <c r="O1515" s="74">
        <v>13</v>
      </c>
      <c r="P1515" s="74"/>
      <c r="Q1515" s="74">
        <v>537</v>
      </c>
      <c r="R1515" s="74">
        <v>28</v>
      </c>
      <c r="S1515" s="74"/>
      <c r="T1515" s="74">
        <v>194</v>
      </c>
      <c r="U1515" s="74"/>
      <c r="V1515" s="74">
        <v>26</v>
      </c>
    </row>
    <row r="1516" spans="1:22">
      <c r="A1516" s="78">
        <v>42064</v>
      </c>
      <c r="B1516" s="74">
        <v>30</v>
      </c>
      <c r="D1516" s="74">
        <v>5</v>
      </c>
      <c r="E1516" s="74"/>
      <c r="F1516" s="74">
        <v>12</v>
      </c>
      <c r="G1516" s="74"/>
      <c r="H1516" s="74">
        <v>2</v>
      </c>
      <c r="I1516" s="74"/>
      <c r="J1516" s="74"/>
      <c r="K1516" s="74"/>
      <c r="L1516" s="74"/>
      <c r="M1516" s="74"/>
      <c r="N1516" s="74">
        <v>267</v>
      </c>
      <c r="O1516" s="74">
        <v>14</v>
      </c>
      <c r="P1516" s="74"/>
      <c r="Q1516" s="74">
        <v>708</v>
      </c>
      <c r="R1516" s="74">
        <v>31</v>
      </c>
      <c r="S1516" s="74"/>
      <c r="T1516" s="74">
        <v>113</v>
      </c>
      <c r="U1516" s="74"/>
      <c r="V1516" s="74">
        <v>17</v>
      </c>
    </row>
    <row r="1517" spans="1:22">
      <c r="A1517" s="78">
        <v>42065</v>
      </c>
      <c r="B1517" s="74">
        <v>19</v>
      </c>
      <c r="D1517" s="74">
        <v>5</v>
      </c>
      <c r="E1517" s="74"/>
      <c r="F1517" s="74">
        <v>11</v>
      </c>
      <c r="G1517" s="74"/>
      <c r="H1517" s="74">
        <v>2</v>
      </c>
      <c r="I1517" s="74"/>
      <c r="J1517" s="74"/>
      <c r="K1517" s="74"/>
      <c r="L1517" s="74"/>
      <c r="M1517" s="74"/>
      <c r="N1517" s="74">
        <v>452</v>
      </c>
      <c r="O1517" s="74">
        <v>23</v>
      </c>
      <c r="P1517" s="74"/>
      <c r="Q1517" s="74">
        <v>536</v>
      </c>
      <c r="R1517" s="74">
        <v>30</v>
      </c>
      <c r="S1517" s="74"/>
      <c r="T1517" s="74">
        <v>116</v>
      </c>
      <c r="U1517" s="74"/>
      <c r="V1517" s="74">
        <v>17</v>
      </c>
    </row>
    <row r="1518" spans="1:22">
      <c r="A1518" s="78">
        <v>42066</v>
      </c>
      <c r="B1518" s="74">
        <v>15</v>
      </c>
      <c r="D1518" s="74">
        <v>4</v>
      </c>
      <c r="E1518" s="74"/>
      <c r="F1518" s="74">
        <v>8</v>
      </c>
      <c r="G1518" s="74"/>
      <c r="H1518" s="74">
        <v>2</v>
      </c>
      <c r="I1518" s="74"/>
      <c r="J1518" s="74"/>
      <c r="K1518" s="74"/>
      <c r="L1518" s="74"/>
      <c r="M1518" s="74"/>
      <c r="N1518" s="74">
        <v>100</v>
      </c>
      <c r="O1518" s="74">
        <v>4</v>
      </c>
      <c r="P1518" s="74"/>
      <c r="Q1518" s="74">
        <v>451</v>
      </c>
      <c r="R1518" s="74">
        <v>22</v>
      </c>
      <c r="S1518" s="74"/>
      <c r="T1518" s="74">
        <v>122</v>
      </c>
      <c r="U1518" s="74"/>
      <c r="V1518" s="74">
        <v>18</v>
      </c>
    </row>
    <row r="1519" spans="1:22">
      <c r="A1519" s="78">
        <v>42067</v>
      </c>
      <c r="B1519" s="74">
        <v>24</v>
      </c>
      <c r="D1519" s="74">
        <v>4</v>
      </c>
      <c r="E1519" s="74"/>
      <c r="F1519" s="74">
        <v>9</v>
      </c>
      <c r="G1519" s="74"/>
      <c r="H1519" s="74">
        <v>2</v>
      </c>
      <c r="I1519" s="74"/>
      <c r="J1519" s="74"/>
      <c r="K1519" s="74"/>
      <c r="L1519" s="74"/>
      <c r="M1519" s="74"/>
      <c r="N1519" s="74">
        <v>175</v>
      </c>
      <c r="O1519" s="74">
        <v>10</v>
      </c>
      <c r="P1519" s="74"/>
      <c r="Q1519" s="74">
        <v>407</v>
      </c>
      <c r="R1519" s="74">
        <v>21</v>
      </c>
      <c r="S1519" s="74"/>
      <c r="T1519" s="74">
        <v>135</v>
      </c>
      <c r="U1519" s="74"/>
      <c r="V1519" s="74">
        <v>18</v>
      </c>
    </row>
    <row r="1520" spans="1:22">
      <c r="A1520" s="78">
        <v>42068</v>
      </c>
      <c r="B1520" s="74">
        <v>24</v>
      </c>
      <c r="D1520" s="74">
        <v>4</v>
      </c>
      <c r="E1520" s="74"/>
      <c r="F1520" s="74">
        <v>11</v>
      </c>
      <c r="G1520" s="74"/>
      <c r="H1520" s="74">
        <v>2</v>
      </c>
      <c r="I1520" s="74"/>
      <c r="J1520" s="74"/>
      <c r="K1520" s="74"/>
      <c r="L1520" s="74"/>
      <c r="M1520" s="74"/>
      <c r="N1520" s="74">
        <v>261</v>
      </c>
      <c r="O1520" s="74">
        <v>14</v>
      </c>
      <c r="P1520" s="74"/>
      <c r="Q1520" s="74">
        <v>497</v>
      </c>
      <c r="R1520" s="74">
        <v>26</v>
      </c>
      <c r="S1520" s="74"/>
      <c r="T1520" s="74">
        <v>142</v>
      </c>
      <c r="U1520" s="74"/>
      <c r="V1520" s="74">
        <v>19</v>
      </c>
    </row>
    <row r="1521" spans="1:22">
      <c r="A1521" s="78">
        <v>42069</v>
      </c>
      <c r="B1521" s="74">
        <v>25</v>
      </c>
      <c r="D1521" s="74">
        <v>5</v>
      </c>
      <c r="E1521" s="74"/>
      <c r="F1521" s="74">
        <v>13</v>
      </c>
      <c r="G1521" s="74"/>
      <c r="H1521" s="74">
        <v>2</v>
      </c>
      <c r="I1521" s="74"/>
      <c r="J1521" s="74"/>
      <c r="K1521" s="74"/>
      <c r="L1521" s="74"/>
      <c r="M1521" s="74"/>
      <c r="N1521" s="74">
        <v>272</v>
      </c>
      <c r="O1521" s="74">
        <v>16</v>
      </c>
      <c r="P1521" s="74"/>
      <c r="Q1521" s="74">
        <v>415</v>
      </c>
      <c r="R1521" s="74">
        <v>23</v>
      </c>
      <c r="S1521" s="74"/>
      <c r="T1521" s="74">
        <v>146</v>
      </c>
      <c r="U1521" s="74"/>
      <c r="V1521" s="74">
        <v>21</v>
      </c>
    </row>
    <row r="1522" spans="1:22">
      <c r="A1522" s="78">
        <v>42070</v>
      </c>
      <c r="B1522" s="74">
        <v>29</v>
      </c>
      <c r="D1522" s="74">
        <v>5</v>
      </c>
      <c r="E1522" s="74"/>
      <c r="F1522" s="74">
        <v>14</v>
      </c>
      <c r="G1522" s="74"/>
      <c r="H1522" s="74">
        <v>2</v>
      </c>
      <c r="I1522" s="74"/>
      <c r="J1522" s="74"/>
      <c r="K1522" s="74"/>
      <c r="L1522" s="74"/>
      <c r="M1522" s="74"/>
      <c r="N1522" s="74">
        <v>343</v>
      </c>
      <c r="O1522" s="74">
        <v>15</v>
      </c>
      <c r="P1522" s="74"/>
      <c r="Q1522" s="74">
        <v>427</v>
      </c>
      <c r="R1522" s="74">
        <v>20</v>
      </c>
      <c r="S1522" s="74"/>
      <c r="T1522" s="74">
        <v>145</v>
      </c>
      <c r="U1522" s="74"/>
      <c r="V1522" s="74">
        <v>20</v>
      </c>
    </row>
    <row r="1523" spans="1:22">
      <c r="A1523" s="78">
        <v>42071</v>
      </c>
      <c r="B1523" s="74">
        <v>23</v>
      </c>
      <c r="D1523" s="74">
        <v>4</v>
      </c>
      <c r="E1523" s="74"/>
      <c r="F1523" s="74">
        <v>9</v>
      </c>
      <c r="G1523" s="74"/>
      <c r="H1523" s="74">
        <v>2</v>
      </c>
      <c r="I1523" s="74"/>
      <c r="J1523" s="74"/>
      <c r="K1523" s="74"/>
      <c r="L1523" s="74"/>
      <c r="M1523" s="74"/>
      <c r="N1523" s="74">
        <v>374</v>
      </c>
      <c r="O1523" s="74">
        <v>14</v>
      </c>
      <c r="P1523" s="74"/>
      <c r="Q1523" s="74">
        <v>417</v>
      </c>
      <c r="R1523" s="74">
        <v>16</v>
      </c>
      <c r="S1523" s="74"/>
      <c r="T1523" s="74">
        <v>130</v>
      </c>
      <c r="U1523" s="74"/>
      <c r="V1523" s="74">
        <v>20</v>
      </c>
    </row>
    <row r="1524" spans="1:22">
      <c r="A1524" s="78">
        <v>42072</v>
      </c>
      <c r="B1524" s="74">
        <v>25</v>
      </c>
      <c r="D1524" s="74">
        <v>4</v>
      </c>
      <c r="E1524" s="74"/>
      <c r="F1524" s="74">
        <v>11</v>
      </c>
      <c r="G1524" s="74"/>
      <c r="H1524" s="74">
        <v>2</v>
      </c>
      <c r="I1524" s="74"/>
      <c r="J1524" s="74"/>
      <c r="K1524" s="74"/>
      <c r="L1524" s="74"/>
      <c r="M1524" s="74"/>
      <c r="N1524" s="74">
        <v>351</v>
      </c>
      <c r="O1524" s="74">
        <v>16</v>
      </c>
      <c r="P1524" s="74"/>
      <c r="Q1524" s="74">
        <v>431</v>
      </c>
      <c r="R1524" s="74">
        <v>23</v>
      </c>
      <c r="S1524" s="74"/>
      <c r="T1524" s="74">
        <v>143</v>
      </c>
      <c r="U1524" s="74"/>
      <c r="V1524" s="74">
        <v>21</v>
      </c>
    </row>
    <row r="1525" spans="1:22">
      <c r="A1525" s="78">
        <v>42073</v>
      </c>
      <c r="B1525" s="74">
        <v>21</v>
      </c>
      <c r="D1525" s="74">
        <v>4</v>
      </c>
      <c r="E1525" s="74"/>
      <c r="F1525" s="74">
        <v>11</v>
      </c>
      <c r="G1525" s="74"/>
      <c r="H1525" s="74">
        <v>2</v>
      </c>
      <c r="I1525" s="74"/>
      <c r="J1525" s="74"/>
      <c r="K1525" s="74"/>
      <c r="L1525" s="74"/>
      <c r="M1525" s="74"/>
      <c r="N1525" s="74">
        <v>203</v>
      </c>
      <c r="O1525" s="74">
        <v>13</v>
      </c>
      <c r="P1525" s="74"/>
      <c r="Q1525" s="74">
        <v>436</v>
      </c>
      <c r="R1525" s="74">
        <v>24</v>
      </c>
      <c r="S1525" s="74"/>
      <c r="T1525" s="74">
        <v>145</v>
      </c>
      <c r="U1525" s="74"/>
      <c r="V1525" s="74">
        <v>19</v>
      </c>
    </row>
    <row r="1526" spans="1:22">
      <c r="A1526" s="78">
        <v>42074</v>
      </c>
      <c r="B1526" s="74">
        <v>15</v>
      </c>
      <c r="D1526" s="74">
        <v>4</v>
      </c>
      <c r="E1526" s="74"/>
      <c r="F1526" s="74">
        <v>10</v>
      </c>
      <c r="G1526" s="74"/>
      <c r="H1526" s="74">
        <v>2</v>
      </c>
      <c r="I1526" s="74"/>
      <c r="J1526" s="74"/>
      <c r="K1526" s="74"/>
      <c r="L1526" s="74"/>
      <c r="M1526" s="74"/>
      <c r="N1526" s="74">
        <v>186</v>
      </c>
      <c r="O1526" s="74">
        <v>11</v>
      </c>
      <c r="P1526" s="74"/>
      <c r="Q1526" s="74">
        <v>448</v>
      </c>
      <c r="R1526" s="74">
        <v>25</v>
      </c>
      <c r="S1526" s="74"/>
      <c r="T1526" s="74">
        <v>119</v>
      </c>
      <c r="U1526" s="74"/>
      <c r="V1526" s="74">
        <v>17</v>
      </c>
    </row>
    <row r="1527" spans="1:22">
      <c r="A1527" s="78">
        <v>42075</v>
      </c>
      <c r="B1527" s="74">
        <v>23</v>
      </c>
      <c r="D1527" s="74">
        <v>4</v>
      </c>
      <c r="E1527" s="74"/>
      <c r="F1527" s="74">
        <v>9</v>
      </c>
      <c r="G1527" s="74"/>
      <c r="H1527" s="74">
        <v>2</v>
      </c>
      <c r="I1527" s="74"/>
      <c r="J1527" s="74"/>
      <c r="K1527" s="74"/>
      <c r="L1527" s="74">
        <v>1314</v>
      </c>
      <c r="M1527" s="74"/>
      <c r="N1527" s="74">
        <v>207</v>
      </c>
      <c r="O1527" s="74">
        <v>13</v>
      </c>
      <c r="P1527" s="74"/>
      <c r="Q1527" s="74">
        <v>426</v>
      </c>
      <c r="R1527" s="74">
        <v>24</v>
      </c>
      <c r="S1527" s="74"/>
      <c r="T1527" s="74">
        <v>137</v>
      </c>
      <c r="U1527" s="74"/>
      <c r="V1527" s="74">
        <v>20</v>
      </c>
    </row>
    <row r="1528" spans="1:22">
      <c r="A1528" s="78">
        <v>42076</v>
      </c>
      <c r="B1528" s="74">
        <v>26</v>
      </c>
      <c r="D1528" s="74">
        <v>4</v>
      </c>
      <c r="E1528" s="74"/>
      <c r="F1528" s="74">
        <v>13</v>
      </c>
      <c r="G1528" s="74"/>
      <c r="H1528" s="74">
        <v>2</v>
      </c>
      <c r="I1528" s="74"/>
      <c r="J1528" s="74"/>
      <c r="K1528" s="74"/>
      <c r="L1528" s="74">
        <v>725</v>
      </c>
      <c r="M1528" s="74"/>
      <c r="N1528" s="74">
        <v>194</v>
      </c>
      <c r="O1528" s="74">
        <v>12</v>
      </c>
      <c r="P1528" s="74"/>
      <c r="Q1528" s="74">
        <v>413</v>
      </c>
      <c r="R1528" s="74">
        <v>21</v>
      </c>
      <c r="S1528" s="74"/>
      <c r="T1528" s="74">
        <v>157</v>
      </c>
      <c r="U1528" s="74"/>
      <c r="V1528" s="74">
        <v>24</v>
      </c>
    </row>
    <row r="1529" spans="1:22">
      <c r="A1529" s="78">
        <v>42077</v>
      </c>
      <c r="B1529" s="74">
        <v>33</v>
      </c>
      <c r="D1529" s="74">
        <v>5</v>
      </c>
      <c r="E1529" s="74"/>
      <c r="F1529" s="74">
        <v>17</v>
      </c>
      <c r="G1529" s="74"/>
      <c r="H1529" s="74">
        <v>2</v>
      </c>
      <c r="I1529" s="74"/>
      <c r="J1529" s="74"/>
      <c r="K1529" s="74"/>
      <c r="L1529" s="74">
        <v>431</v>
      </c>
      <c r="M1529" s="74"/>
      <c r="N1529" s="74">
        <v>258</v>
      </c>
      <c r="O1529" s="74">
        <v>13</v>
      </c>
      <c r="P1529" s="74"/>
      <c r="Q1529" s="74">
        <v>466</v>
      </c>
      <c r="R1529" s="74">
        <v>22</v>
      </c>
      <c r="S1529" s="74"/>
      <c r="T1529" s="74">
        <v>176</v>
      </c>
      <c r="U1529" s="74"/>
      <c r="V1529" s="74">
        <v>26</v>
      </c>
    </row>
    <row r="1530" spans="1:22">
      <c r="A1530" s="78">
        <v>42078</v>
      </c>
      <c r="B1530" s="74">
        <v>27</v>
      </c>
      <c r="D1530" s="74">
        <v>3</v>
      </c>
      <c r="E1530" s="74"/>
      <c r="F1530" s="74">
        <v>16</v>
      </c>
      <c r="G1530" s="74"/>
      <c r="H1530" s="74">
        <v>2</v>
      </c>
      <c r="I1530" s="74"/>
      <c r="J1530" s="74"/>
      <c r="K1530" s="74"/>
      <c r="L1530" s="74">
        <v>444</v>
      </c>
      <c r="M1530" s="74"/>
      <c r="N1530" s="74">
        <v>312</v>
      </c>
      <c r="O1530" s="74">
        <v>14</v>
      </c>
      <c r="P1530" s="74"/>
      <c r="Q1530" s="74">
        <v>454</v>
      </c>
      <c r="R1530" s="74">
        <v>18</v>
      </c>
      <c r="S1530" s="74"/>
      <c r="T1530" s="74">
        <v>173</v>
      </c>
      <c r="U1530" s="74"/>
      <c r="V1530" s="74">
        <v>27</v>
      </c>
    </row>
    <row r="1531" spans="1:22">
      <c r="A1531" s="78">
        <v>42079</v>
      </c>
      <c r="B1531" s="74">
        <v>29</v>
      </c>
      <c r="D1531" s="74">
        <v>4</v>
      </c>
      <c r="E1531" s="74"/>
      <c r="F1531" s="74">
        <v>13</v>
      </c>
      <c r="G1531" s="74"/>
      <c r="H1531" s="74">
        <v>2</v>
      </c>
      <c r="I1531" s="74"/>
      <c r="J1531" s="74">
        <v>1075</v>
      </c>
      <c r="K1531" s="74"/>
      <c r="L1531" s="74">
        <v>123</v>
      </c>
      <c r="M1531" s="74"/>
      <c r="N1531" s="74">
        <v>258</v>
      </c>
      <c r="O1531" s="74">
        <v>15</v>
      </c>
      <c r="P1531" s="74"/>
      <c r="Q1531" s="74">
        <v>399</v>
      </c>
      <c r="R1531" s="74">
        <v>22</v>
      </c>
      <c r="S1531" s="74"/>
      <c r="T1531" s="74">
        <v>186</v>
      </c>
      <c r="U1531" s="74"/>
      <c r="V1531" s="74">
        <v>29</v>
      </c>
    </row>
    <row r="1532" spans="1:22">
      <c r="A1532" s="78">
        <v>42080</v>
      </c>
      <c r="B1532" s="74">
        <v>27</v>
      </c>
      <c r="D1532" s="74">
        <v>4</v>
      </c>
      <c r="E1532" s="74"/>
      <c r="F1532" s="74">
        <v>14</v>
      </c>
      <c r="G1532" s="74"/>
      <c r="H1532" s="74">
        <v>2</v>
      </c>
      <c r="I1532" s="74"/>
      <c r="J1532" s="74">
        <v>958</v>
      </c>
      <c r="K1532" s="74"/>
      <c r="L1532" s="74">
        <v>110</v>
      </c>
      <c r="M1532" s="74"/>
      <c r="N1532" s="74">
        <v>236</v>
      </c>
      <c r="O1532" s="74">
        <v>16</v>
      </c>
      <c r="P1532" s="74"/>
      <c r="Q1532" s="74">
        <v>436</v>
      </c>
      <c r="R1532" s="74">
        <v>26</v>
      </c>
      <c r="S1532" s="74"/>
      <c r="T1532" s="74">
        <v>188</v>
      </c>
      <c r="U1532" s="74"/>
      <c r="V1532" s="74">
        <v>27</v>
      </c>
    </row>
    <row r="1533" spans="1:22">
      <c r="A1533" s="78">
        <v>42081</v>
      </c>
      <c r="B1533" s="74">
        <v>22</v>
      </c>
      <c r="D1533" s="74">
        <v>3</v>
      </c>
      <c r="E1533" s="74"/>
      <c r="F1533" s="74">
        <v>13</v>
      </c>
      <c r="G1533" s="74"/>
      <c r="H1533" s="74">
        <v>2</v>
      </c>
      <c r="I1533" s="74"/>
      <c r="J1533" s="74">
        <v>1430</v>
      </c>
      <c r="K1533" s="74"/>
      <c r="L1533" s="74">
        <v>152</v>
      </c>
      <c r="M1533" s="74"/>
      <c r="N1533" s="74">
        <v>192</v>
      </c>
      <c r="O1533" s="74">
        <v>15</v>
      </c>
      <c r="P1533" s="74"/>
      <c r="Q1533" s="74">
        <v>662</v>
      </c>
      <c r="R1533" s="74">
        <v>48</v>
      </c>
      <c r="S1533" s="74"/>
      <c r="T1533" s="74">
        <v>153</v>
      </c>
      <c r="U1533" s="74"/>
      <c r="V1533" s="74">
        <v>22</v>
      </c>
    </row>
    <row r="1534" spans="1:22">
      <c r="A1534" s="78">
        <v>42082</v>
      </c>
      <c r="B1534" s="74">
        <v>23</v>
      </c>
      <c r="D1534" s="74">
        <v>3</v>
      </c>
      <c r="E1534" s="74"/>
      <c r="F1534" s="74">
        <v>14</v>
      </c>
      <c r="G1534" s="74"/>
      <c r="H1534" s="74">
        <v>2</v>
      </c>
      <c r="I1534" s="74"/>
      <c r="J1534" s="74"/>
      <c r="K1534" s="74"/>
      <c r="L1534" s="74">
        <v>232</v>
      </c>
      <c r="M1534" s="74"/>
      <c r="N1534" s="74">
        <v>201</v>
      </c>
      <c r="O1534" s="74">
        <v>16</v>
      </c>
      <c r="P1534" s="74"/>
      <c r="Q1534" s="74">
        <v>812</v>
      </c>
      <c r="R1534" s="74">
        <v>64</v>
      </c>
      <c r="S1534" s="74"/>
      <c r="T1534" s="74">
        <v>158</v>
      </c>
      <c r="U1534" s="74"/>
      <c r="V1534" s="74">
        <v>23</v>
      </c>
    </row>
    <row r="1535" spans="1:22">
      <c r="A1535" s="78">
        <v>42083</v>
      </c>
      <c r="B1535" s="74">
        <v>22</v>
      </c>
      <c r="D1535" s="74">
        <v>3</v>
      </c>
      <c r="E1535" s="74"/>
      <c r="F1535" s="74">
        <v>15</v>
      </c>
      <c r="G1535" s="74"/>
      <c r="H1535" s="74">
        <v>2</v>
      </c>
      <c r="I1535" s="74"/>
      <c r="J1535" s="74"/>
      <c r="K1535" s="74"/>
      <c r="L1535" s="74">
        <v>355</v>
      </c>
      <c r="M1535" s="74"/>
      <c r="N1535" s="74">
        <v>258</v>
      </c>
      <c r="O1535" s="74">
        <v>18</v>
      </c>
      <c r="P1535" s="74"/>
      <c r="Q1535" s="74">
        <v>993</v>
      </c>
      <c r="R1535" s="74">
        <v>74</v>
      </c>
      <c r="S1535" s="74"/>
      <c r="T1535" s="74">
        <v>169</v>
      </c>
      <c r="U1535" s="74"/>
      <c r="V1535" s="74">
        <v>25</v>
      </c>
    </row>
    <row r="1536" spans="1:22">
      <c r="A1536" s="78">
        <v>42084</v>
      </c>
      <c r="B1536" s="74">
        <v>31</v>
      </c>
      <c r="D1536" s="74">
        <v>4</v>
      </c>
      <c r="E1536" s="74"/>
      <c r="F1536" s="74">
        <v>19</v>
      </c>
      <c r="G1536" s="74"/>
      <c r="H1536" s="74">
        <v>2</v>
      </c>
      <c r="I1536" s="74"/>
      <c r="J1536" s="74"/>
      <c r="K1536" s="74"/>
      <c r="L1536" s="74">
        <v>376</v>
      </c>
      <c r="M1536" s="74"/>
      <c r="N1536" s="74">
        <v>265</v>
      </c>
      <c r="O1536" s="74">
        <v>17</v>
      </c>
      <c r="P1536" s="74"/>
      <c r="Q1536" s="74">
        <v>932</v>
      </c>
      <c r="R1536" s="74">
        <v>56</v>
      </c>
      <c r="S1536" s="74"/>
      <c r="T1536" s="74">
        <v>185</v>
      </c>
      <c r="U1536" s="74"/>
      <c r="V1536" s="74">
        <v>27</v>
      </c>
    </row>
    <row r="1537" spans="1:22">
      <c r="A1537" s="78">
        <v>42085</v>
      </c>
      <c r="B1537" s="74">
        <v>30</v>
      </c>
      <c r="D1537" s="74">
        <v>4</v>
      </c>
      <c r="E1537" s="74"/>
      <c r="F1537" s="74">
        <v>17</v>
      </c>
      <c r="G1537" s="74"/>
      <c r="H1537" s="74">
        <v>2</v>
      </c>
      <c r="I1537" s="74"/>
      <c r="J1537" s="74"/>
      <c r="K1537" s="74"/>
      <c r="L1537" s="74">
        <v>448</v>
      </c>
      <c r="M1537" s="74"/>
      <c r="N1537" s="74">
        <v>265</v>
      </c>
      <c r="O1537" s="74">
        <v>15</v>
      </c>
      <c r="P1537" s="74"/>
      <c r="Q1537" s="74">
        <v>580</v>
      </c>
      <c r="R1537" s="74">
        <v>28</v>
      </c>
      <c r="S1537" s="74"/>
      <c r="T1537" s="74">
        <v>183</v>
      </c>
      <c r="U1537" s="74"/>
      <c r="V1537" s="74">
        <v>25</v>
      </c>
    </row>
    <row r="1538" spans="1:22">
      <c r="A1538" s="78">
        <v>42086</v>
      </c>
      <c r="B1538" s="74">
        <v>25</v>
      </c>
      <c r="D1538" s="74">
        <v>3</v>
      </c>
      <c r="E1538" s="74"/>
      <c r="F1538" s="74">
        <v>17</v>
      </c>
      <c r="G1538" s="74"/>
      <c r="H1538" s="74">
        <v>2</v>
      </c>
      <c r="I1538" s="74"/>
      <c r="J1538" s="74"/>
      <c r="K1538" s="74"/>
      <c r="L1538" s="74">
        <v>516</v>
      </c>
      <c r="M1538" s="74"/>
      <c r="N1538" s="74">
        <v>231</v>
      </c>
      <c r="O1538" s="74">
        <v>18</v>
      </c>
      <c r="P1538" s="74"/>
      <c r="Q1538" s="74">
        <v>489</v>
      </c>
      <c r="R1538" s="74">
        <v>37</v>
      </c>
      <c r="S1538" s="74"/>
      <c r="T1538" s="74">
        <v>180</v>
      </c>
      <c r="U1538" s="74"/>
      <c r="V1538" s="74">
        <v>22</v>
      </c>
    </row>
    <row r="1539" spans="1:22">
      <c r="A1539" s="78">
        <v>42087</v>
      </c>
      <c r="B1539" s="74">
        <v>24</v>
      </c>
      <c r="D1539" s="74">
        <v>3</v>
      </c>
      <c r="E1539" s="74"/>
      <c r="F1539" s="74">
        <v>19</v>
      </c>
      <c r="G1539" s="74"/>
      <c r="H1539" s="74">
        <v>2</v>
      </c>
      <c r="I1539" s="74"/>
      <c r="J1539" s="74"/>
      <c r="K1539" s="74"/>
      <c r="L1539" s="74">
        <v>612</v>
      </c>
      <c r="M1539" s="74"/>
      <c r="N1539" s="74">
        <v>215</v>
      </c>
      <c r="O1539" s="74">
        <v>17</v>
      </c>
      <c r="P1539" s="74"/>
      <c r="Q1539" s="74">
        <v>459</v>
      </c>
      <c r="R1539" s="74">
        <v>39</v>
      </c>
      <c r="S1539" s="74"/>
      <c r="T1539" s="74">
        <v>200</v>
      </c>
      <c r="U1539" s="74"/>
      <c r="V1539" s="74">
        <v>24</v>
      </c>
    </row>
    <row r="1540" spans="1:22">
      <c r="A1540" s="78">
        <v>42088</v>
      </c>
      <c r="B1540" s="74">
        <v>23</v>
      </c>
      <c r="D1540" s="74">
        <v>3</v>
      </c>
      <c r="E1540" s="74"/>
      <c r="F1540" s="74">
        <v>16</v>
      </c>
      <c r="G1540" s="74"/>
      <c r="H1540" s="74">
        <v>2</v>
      </c>
      <c r="I1540" s="74"/>
      <c r="J1540" s="74"/>
      <c r="K1540" s="74"/>
      <c r="L1540" s="74">
        <v>543</v>
      </c>
      <c r="M1540" s="74"/>
      <c r="N1540" s="74">
        <v>204</v>
      </c>
      <c r="O1540" s="74">
        <v>18</v>
      </c>
      <c r="P1540" s="74"/>
      <c r="Q1540" s="74">
        <v>444</v>
      </c>
      <c r="R1540" s="74">
        <v>41</v>
      </c>
      <c r="S1540" s="74"/>
      <c r="T1540" s="74">
        <v>196</v>
      </c>
      <c r="U1540" s="74"/>
      <c r="V1540" s="74">
        <v>26</v>
      </c>
    </row>
    <row r="1541" spans="1:22">
      <c r="A1541" s="78">
        <v>42089</v>
      </c>
      <c r="B1541" s="74">
        <v>28</v>
      </c>
      <c r="D1541" s="74">
        <v>3</v>
      </c>
      <c r="E1541" s="74"/>
      <c r="F1541" s="74">
        <v>21</v>
      </c>
      <c r="G1541" s="74"/>
      <c r="H1541" s="74">
        <v>2</v>
      </c>
      <c r="I1541" s="74"/>
      <c r="J1541" s="74"/>
      <c r="K1541" s="74"/>
      <c r="L1541" s="74">
        <v>441</v>
      </c>
      <c r="M1541" s="74"/>
      <c r="N1541" s="74">
        <v>214</v>
      </c>
      <c r="O1541" s="74">
        <v>17</v>
      </c>
      <c r="P1541" s="74"/>
      <c r="Q1541" s="74">
        <v>339</v>
      </c>
      <c r="R1541" s="74">
        <v>27</v>
      </c>
      <c r="S1541" s="74"/>
      <c r="T1541" s="74">
        <v>202</v>
      </c>
      <c r="U1541" s="74"/>
      <c r="V1541" s="74">
        <v>27</v>
      </c>
    </row>
    <row r="1542" spans="1:22">
      <c r="A1542" s="78">
        <v>42090</v>
      </c>
      <c r="B1542" s="74">
        <v>32</v>
      </c>
      <c r="D1542" s="74">
        <v>5</v>
      </c>
      <c r="E1542" s="74"/>
      <c r="F1542" s="74">
        <v>26</v>
      </c>
      <c r="G1542" s="74"/>
      <c r="H1542" s="74">
        <v>2</v>
      </c>
      <c r="I1542" s="74"/>
      <c r="J1542" s="74"/>
      <c r="K1542" s="74"/>
      <c r="L1542" s="74">
        <v>534</v>
      </c>
      <c r="M1542" s="74"/>
      <c r="N1542" s="74">
        <v>297</v>
      </c>
      <c r="O1542" s="74">
        <v>19</v>
      </c>
      <c r="P1542" s="74"/>
      <c r="Q1542" s="74">
        <v>359</v>
      </c>
      <c r="R1542" s="74">
        <v>25</v>
      </c>
      <c r="S1542" s="74"/>
      <c r="T1542" s="74">
        <v>237</v>
      </c>
      <c r="U1542" s="74"/>
      <c r="V1542" s="74">
        <v>30</v>
      </c>
    </row>
    <row r="1543" spans="1:22">
      <c r="A1543" s="78">
        <v>42091</v>
      </c>
      <c r="B1543" s="74">
        <v>32</v>
      </c>
      <c r="D1543" s="74">
        <v>4</v>
      </c>
      <c r="E1543" s="74"/>
      <c r="F1543" s="74">
        <v>26</v>
      </c>
      <c r="G1543" s="74"/>
      <c r="H1543" s="74">
        <v>3</v>
      </c>
      <c r="I1543" s="74"/>
      <c r="J1543" s="74"/>
      <c r="K1543" s="74"/>
      <c r="L1543" s="74">
        <v>549</v>
      </c>
      <c r="M1543" s="74"/>
      <c r="N1543" s="74">
        <v>259</v>
      </c>
      <c r="O1543" s="74">
        <v>16</v>
      </c>
      <c r="P1543" s="74"/>
      <c r="Q1543" s="74">
        <v>323</v>
      </c>
      <c r="R1543" s="74">
        <v>20</v>
      </c>
      <c r="S1543" s="74"/>
      <c r="T1543" s="74">
        <v>246</v>
      </c>
      <c r="U1543" s="74"/>
      <c r="V1543" s="74">
        <v>32</v>
      </c>
    </row>
    <row r="1544" spans="1:22">
      <c r="A1544" s="78">
        <v>42092</v>
      </c>
      <c r="B1544" s="74">
        <v>31</v>
      </c>
      <c r="D1544" s="74">
        <v>4</v>
      </c>
      <c r="E1544" s="74"/>
      <c r="F1544" s="74">
        <v>23</v>
      </c>
      <c r="G1544" s="74"/>
      <c r="H1544" s="74">
        <v>2</v>
      </c>
      <c r="I1544" s="74"/>
      <c r="J1544" s="74"/>
      <c r="K1544" s="74"/>
      <c r="L1544" s="74">
        <v>246</v>
      </c>
      <c r="M1544" s="74"/>
      <c r="N1544" s="74">
        <v>199</v>
      </c>
      <c r="O1544" s="74">
        <v>13</v>
      </c>
      <c r="P1544" s="74"/>
      <c r="Q1544" s="74">
        <v>284</v>
      </c>
      <c r="R1544" s="74">
        <v>19</v>
      </c>
      <c r="S1544" s="74"/>
      <c r="T1544" s="74">
        <v>228</v>
      </c>
      <c r="U1544" s="74"/>
      <c r="V1544" s="74">
        <v>33</v>
      </c>
    </row>
    <row r="1545" spans="1:22">
      <c r="A1545" s="78">
        <v>42093</v>
      </c>
      <c r="B1545" s="74">
        <v>26</v>
      </c>
      <c r="D1545" s="74">
        <v>3</v>
      </c>
      <c r="E1545" s="74"/>
      <c r="F1545" s="74">
        <v>20</v>
      </c>
      <c r="G1545" s="74"/>
      <c r="H1545" s="74">
        <v>2</v>
      </c>
      <c r="I1545" s="74"/>
      <c r="J1545" s="74"/>
      <c r="K1545" s="74"/>
      <c r="L1545" s="74">
        <v>361</v>
      </c>
      <c r="M1545" s="74"/>
      <c r="N1545" s="74">
        <v>297</v>
      </c>
      <c r="O1545" s="74">
        <v>20</v>
      </c>
      <c r="P1545" s="74"/>
      <c r="Q1545" s="74">
        <v>235</v>
      </c>
      <c r="R1545" s="74">
        <v>18</v>
      </c>
      <c r="S1545" s="74"/>
      <c r="T1545" s="74">
        <v>222</v>
      </c>
      <c r="U1545" s="74"/>
      <c r="V1545" s="74">
        <v>30</v>
      </c>
    </row>
    <row r="1546" spans="1:22">
      <c r="A1546" s="78">
        <v>42094</v>
      </c>
      <c r="B1546" s="74">
        <v>18</v>
      </c>
      <c r="D1546" s="74">
        <v>3</v>
      </c>
      <c r="E1546" s="74"/>
      <c r="F1546" s="74">
        <v>18</v>
      </c>
      <c r="G1546" s="74"/>
      <c r="H1546" s="74">
        <v>2</v>
      </c>
      <c r="I1546" s="74"/>
      <c r="J1546" s="74"/>
      <c r="K1546" s="74"/>
      <c r="L1546" s="74">
        <v>327</v>
      </c>
      <c r="M1546" s="74"/>
      <c r="N1546" s="74">
        <v>308</v>
      </c>
      <c r="O1546" s="74">
        <v>22</v>
      </c>
      <c r="P1546" s="74"/>
      <c r="Q1546" s="74">
        <v>330</v>
      </c>
      <c r="R1546" s="74">
        <v>25</v>
      </c>
      <c r="S1546" s="74"/>
      <c r="T1546" s="74">
        <v>215</v>
      </c>
      <c r="U1546" s="74"/>
      <c r="V1546" s="74">
        <v>30</v>
      </c>
    </row>
    <row r="1547" spans="1:22">
      <c r="A1547" s="78">
        <v>42095</v>
      </c>
      <c r="B1547" s="74">
        <v>18</v>
      </c>
      <c r="D1547" s="74">
        <v>3</v>
      </c>
      <c r="E1547" s="74"/>
      <c r="F1547" s="74">
        <v>18</v>
      </c>
      <c r="G1547" s="74"/>
      <c r="H1547" s="74">
        <v>2</v>
      </c>
      <c r="I1547" s="74"/>
      <c r="J1547" s="74"/>
      <c r="K1547" s="74"/>
      <c r="L1547" s="74">
        <v>418</v>
      </c>
      <c r="M1547" s="74"/>
      <c r="N1547" s="74">
        <v>303</v>
      </c>
      <c r="O1547" s="74">
        <v>21</v>
      </c>
      <c r="P1547" s="74"/>
      <c r="Q1547" s="74">
        <v>347</v>
      </c>
      <c r="R1547" s="74">
        <v>27</v>
      </c>
      <c r="S1547" s="74"/>
      <c r="T1547" s="74">
        <v>180</v>
      </c>
      <c r="U1547" s="74"/>
      <c r="V1547" s="74">
        <v>24</v>
      </c>
    </row>
    <row r="1548" spans="1:22">
      <c r="A1548" s="78">
        <v>42096</v>
      </c>
      <c r="B1548" s="74">
        <v>18</v>
      </c>
      <c r="D1548" s="74">
        <v>3</v>
      </c>
      <c r="E1548" s="74"/>
      <c r="F1548" s="74">
        <v>16</v>
      </c>
      <c r="G1548" s="74"/>
      <c r="H1548" s="74">
        <v>2</v>
      </c>
      <c r="I1548" s="74"/>
      <c r="J1548" s="74"/>
      <c r="K1548" s="74"/>
      <c r="L1548" s="74">
        <v>412</v>
      </c>
      <c r="M1548" s="74"/>
      <c r="N1548" s="74">
        <v>260</v>
      </c>
      <c r="O1548" s="74">
        <v>20</v>
      </c>
      <c r="P1548" s="74"/>
      <c r="Q1548" s="74">
        <v>246</v>
      </c>
      <c r="R1548" s="74">
        <v>19</v>
      </c>
      <c r="S1548" s="74"/>
      <c r="T1548" s="74">
        <v>183</v>
      </c>
      <c r="U1548" s="74"/>
      <c r="V1548" s="74">
        <v>24</v>
      </c>
    </row>
    <row r="1549" spans="1:22">
      <c r="A1549" s="78">
        <v>42097</v>
      </c>
      <c r="B1549" s="74">
        <v>32</v>
      </c>
      <c r="D1549" s="74">
        <v>4</v>
      </c>
      <c r="E1549" s="74"/>
      <c r="F1549" s="74">
        <v>26</v>
      </c>
      <c r="G1549" s="74"/>
      <c r="H1549" s="74">
        <v>3</v>
      </c>
      <c r="I1549" s="74"/>
      <c r="J1549" s="74"/>
      <c r="K1549" s="74"/>
      <c r="L1549" s="74">
        <v>492</v>
      </c>
      <c r="M1549" s="74"/>
      <c r="N1549" s="74">
        <v>258</v>
      </c>
      <c r="O1549" s="74">
        <v>20</v>
      </c>
      <c r="P1549" s="74"/>
      <c r="Q1549" s="74">
        <v>256</v>
      </c>
      <c r="R1549" s="74">
        <v>19</v>
      </c>
      <c r="S1549" s="74"/>
      <c r="T1549" s="74">
        <v>215</v>
      </c>
      <c r="U1549" s="74"/>
      <c r="V1549" s="74">
        <v>26</v>
      </c>
    </row>
    <row r="1550" spans="1:22">
      <c r="A1550" s="78">
        <v>42098</v>
      </c>
      <c r="B1550" s="74">
        <v>34</v>
      </c>
      <c r="D1550" s="74">
        <v>4</v>
      </c>
      <c r="E1550" s="74"/>
      <c r="F1550" s="74">
        <v>30</v>
      </c>
      <c r="G1550" s="74"/>
      <c r="H1550" s="74">
        <v>3</v>
      </c>
      <c r="I1550" s="74"/>
      <c r="J1550" s="74"/>
      <c r="K1550" s="74"/>
      <c r="L1550" s="74">
        <v>640</v>
      </c>
      <c r="M1550" s="74"/>
      <c r="N1550" s="74">
        <v>323</v>
      </c>
      <c r="O1550" s="74">
        <v>19</v>
      </c>
      <c r="P1550" s="74"/>
      <c r="Q1550" s="74">
        <v>318</v>
      </c>
      <c r="R1550" s="74">
        <v>18</v>
      </c>
      <c r="S1550" s="74"/>
      <c r="T1550" s="74">
        <v>221</v>
      </c>
      <c r="U1550" s="74"/>
      <c r="V1550" s="74">
        <v>28</v>
      </c>
    </row>
    <row r="1551" spans="1:22">
      <c r="A1551" s="78">
        <v>42099</v>
      </c>
      <c r="B1551" s="74">
        <v>34</v>
      </c>
      <c r="D1551" s="74">
        <v>4</v>
      </c>
      <c r="E1551" s="74"/>
      <c r="F1551" s="74">
        <v>29</v>
      </c>
      <c r="G1551" s="74"/>
      <c r="H1551" s="74">
        <v>3</v>
      </c>
      <c r="I1551" s="74"/>
      <c r="J1551" s="74"/>
      <c r="K1551" s="74"/>
      <c r="L1551" s="74">
        <v>710</v>
      </c>
      <c r="M1551" s="74"/>
      <c r="N1551" s="74">
        <v>359</v>
      </c>
      <c r="O1551" s="74">
        <v>19</v>
      </c>
      <c r="P1551" s="74"/>
      <c r="Q1551" s="74">
        <v>316</v>
      </c>
      <c r="R1551" s="74">
        <v>17</v>
      </c>
      <c r="S1551" s="74"/>
      <c r="T1551" s="74">
        <v>231</v>
      </c>
      <c r="U1551" s="74"/>
      <c r="V1551" s="74">
        <v>30</v>
      </c>
    </row>
    <row r="1552" spans="1:22">
      <c r="A1552" s="78">
        <v>42100</v>
      </c>
      <c r="B1552" s="74">
        <v>27</v>
      </c>
      <c r="D1552" s="74">
        <v>4</v>
      </c>
      <c r="E1552" s="74"/>
      <c r="F1552" s="74">
        <v>24</v>
      </c>
      <c r="G1552" s="74"/>
      <c r="H1552" s="74">
        <v>2</v>
      </c>
      <c r="I1552" s="74"/>
      <c r="J1552" s="74"/>
      <c r="K1552" s="74"/>
      <c r="L1552" s="74">
        <v>589</v>
      </c>
      <c r="M1552" s="74"/>
      <c r="N1552" s="74">
        <v>349</v>
      </c>
      <c r="O1552" s="74">
        <v>18</v>
      </c>
      <c r="P1552" s="74"/>
      <c r="Q1552" s="74">
        <v>296</v>
      </c>
      <c r="R1552" s="74">
        <v>16</v>
      </c>
      <c r="S1552" s="74"/>
      <c r="T1552" s="74">
        <v>208</v>
      </c>
      <c r="U1552" s="74"/>
      <c r="V1552" s="74">
        <v>27</v>
      </c>
    </row>
    <row r="1553" spans="1:22">
      <c r="A1553" s="78">
        <v>42101</v>
      </c>
      <c r="B1553" s="74">
        <v>24</v>
      </c>
      <c r="D1553" s="74">
        <v>4</v>
      </c>
      <c r="E1553" s="74"/>
      <c r="F1553" s="74">
        <v>23</v>
      </c>
      <c r="G1553" s="74"/>
      <c r="H1553" s="74">
        <v>3</v>
      </c>
      <c r="I1553" s="74"/>
      <c r="J1553" s="74"/>
      <c r="K1553" s="74"/>
      <c r="L1553" s="74">
        <v>568</v>
      </c>
      <c r="M1553" s="74"/>
      <c r="N1553" s="74">
        <v>320</v>
      </c>
      <c r="O1553" s="74">
        <v>22</v>
      </c>
      <c r="P1553" s="74"/>
      <c r="Q1553" s="74">
        <v>260</v>
      </c>
      <c r="R1553" s="74">
        <v>19</v>
      </c>
      <c r="S1553" s="74"/>
      <c r="T1553" s="74">
        <v>202</v>
      </c>
      <c r="U1553" s="74"/>
      <c r="V1553" s="74">
        <v>27</v>
      </c>
    </row>
    <row r="1554" spans="1:22">
      <c r="A1554" s="78">
        <v>42102</v>
      </c>
      <c r="B1554" s="74">
        <v>22</v>
      </c>
      <c r="D1554" s="74">
        <v>4</v>
      </c>
      <c r="E1554" s="74"/>
      <c r="F1554" s="74">
        <v>22</v>
      </c>
      <c r="G1554" s="74"/>
      <c r="H1554" s="74">
        <v>3</v>
      </c>
      <c r="I1554" s="74"/>
      <c r="J1554" s="74"/>
      <c r="K1554" s="74"/>
      <c r="L1554" s="74">
        <v>624</v>
      </c>
      <c r="M1554" s="74"/>
      <c r="N1554" s="74">
        <v>279</v>
      </c>
      <c r="O1554" s="74">
        <v>24</v>
      </c>
      <c r="P1554" s="74"/>
      <c r="Q1554" s="74">
        <v>252</v>
      </c>
      <c r="R1554" s="74">
        <v>21</v>
      </c>
      <c r="S1554" s="74"/>
      <c r="T1554" s="74">
        <v>193</v>
      </c>
      <c r="U1554" s="74"/>
      <c r="V1554" s="74">
        <v>27</v>
      </c>
    </row>
    <row r="1555" spans="1:22">
      <c r="A1555" s="78">
        <v>42103</v>
      </c>
      <c r="B1555" s="74">
        <v>23</v>
      </c>
      <c r="D1555" s="74">
        <v>4</v>
      </c>
      <c r="E1555" s="74"/>
      <c r="F1555" s="74">
        <v>22</v>
      </c>
      <c r="G1555" s="74"/>
      <c r="H1555" s="74">
        <v>3</v>
      </c>
      <c r="I1555" s="74"/>
      <c r="J1555" s="74"/>
      <c r="K1555" s="74"/>
      <c r="L1555" s="74">
        <v>693</v>
      </c>
      <c r="M1555" s="74"/>
      <c r="N1555" s="74">
        <v>295</v>
      </c>
      <c r="O1555" s="74">
        <v>24</v>
      </c>
      <c r="P1555" s="74"/>
      <c r="Q1555" s="74">
        <v>257</v>
      </c>
      <c r="R1555" s="74">
        <v>21</v>
      </c>
      <c r="S1555" s="74"/>
      <c r="T1555" s="74">
        <v>224</v>
      </c>
      <c r="U1555" s="74"/>
      <c r="V1555" s="74">
        <v>30</v>
      </c>
    </row>
    <row r="1556" spans="1:22">
      <c r="A1556" s="78">
        <v>42104</v>
      </c>
      <c r="B1556" s="74">
        <v>23</v>
      </c>
      <c r="D1556" s="74">
        <v>4</v>
      </c>
      <c r="E1556" s="74"/>
      <c r="F1556" s="74">
        <v>26</v>
      </c>
      <c r="G1556" s="74"/>
      <c r="H1556" s="74">
        <v>3</v>
      </c>
      <c r="I1556" s="74"/>
      <c r="J1556" s="74"/>
      <c r="K1556" s="74"/>
      <c r="L1556" s="74">
        <v>739</v>
      </c>
      <c r="M1556" s="74"/>
      <c r="N1556" s="74">
        <v>295</v>
      </c>
      <c r="O1556" s="74">
        <v>25</v>
      </c>
      <c r="P1556" s="74"/>
      <c r="Q1556" s="74">
        <v>186</v>
      </c>
      <c r="R1556" s="74">
        <v>17</v>
      </c>
      <c r="S1556" s="74"/>
      <c r="T1556" s="74">
        <v>231</v>
      </c>
      <c r="U1556" s="74"/>
      <c r="V1556" s="74">
        <v>30</v>
      </c>
    </row>
    <row r="1557" spans="1:22">
      <c r="A1557" s="78">
        <v>42105</v>
      </c>
      <c r="B1557" s="74">
        <v>28</v>
      </c>
      <c r="D1557" s="74">
        <v>4</v>
      </c>
      <c r="E1557" s="74"/>
      <c r="F1557" s="74">
        <v>29</v>
      </c>
      <c r="G1557" s="74"/>
      <c r="H1557" s="74">
        <v>3</v>
      </c>
      <c r="I1557" s="74"/>
      <c r="J1557" s="74"/>
      <c r="K1557" s="74"/>
      <c r="L1557" s="74">
        <v>945</v>
      </c>
      <c r="M1557" s="74"/>
      <c r="N1557" s="74">
        <v>315</v>
      </c>
      <c r="O1557" s="74">
        <v>19</v>
      </c>
      <c r="P1557" s="74"/>
      <c r="Q1557" s="74">
        <v>195</v>
      </c>
      <c r="R1557" s="74">
        <v>15</v>
      </c>
      <c r="S1557" s="74"/>
      <c r="T1557" s="74">
        <v>225</v>
      </c>
      <c r="U1557" s="74"/>
      <c r="V1557" s="74">
        <v>28</v>
      </c>
    </row>
    <row r="1558" spans="1:22">
      <c r="A1558" s="78">
        <v>42106</v>
      </c>
      <c r="B1558" s="74">
        <v>26</v>
      </c>
      <c r="D1558" s="74">
        <v>4</v>
      </c>
      <c r="E1558" s="74"/>
      <c r="F1558" s="74">
        <v>28</v>
      </c>
      <c r="G1558" s="74"/>
      <c r="H1558" s="74">
        <v>3</v>
      </c>
      <c r="I1558" s="74"/>
      <c r="J1558" s="74"/>
      <c r="K1558" s="74"/>
      <c r="L1558" s="74">
        <v>1062</v>
      </c>
      <c r="M1558" s="74"/>
      <c r="N1558" s="74">
        <v>334</v>
      </c>
      <c r="O1558" s="74">
        <v>20</v>
      </c>
      <c r="P1558" s="74"/>
      <c r="Q1558" s="74">
        <v>265</v>
      </c>
      <c r="R1558" s="74">
        <v>17</v>
      </c>
      <c r="S1558" s="74"/>
      <c r="T1558" s="74">
        <v>224</v>
      </c>
      <c r="U1558" s="74"/>
      <c r="V1558" s="74">
        <v>29</v>
      </c>
    </row>
    <row r="1559" spans="1:22">
      <c r="A1559" s="78">
        <v>42107</v>
      </c>
      <c r="B1559" s="74">
        <v>26</v>
      </c>
      <c r="D1559" s="74">
        <v>4</v>
      </c>
      <c r="E1559" s="74"/>
      <c r="F1559" s="74">
        <v>27</v>
      </c>
      <c r="G1559" s="74"/>
      <c r="H1559" s="74">
        <v>3</v>
      </c>
      <c r="I1559" s="74"/>
      <c r="J1559" s="74"/>
      <c r="K1559" s="74"/>
      <c r="L1559" s="74">
        <v>901</v>
      </c>
      <c r="M1559" s="74"/>
      <c r="N1559" s="74">
        <v>249</v>
      </c>
      <c r="O1559" s="74">
        <v>22</v>
      </c>
      <c r="P1559" s="74"/>
      <c r="Q1559" s="74">
        <v>263</v>
      </c>
      <c r="R1559" s="74">
        <v>25</v>
      </c>
      <c r="S1559" s="74"/>
      <c r="T1559" s="74">
        <v>214</v>
      </c>
      <c r="U1559" s="74"/>
      <c r="V1559" s="74">
        <v>26</v>
      </c>
    </row>
    <row r="1560" spans="1:22">
      <c r="A1560" s="78">
        <v>42108</v>
      </c>
      <c r="B1560" s="74">
        <v>24</v>
      </c>
      <c r="D1560" s="74">
        <v>4</v>
      </c>
      <c r="E1560" s="74"/>
      <c r="F1560" s="74">
        <v>26</v>
      </c>
      <c r="G1560" s="74"/>
      <c r="H1560" s="74">
        <v>3</v>
      </c>
      <c r="I1560" s="74"/>
      <c r="J1560" s="74"/>
      <c r="K1560" s="74"/>
      <c r="L1560" s="74">
        <v>1000</v>
      </c>
      <c r="M1560" s="74"/>
      <c r="N1560" s="74">
        <v>219</v>
      </c>
      <c r="O1560" s="74">
        <v>24</v>
      </c>
      <c r="P1560" s="74"/>
      <c r="Q1560" s="74">
        <v>253</v>
      </c>
      <c r="R1560" s="74">
        <v>27</v>
      </c>
      <c r="S1560" s="74"/>
      <c r="T1560" s="74">
        <v>203</v>
      </c>
      <c r="U1560" s="74"/>
      <c r="V1560" s="74">
        <v>25</v>
      </c>
    </row>
    <row r="1561" spans="1:22">
      <c r="A1561" s="78">
        <v>42109</v>
      </c>
      <c r="B1561" s="74">
        <v>23</v>
      </c>
      <c r="D1561" s="74">
        <v>4</v>
      </c>
      <c r="E1561" s="74"/>
      <c r="F1561" s="74">
        <v>27</v>
      </c>
      <c r="G1561" s="74"/>
      <c r="H1561" s="74">
        <v>3</v>
      </c>
      <c r="I1561" s="74"/>
      <c r="J1561" s="74"/>
      <c r="K1561" s="74"/>
      <c r="L1561" s="74">
        <v>656</v>
      </c>
      <c r="M1561" s="74"/>
      <c r="N1561" s="74">
        <v>215</v>
      </c>
      <c r="O1561" s="74">
        <v>26</v>
      </c>
      <c r="P1561" s="74"/>
      <c r="Q1561" s="74">
        <v>154</v>
      </c>
      <c r="R1561" s="74">
        <v>15</v>
      </c>
      <c r="S1561" s="74"/>
      <c r="T1561" s="74">
        <v>216</v>
      </c>
      <c r="U1561" s="74"/>
      <c r="V1561" s="74">
        <v>25</v>
      </c>
    </row>
    <row r="1562" spans="1:22">
      <c r="A1562" s="78">
        <v>42110</v>
      </c>
      <c r="B1562" s="74">
        <v>23</v>
      </c>
      <c r="D1562" s="74">
        <v>4</v>
      </c>
      <c r="E1562" s="74"/>
      <c r="F1562" s="74">
        <v>26</v>
      </c>
      <c r="G1562" s="74"/>
      <c r="H1562" s="74">
        <v>3</v>
      </c>
      <c r="I1562" s="74"/>
      <c r="J1562" s="74">
        <v>862</v>
      </c>
      <c r="K1562" s="74"/>
      <c r="L1562" s="74">
        <v>101</v>
      </c>
      <c r="M1562" s="74"/>
      <c r="N1562" s="74">
        <v>216</v>
      </c>
      <c r="O1562" s="74">
        <v>25</v>
      </c>
      <c r="P1562" s="74"/>
      <c r="Q1562" s="74">
        <v>147</v>
      </c>
      <c r="R1562" s="74">
        <v>15</v>
      </c>
      <c r="S1562" s="74"/>
      <c r="T1562" s="74">
        <v>214</v>
      </c>
      <c r="U1562" s="74"/>
      <c r="V1562" s="74">
        <v>24</v>
      </c>
    </row>
    <row r="1563" spans="1:22">
      <c r="A1563" s="78">
        <v>42111</v>
      </c>
      <c r="B1563" s="74">
        <v>33</v>
      </c>
      <c r="D1563" s="74">
        <v>4</v>
      </c>
      <c r="E1563" s="74"/>
      <c r="F1563" s="74">
        <v>32</v>
      </c>
      <c r="G1563" s="74"/>
      <c r="H1563" s="74">
        <v>3</v>
      </c>
      <c r="I1563" s="74"/>
      <c r="J1563" s="74">
        <v>651</v>
      </c>
      <c r="K1563" s="74"/>
      <c r="L1563" s="74">
        <v>70</v>
      </c>
      <c r="M1563" s="74"/>
      <c r="N1563" s="74">
        <v>268</v>
      </c>
      <c r="O1563" s="74">
        <v>28</v>
      </c>
      <c r="P1563" s="74"/>
      <c r="Q1563" s="74">
        <v>165</v>
      </c>
      <c r="R1563" s="74">
        <v>21</v>
      </c>
      <c r="S1563" s="74"/>
      <c r="T1563" s="74">
        <v>211</v>
      </c>
      <c r="U1563" s="74"/>
      <c r="V1563" s="74">
        <v>23</v>
      </c>
    </row>
    <row r="1564" spans="1:22">
      <c r="A1564" s="78">
        <v>42112</v>
      </c>
      <c r="B1564" s="74">
        <v>35</v>
      </c>
      <c r="D1564" s="74">
        <v>4</v>
      </c>
      <c r="E1564" s="74"/>
      <c r="F1564" s="74">
        <v>37</v>
      </c>
      <c r="G1564" s="74"/>
      <c r="H1564" s="74">
        <v>3</v>
      </c>
      <c r="I1564" s="74"/>
      <c r="J1564" s="74">
        <v>1252</v>
      </c>
      <c r="K1564" s="74"/>
      <c r="L1564" s="74">
        <v>131</v>
      </c>
      <c r="M1564" s="74"/>
      <c r="N1564" s="74">
        <v>303</v>
      </c>
      <c r="O1564" s="74">
        <v>24</v>
      </c>
      <c r="P1564" s="74"/>
      <c r="Q1564" s="74">
        <v>186</v>
      </c>
      <c r="R1564" s="74">
        <v>15</v>
      </c>
      <c r="S1564" s="74"/>
      <c r="T1564" s="74">
        <v>170</v>
      </c>
      <c r="U1564" s="74"/>
      <c r="V1564" s="74">
        <v>19</v>
      </c>
    </row>
    <row r="1565" spans="1:22">
      <c r="A1565" s="78">
        <v>42113</v>
      </c>
      <c r="B1565" s="74">
        <v>32</v>
      </c>
      <c r="D1565" s="74">
        <v>4</v>
      </c>
      <c r="E1565" s="74"/>
      <c r="F1565" s="74">
        <v>27</v>
      </c>
      <c r="G1565" s="74"/>
      <c r="H1565" s="74">
        <v>3</v>
      </c>
      <c r="I1565" s="74"/>
      <c r="J1565" s="74"/>
      <c r="K1565" s="74"/>
      <c r="L1565" s="74">
        <v>214</v>
      </c>
      <c r="M1565" s="74"/>
      <c r="N1565" s="74">
        <v>314</v>
      </c>
      <c r="O1565" s="74">
        <v>18</v>
      </c>
      <c r="P1565" s="74"/>
      <c r="Q1565" s="74">
        <v>176</v>
      </c>
      <c r="R1565" s="74">
        <v>13</v>
      </c>
      <c r="S1565" s="74"/>
      <c r="T1565" s="74">
        <v>72</v>
      </c>
      <c r="U1565" s="74"/>
      <c r="V1565" s="74">
        <v>8</v>
      </c>
    </row>
    <row r="1566" spans="1:22">
      <c r="A1566" s="78">
        <v>42114</v>
      </c>
      <c r="B1566" s="74">
        <v>32</v>
      </c>
      <c r="D1566" s="74">
        <v>5</v>
      </c>
      <c r="E1566" s="74"/>
      <c r="F1566" s="74">
        <v>29</v>
      </c>
      <c r="G1566" s="74"/>
      <c r="H1566" s="74">
        <v>3</v>
      </c>
      <c r="I1566" s="74"/>
      <c r="J1566" s="74">
        <v>1480</v>
      </c>
      <c r="K1566" s="74"/>
      <c r="L1566" s="74">
        <v>149</v>
      </c>
      <c r="M1566" s="74"/>
      <c r="N1566" s="74">
        <v>259</v>
      </c>
      <c r="O1566" s="74">
        <v>25</v>
      </c>
      <c r="P1566" s="74"/>
      <c r="Q1566" s="74">
        <v>159</v>
      </c>
      <c r="R1566" s="74">
        <v>16</v>
      </c>
      <c r="S1566" s="74"/>
      <c r="T1566" s="74">
        <v>94</v>
      </c>
      <c r="U1566" s="74"/>
      <c r="V1566" s="74">
        <v>9</v>
      </c>
    </row>
    <row r="1567" spans="1:22">
      <c r="A1567" s="78">
        <v>42115</v>
      </c>
      <c r="B1567" s="74">
        <v>32</v>
      </c>
      <c r="D1567" s="74">
        <v>4</v>
      </c>
      <c r="E1567" s="74"/>
      <c r="F1567" s="74">
        <v>30</v>
      </c>
      <c r="G1567" s="74"/>
      <c r="H1567" s="74">
        <v>3</v>
      </c>
      <c r="I1567" s="74"/>
      <c r="J1567" s="74"/>
      <c r="K1567" s="74"/>
      <c r="L1567" s="74">
        <v>160</v>
      </c>
      <c r="M1567" s="74"/>
      <c r="N1567" s="74">
        <v>226</v>
      </c>
      <c r="O1567" s="74">
        <v>24</v>
      </c>
      <c r="P1567" s="74"/>
      <c r="Q1567" s="74">
        <v>179</v>
      </c>
      <c r="R1567" s="74">
        <v>18</v>
      </c>
      <c r="S1567" s="74"/>
      <c r="T1567" s="74">
        <v>137</v>
      </c>
      <c r="U1567" s="74"/>
      <c r="V1567" s="74">
        <v>17</v>
      </c>
    </row>
    <row r="1568" spans="1:22">
      <c r="A1568" s="78">
        <v>42116</v>
      </c>
      <c r="B1568" s="74">
        <v>31</v>
      </c>
      <c r="D1568" s="74">
        <v>4</v>
      </c>
      <c r="E1568" s="74"/>
      <c r="F1568" s="74">
        <v>29</v>
      </c>
      <c r="G1568" s="74"/>
      <c r="H1568" s="74">
        <v>3</v>
      </c>
      <c r="I1568" s="74"/>
      <c r="J1568" s="74">
        <v>1142</v>
      </c>
      <c r="K1568" s="74"/>
      <c r="L1568" s="74">
        <v>123</v>
      </c>
      <c r="M1568" s="74"/>
      <c r="N1568" s="74">
        <v>201</v>
      </c>
      <c r="O1568" s="74">
        <v>25</v>
      </c>
      <c r="P1568" s="74"/>
      <c r="Q1568" s="74">
        <v>155</v>
      </c>
      <c r="R1568" s="74">
        <v>17</v>
      </c>
      <c r="S1568" s="74"/>
      <c r="T1568" s="74">
        <v>158</v>
      </c>
      <c r="U1568" s="74"/>
      <c r="V1568" s="74">
        <v>20</v>
      </c>
    </row>
    <row r="1569" spans="1:22">
      <c r="A1569" s="78">
        <v>42117</v>
      </c>
      <c r="B1569" s="74">
        <v>32</v>
      </c>
      <c r="D1569" s="74">
        <v>4</v>
      </c>
      <c r="E1569" s="74"/>
      <c r="F1569" s="74">
        <v>31</v>
      </c>
      <c r="G1569" s="74"/>
      <c r="H1569" s="74">
        <v>3</v>
      </c>
      <c r="I1569" s="74"/>
      <c r="J1569" s="74">
        <v>1363</v>
      </c>
      <c r="K1569" s="74"/>
      <c r="L1569" s="74">
        <v>148</v>
      </c>
      <c r="M1569" s="74"/>
      <c r="N1569" s="74">
        <v>198</v>
      </c>
      <c r="O1569" s="74">
        <v>24</v>
      </c>
      <c r="P1569" s="74"/>
      <c r="Q1569" s="74">
        <v>150</v>
      </c>
      <c r="R1569" s="74">
        <v>16</v>
      </c>
      <c r="S1569" s="74"/>
      <c r="T1569" s="74">
        <v>185</v>
      </c>
      <c r="U1569" s="74"/>
      <c r="V1569" s="74">
        <v>23</v>
      </c>
    </row>
    <row r="1570" spans="1:22">
      <c r="A1570" s="78">
        <v>42118</v>
      </c>
      <c r="B1570" s="74">
        <v>33</v>
      </c>
      <c r="D1570" s="74">
        <v>4</v>
      </c>
      <c r="E1570" s="74"/>
      <c r="F1570" s="74">
        <v>30</v>
      </c>
      <c r="G1570" s="74"/>
      <c r="H1570" s="74">
        <v>3</v>
      </c>
      <c r="I1570" s="74"/>
      <c r="J1570" s="74"/>
      <c r="K1570" s="74"/>
      <c r="L1570" s="74">
        <v>211</v>
      </c>
      <c r="M1570" s="74"/>
      <c r="N1570" s="74">
        <v>226</v>
      </c>
      <c r="O1570" s="74">
        <v>24</v>
      </c>
      <c r="P1570" s="74"/>
      <c r="Q1570" s="74">
        <v>177</v>
      </c>
      <c r="R1570" s="74">
        <v>17</v>
      </c>
      <c r="S1570" s="74"/>
      <c r="T1570" s="74">
        <v>212</v>
      </c>
      <c r="U1570" s="74"/>
      <c r="V1570" s="74">
        <v>24</v>
      </c>
    </row>
    <row r="1571" spans="1:22">
      <c r="A1571" s="78">
        <v>42119</v>
      </c>
      <c r="B1571" s="74">
        <v>33</v>
      </c>
      <c r="D1571" s="74">
        <v>4</v>
      </c>
      <c r="E1571" s="74"/>
      <c r="F1571" s="74">
        <v>31</v>
      </c>
      <c r="G1571" s="74"/>
      <c r="H1571" s="74">
        <v>3</v>
      </c>
      <c r="I1571" s="74"/>
      <c r="J1571" s="74"/>
      <c r="K1571" s="74"/>
      <c r="L1571" s="74">
        <v>241</v>
      </c>
      <c r="M1571" s="74"/>
      <c r="N1571" s="74">
        <v>241</v>
      </c>
      <c r="O1571" s="74">
        <v>19</v>
      </c>
      <c r="P1571" s="74"/>
      <c r="Q1571" s="74">
        <v>189</v>
      </c>
      <c r="R1571" s="74">
        <v>15</v>
      </c>
      <c r="S1571" s="74"/>
      <c r="T1571" s="74">
        <v>218</v>
      </c>
      <c r="U1571" s="74"/>
      <c r="V1571" s="74">
        <v>28</v>
      </c>
    </row>
    <row r="1572" spans="1:22">
      <c r="A1572" s="78">
        <v>42120</v>
      </c>
      <c r="B1572" s="74">
        <v>32</v>
      </c>
      <c r="D1572" s="74">
        <v>4</v>
      </c>
      <c r="E1572" s="74"/>
      <c r="F1572" s="74">
        <v>28</v>
      </c>
      <c r="G1572" s="74"/>
      <c r="H1572" s="74">
        <v>3</v>
      </c>
      <c r="I1572" s="74"/>
      <c r="J1572" s="74"/>
      <c r="K1572" s="74"/>
      <c r="L1572" s="74">
        <v>242</v>
      </c>
      <c r="M1572" s="74"/>
      <c r="N1572" s="74">
        <v>265</v>
      </c>
      <c r="O1572" s="74">
        <v>18</v>
      </c>
      <c r="P1572" s="74"/>
      <c r="Q1572" s="74">
        <v>183</v>
      </c>
      <c r="R1572" s="74">
        <v>14</v>
      </c>
      <c r="S1572" s="74"/>
      <c r="T1572" s="74">
        <v>204</v>
      </c>
      <c r="U1572" s="74"/>
      <c r="V1572" s="74">
        <v>28</v>
      </c>
    </row>
    <row r="1573" spans="1:22">
      <c r="A1573" s="78">
        <v>42121</v>
      </c>
      <c r="B1573" s="74">
        <v>31</v>
      </c>
      <c r="D1573" s="74">
        <v>3</v>
      </c>
      <c r="E1573" s="74"/>
      <c r="F1573" s="74">
        <v>28</v>
      </c>
      <c r="G1573" s="74"/>
      <c r="H1573" s="74">
        <v>3</v>
      </c>
      <c r="I1573" s="74"/>
      <c r="J1573" s="74"/>
      <c r="K1573" s="74"/>
      <c r="L1573" s="74">
        <v>211</v>
      </c>
      <c r="M1573" s="74"/>
      <c r="N1573" s="74">
        <v>250</v>
      </c>
      <c r="O1573" s="74">
        <v>26</v>
      </c>
      <c r="P1573" s="74"/>
      <c r="Q1573" s="74">
        <v>167</v>
      </c>
      <c r="R1573" s="74">
        <v>14</v>
      </c>
      <c r="S1573" s="74"/>
      <c r="T1573" s="74">
        <v>202</v>
      </c>
      <c r="U1573" s="74"/>
      <c r="V1573" s="74">
        <v>27</v>
      </c>
    </row>
    <row r="1574" spans="1:22">
      <c r="A1574" s="78">
        <v>42122</v>
      </c>
      <c r="B1574" s="74">
        <v>29</v>
      </c>
      <c r="D1574" s="74">
        <v>3</v>
      </c>
      <c r="E1574" s="74"/>
      <c r="F1574" s="74">
        <v>28</v>
      </c>
      <c r="G1574" s="74"/>
      <c r="H1574" s="74">
        <v>3</v>
      </c>
      <c r="I1574" s="74"/>
      <c r="J1574" s="74"/>
      <c r="K1574" s="74"/>
      <c r="L1574" s="74">
        <v>208</v>
      </c>
      <c r="M1574" s="74"/>
      <c r="N1574" s="74">
        <v>291</v>
      </c>
      <c r="O1574" s="74">
        <v>32</v>
      </c>
      <c r="P1574" s="74"/>
      <c r="Q1574" s="74">
        <v>156</v>
      </c>
      <c r="R1574" s="74">
        <v>14</v>
      </c>
      <c r="S1574" s="74"/>
      <c r="T1574" s="74">
        <v>213</v>
      </c>
      <c r="U1574" s="74"/>
      <c r="V1574" s="74">
        <v>32</v>
      </c>
    </row>
    <row r="1575" spans="1:22">
      <c r="A1575" s="78">
        <v>42123</v>
      </c>
      <c r="B1575" s="74">
        <v>34</v>
      </c>
      <c r="D1575" s="74">
        <v>4</v>
      </c>
      <c r="E1575" s="74"/>
      <c r="F1575" s="74">
        <v>30</v>
      </c>
      <c r="G1575" s="74"/>
      <c r="H1575" s="74">
        <v>3</v>
      </c>
      <c r="I1575" s="74"/>
      <c r="J1575" s="74"/>
      <c r="K1575" s="74"/>
      <c r="L1575" s="74">
        <v>206</v>
      </c>
      <c r="M1575" s="74"/>
      <c r="N1575" s="74">
        <v>298</v>
      </c>
      <c r="O1575" s="74">
        <v>30</v>
      </c>
      <c r="P1575" s="74"/>
      <c r="Q1575" s="74">
        <v>106</v>
      </c>
      <c r="R1575" s="74">
        <v>10</v>
      </c>
      <c r="S1575" s="74"/>
      <c r="T1575" s="74">
        <v>221</v>
      </c>
      <c r="U1575" s="74"/>
      <c r="V1575" s="74">
        <v>36</v>
      </c>
    </row>
    <row r="1576" spans="1:22">
      <c r="A1576" s="78">
        <v>42124</v>
      </c>
      <c r="B1576" s="74">
        <v>38</v>
      </c>
      <c r="D1576" s="74">
        <v>5</v>
      </c>
      <c r="E1576" s="74"/>
      <c r="F1576" s="74">
        <v>32</v>
      </c>
      <c r="G1576" s="74"/>
      <c r="H1576" s="74">
        <v>3</v>
      </c>
      <c r="I1576" s="74"/>
      <c r="J1576" s="74"/>
      <c r="K1576" s="74"/>
      <c r="L1576" s="74">
        <v>228</v>
      </c>
      <c r="M1576" s="74"/>
      <c r="N1576" s="74">
        <v>328</v>
      </c>
      <c r="O1576" s="74">
        <v>29</v>
      </c>
      <c r="P1576" s="74"/>
      <c r="Q1576" s="74">
        <v>160</v>
      </c>
      <c r="R1576" s="74">
        <v>14</v>
      </c>
      <c r="S1576" s="74"/>
      <c r="T1576" s="74">
        <v>259</v>
      </c>
      <c r="U1576" s="74"/>
      <c r="V1576" s="74">
        <v>35</v>
      </c>
    </row>
    <row r="1577" spans="1:22">
      <c r="A1577" s="78">
        <v>42125</v>
      </c>
      <c r="B1577" s="74">
        <v>30</v>
      </c>
      <c r="D1577" s="74">
        <v>4</v>
      </c>
      <c r="E1577" s="74"/>
      <c r="F1577" s="74">
        <v>27</v>
      </c>
      <c r="G1577" s="74"/>
      <c r="H1577" s="74">
        <v>3</v>
      </c>
      <c r="I1577" s="74"/>
      <c r="J1577" s="74"/>
      <c r="K1577" s="74"/>
      <c r="L1577" s="74">
        <v>289</v>
      </c>
      <c r="M1577" s="74"/>
      <c r="N1577" s="74">
        <v>396</v>
      </c>
      <c r="O1577" s="74">
        <v>24</v>
      </c>
      <c r="P1577" s="74"/>
      <c r="Q1577" s="74">
        <v>165</v>
      </c>
      <c r="R1577" s="74">
        <v>13</v>
      </c>
      <c r="S1577" s="74"/>
      <c r="T1577" s="74">
        <v>251</v>
      </c>
      <c r="U1577" s="74"/>
      <c r="V1577" s="74">
        <v>29</v>
      </c>
    </row>
    <row r="1578" spans="1:22">
      <c r="A1578" s="78">
        <v>42126</v>
      </c>
      <c r="B1578" s="74">
        <v>30</v>
      </c>
      <c r="D1578" s="74">
        <v>4</v>
      </c>
      <c r="E1578" s="74"/>
      <c r="F1578" s="74">
        <v>26</v>
      </c>
      <c r="G1578" s="74"/>
      <c r="H1578" s="74">
        <v>3</v>
      </c>
      <c r="I1578" s="74"/>
      <c r="J1578" s="74"/>
      <c r="K1578" s="74"/>
      <c r="L1578" s="74">
        <v>319</v>
      </c>
      <c r="M1578" s="74"/>
      <c r="N1578" s="74">
        <v>410</v>
      </c>
      <c r="O1578" s="74">
        <v>23</v>
      </c>
      <c r="P1578" s="74"/>
      <c r="Q1578" s="74">
        <v>167</v>
      </c>
      <c r="R1578" s="74">
        <v>11</v>
      </c>
      <c r="S1578" s="74"/>
      <c r="T1578" s="74">
        <v>214</v>
      </c>
      <c r="U1578" s="74"/>
      <c r="V1578" s="74">
        <v>24</v>
      </c>
    </row>
    <row r="1579" spans="1:22">
      <c r="A1579" s="78">
        <v>42127</v>
      </c>
      <c r="B1579" s="74">
        <v>29</v>
      </c>
      <c r="D1579" s="74">
        <v>4</v>
      </c>
      <c r="E1579" s="74"/>
      <c r="F1579" s="74">
        <v>24</v>
      </c>
      <c r="G1579" s="74"/>
      <c r="H1579" s="74">
        <v>3</v>
      </c>
      <c r="I1579" s="74"/>
      <c r="J1579" s="74"/>
      <c r="K1579" s="74"/>
      <c r="L1579" s="74">
        <v>388</v>
      </c>
      <c r="M1579" s="74"/>
      <c r="N1579" s="74">
        <v>395</v>
      </c>
      <c r="O1579" s="74">
        <v>23</v>
      </c>
      <c r="P1579" s="74"/>
      <c r="Q1579" s="74">
        <v>153</v>
      </c>
      <c r="R1579" s="74">
        <v>9</v>
      </c>
      <c r="S1579" s="74"/>
      <c r="T1579" s="74">
        <v>189</v>
      </c>
      <c r="U1579" s="74"/>
      <c r="V1579" s="74">
        <v>23</v>
      </c>
    </row>
    <row r="1580" spans="1:22">
      <c r="A1580" s="78">
        <v>42128</v>
      </c>
      <c r="B1580" s="74">
        <v>28</v>
      </c>
      <c r="D1580" s="74">
        <v>3</v>
      </c>
      <c r="E1580" s="74"/>
      <c r="F1580" s="74">
        <v>21</v>
      </c>
      <c r="G1580" s="74"/>
      <c r="H1580" s="74">
        <v>3</v>
      </c>
      <c r="I1580" s="74"/>
      <c r="J1580" s="74"/>
      <c r="K1580" s="74"/>
      <c r="L1580" s="74">
        <v>337</v>
      </c>
      <c r="M1580" s="74"/>
      <c r="N1580" s="74">
        <v>145</v>
      </c>
      <c r="O1580" s="74">
        <v>13</v>
      </c>
      <c r="P1580" s="74"/>
      <c r="Q1580" s="74">
        <v>141</v>
      </c>
      <c r="R1580" s="74">
        <v>11</v>
      </c>
      <c r="S1580" s="74"/>
      <c r="T1580" s="74">
        <v>182</v>
      </c>
      <c r="U1580" s="74"/>
      <c r="V1580" s="74">
        <v>24</v>
      </c>
    </row>
    <row r="1581" spans="1:22">
      <c r="A1581" s="78">
        <v>42129</v>
      </c>
      <c r="B1581" s="74">
        <v>26</v>
      </c>
      <c r="D1581" s="74">
        <v>3</v>
      </c>
      <c r="E1581" s="74"/>
      <c r="F1581" s="74">
        <v>22</v>
      </c>
      <c r="G1581" s="74"/>
      <c r="H1581" s="74">
        <v>3</v>
      </c>
      <c r="I1581" s="74"/>
      <c r="J1581" s="74"/>
      <c r="K1581" s="74"/>
      <c r="L1581" s="74">
        <v>274</v>
      </c>
      <c r="M1581" s="74"/>
      <c r="N1581" s="74">
        <v>204</v>
      </c>
      <c r="O1581" s="74">
        <v>20</v>
      </c>
      <c r="P1581" s="74"/>
      <c r="Q1581" s="74">
        <v>136</v>
      </c>
      <c r="R1581" s="74">
        <v>13</v>
      </c>
      <c r="S1581" s="74"/>
      <c r="T1581" s="74">
        <v>186</v>
      </c>
      <c r="U1581" s="74"/>
      <c r="V1581" s="74">
        <v>23</v>
      </c>
    </row>
    <row r="1582" spans="1:22">
      <c r="A1582" s="78">
        <v>42130</v>
      </c>
      <c r="B1582" s="74">
        <v>28</v>
      </c>
      <c r="D1582" s="74">
        <v>4</v>
      </c>
      <c r="E1582" s="74"/>
      <c r="F1582" s="74">
        <v>24</v>
      </c>
      <c r="G1582" s="74"/>
      <c r="H1582" s="74">
        <v>3</v>
      </c>
      <c r="I1582" s="74"/>
      <c r="J1582" s="74"/>
      <c r="K1582" s="74"/>
      <c r="L1582" s="74">
        <v>267</v>
      </c>
      <c r="M1582" s="74"/>
      <c r="N1582" s="74">
        <v>291</v>
      </c>
      <c r="O1582" s="74">
        <v>23</v>
      </c>
      <c r="P1582" s="74"/>
      <c r="Q1582" s="74">
        <v>199</v>
      </c>
      <c r="R1582" s="74">
        <v>18</v>
      </c>
      <c r="S1582" s="74"/>
      <c r="T1582" s="74">
        <v>196</v>
      </c>
      <c r="U1582" s="74"/>
      <c r="V1582" s="74">
        <v>24</v>
      </c>
    </row>
    <row r="1583" spans="1:22">
      <c r="A1583" s="78">
        <v>42131</v>
      </c>
      <c r="B1583" s="74">
        <v>33</v>
      </c>
      <c r="D1583" s="74">
        <v>4</v>
      </c>
      <c r="E1583" s="74"/>
      <c r="F1583" s="74">
        <v>24</v>
      </c>
      <c r="G1583" s="74"/>
      <c r="H1583" s="74">
        <v>3</v>
      </c>
      <c r="I1583" s="74"/>
      <c r="J1583" s="74"/>
      <c r="K1583" s="74"/>
      <c r="L1583" s="74">
        <v>222</v>
      </c>
      <c r="M1583" s="74"/>
      <c r="N1583" s="74">
        <v>295</v>
      </c>
      <c r="O1583" s="74">
        <v>19</v>
      </c>
      <c r="P1583" s="74"/>
      <c r="Q1583" s="74">
        <v>322</v>
      </c>
      <c r="R1583" s="74">
        <v>22</v>
      </c>
      <c r="S1583" s="74"/>
      <c r="T1583" s="74">
        <v>199</v>
      </c>
      <c r="U1583" s="74"/>
      <c r="V1583" s="74">
        <v>24</v>
      </c>
    </row>
    <row r="1584" spans="1:22">
      <c r="A1584" s="78">
        <v>42132</v>
      </c>
      <c r="B1584" s="74">
        <v>30</v>
      </c>
      <c r="D1584" s="74">
        <v>3</v>
      </c>
      <c r="E1584" s="74"/>
      <c r="F1584" s="74">
        <v>25</v>
      </c>
      <c r="G1584" s="74"/>
      <c r="H1584" s="74">
        <v>3</v>
      </c>
      <c r="I1584" s="74"/>
      <c r="J1584" s="74"/>
      <c r="K1584" s="74"/>
      <c r="L1584" s="74">
        <v>222</v>
      </c>
      <c r="M1584" s="74"/>
      <c r="N1584" s="74">
        <v>325</v>
      </c>
      <c r="O1584" s="74">
        <v>23</v>
      </c>
      <c r="P1584" s="74"/>
      <c r="Q1584" s="74">
        <v>425</v>
      </c>
      <c r="R1584" s="74">
        <v>34</v>
      </c>
      <c r="S1584" s="74"/>
      <c r="T1584" s="74">
        <v>225</v>
      </c>
      <c r="U1584" s="74"/>
      <c r="V1584" s="74">
        <v>30</v>
      </c>
    </row>
    <row r="1585" spans="1:22">
      <c r="A1585" s="78">
        <v>42133</v>
      </c>
      <c r="B1585" s="74">
        <v>28</v>
      </c>
      <c r="D1585" s="74">
        <v>4</v>
      </c>
      <c r="E1585" s="74"/>
      <c r="F1585" s="74">
        <v>26</v>
      </c>
      <c r="G1585" s="74"/>
      <c r="H1585" s="74">
        <v>3</v>
      </c>
      <c r="I1585" s="74"/>
      <c r="J1585" s="74"/>
      <c r="K1585" s="74"/>
      <c r="L1585" s="74">
        <v>215</v>
      </c>
      <c r="M1585" s="74"/>
      <c r="N1585" s="74">
        <v>369</v>
      </c>
      <c r="O1585" s="74">
        <v>20</v>
      </c>
      <c r="P1585" s="74"/>
      <c r="Q1585" s="74">
        <v>502</v>
      </c>
      <c r="R1585" s="74">
        <v>29</v>
      </c>
      <c r="S1585" s="74"/>
      <c r="T1585" s="74">
        <v>202</v>
      </c>
      <c r="U1585" s="74"/>
      <c r="V1585" s="74">
        <v>29</v>
      </c>
    </row>
    <row r="1586" spans="1:22">
      <c r="A1586" s="78">
        <v>42134</v>
      </c>
      <c r="B1586" s="74">
        <v>29</v>
      </c>
      <c r="D1586" s="74">
        <v>4</v>
      </c>
      <c r="E1586" s="74"/>
      <c r="F1586" s="74">
        <v>23</v>
      </c>
      <c r="G1586" s="74"/>
      <c r="H1586" s="74">
        <v>3</v>
      </c>
      <c r="I1586" s="74"/>
      <c r="J1586" s="74"/>
      <c r="K1586" s="74"/>
      <c r="L1586" s="74">
        <v>200</v>
      </c>
      <c r="M1586" s="74"/>
      <c r="N1586" s="74">
        <v>349</v>
      </c>
      <c r="O1586" s="74">
        <v>18</v>
      </c>
      <c r="P1586" s="74"/>
      <c r="Q1586" s="74">
        <v>517</v>
      </c>
      <c r="R1586" s="74">
        <v>28</v>
      </c>
      <c r="S1586" s="74"/>
      <c r="T1586" s="74">
        <v>195</v>
      </c>
      <c r="U1586" s="74"/>
      <c r="V1586" s="74">
        <v>28</v>
      </c>
    </row>
    <row r="1587" spans="1:22">
      <c r="A1587" s="78">
        <v>42135</v>
      </c>
      <c r="B1587" s="74">
        <v>28</v>
      </c>
      <c r="D1587" s="74">
        <v>4</v>
      </c>
      <c r="E1587" s="74"/>
      <c r="F1587" s="74">
        <v>19</v>
      </c>
      <c r="G1587" s="74"/>
      <c r="H1587" s="74">
        <v>2</v>
      </c>
      <c r="I1587" s="74"/>
      <c r="J1587" s="74"/>
      <c r="K1587" s="74"/>
      <c r="L1587" s="74">
        <v>239</v>
      </c>
      <c r="M1587" s="74"/>
      <c r="N1587" s="74">
        <v>320</v>
      </c>
      <c r="O1587" s="74">
        <v>22</v>
      </c>
      <c r="P1587" s="74"/>
      <c r="Q1587" s="74">
        <v>368</v>
      </c>
      <c r="R1587" s="74">
        <v>26</v>
      </c>
      <c r="S1587" s="74"/>
      <c r="T1587" s="74">
        <v>180</v>
      </c>
      <c r="U1587" s="74"/>
      <c r="V1587" s="74">
        <v>26</v>
      </c>
    </row>
    <row r="1588" spans="1:22">
      <c r="A1588" s="78">
        <v>42136</v>
      </c>
      <c r="B1588" s="74">
        <v>26</v>
      </c>
      <c r="D1588" s="74">
        <v>4</v>
      </c>
      <c r="E1588" s="74"/>
      <c r="F1588" s="74">
        <v>19</v>
      </c>
      <c r="G1588" s="74"/>
      <c r="H1588" s="74">
        <v>2</v>
      </c>
      <c r="I1588" s="74"/>
      <c r="J1588" s="74"/>
      <c r="K1588" s="74"/>
      <c r="L1588" s="74">
        <v>219</v>
      </c>
      <c r="M1588" s="74"/>
      <c r="N1588" s="74">
        <v>289</v>
      </c>
      <c r="O1588" s="74">
        <v>25</v>
      </c>
      <c r="P1588" s="74"/>
      <c r="Q1588" s="74">
        <v>107</v>
      </c>
      <c r="R1588" s="74">
        <v>11</v>
      </c>
      <c r="S1588" s="74"/>
      <c r="T1588" s="74">
        <v>191</v>
      </c>
      <c r="U1588" s="74"/>
      <c r="V1588" s="74">
        <v>29</v>
      </c>
    </row>
    <row r="1589" spans="1:22">
      <c r="A1589" s="78">
        <v>42137</v>
      </c>
      <c r="B1589" s="74">
        <v>28</v>
      </c>
      <c r="D1589" s="74">
        <v>4</v>
      </c>
      <c r="E1589" s="74"/>
      <c r="F1589" s="74">
        <v>19</v>
      </c>
      <c r="G1589" s="74"/>
      <c r="H1589" s="74">
        <v>3</v>
      </c>
      <c r="I1589" s="74"/>
      <c r="J1589" s="74"/>
      <c r="K1589" s="74"/>
      <c r="L1589" s="74">
        <v>206</v>
      </c>
      <c r="M1589" s="74"/>
      <c r="N1589" s="74">
        <v>251</v>
      </c>
      <c r="O1589" s="74">
        <v>22</v>
      </c>
      <c r="P1589" s="74"/>
      <c r="Q1589" s="74">
        <v>226</v>
      </c>
      <c r="R1589" s="74">
        <v>21</v>
      </c>
      <c r="S1589" s="74"/>
      <c r="T1589" s="74">
        <v>193</v>
      </c>
      <c r="U1589" s="74"/>
      <c r="V1589" s="74">
        <v>27</v>
      </c>
    </row>
    <row r="1590" spans="1:22">
      <c r="A1590" s="78">
        <v>42138</v>
      </c>
      <c r="B1590" s="74">
        <v>26</v>
      </c>
      <c r="D1590" s="74">
        <v>3</v>
      </c>
      <c r="E1590" s="74"/>
      <c r="F1590" s="74">
        <v>20</v>
      </c>
      <c r="G1590" s="74"/>
      <c r="H1590" s="74">
        <v>3</v>
      </c>
      <c r="I1590" s="74"/>
      <c r="J1590" s="74"/>
      <c r="K1590" s="74"/>
      <c r="L1590" s="74">
        <v>187</v>
      </c>
      <c r="M1590" s="74"/>
      <c r="N1590" s="74">
        <v>258</v>
      </c>
      <c r="O1590" s="74">
        <v>20</v>
      </c>
      <c r="P1590" s="74"/>
      <c r="Q1590" s="74">
        <v>339</v>
      </c>
      <c r="R1590" s="74">
        <v>30</v>
      </c>
      <c r="S1590" s="74"/>
      <c r="T1590" s="74">
        <v>203</v>
      </c>
      <c r="U1590" s="74"/>
      <c r="V1590" s="74">
        <v>27</v>
      </c>
    </row>
    <row r="1591" spans="1:22">
      <c r="A1591" s="78">
        <v>42139</v>
      </c>
      <c r="B1591" s="74">
        <v>29</v>
      </c>
      <c r="D1591" s="74">
        <v>4</v>
      </c>
      <c r="E1591" s="74"/>
      <c r="F1591" s="74">
        <v>21</v>
      </c>
      <c r="G1591" s="74"/>
      <c r="H1591" s="74">
        <v>3</v>
      </c>
      <c r="I1591" s="74"/>
      <c r="J1591" s="74">
        <v>1463</v>
      </c>
      <c r="K1591" s="74"/>
      <c r="L1591" s="74">
        <v>156</v>
      </c>
      <c r="M1591" s="74"/>
      <c r="N1591" s="74">
        <v>280</v>
      </c>
      <c r="O1591" s="74">
        <v>23</v>
      </c>
      <c r="P1591" s="74"/>
      <c r="Q1591" s="74">
        <v>277</v>
      </c>
      <c r="R1591" s="74">
        <v>22</v>
      </c>
      <c r="S1591" s="74"/>
      <c r="T1591" s="74">
        <v>220</v>
      </c>
      <c r="U1591" s="74"/>
      <c r="V1591" s="74">
        <v>29</v>
      </c>
    </row>
    <row r="1592" spans="1:22">
      <c r="A1592" s="78">
        <v>42140</v>
      </c>
      <c r="B1592" s="74">
        <v>34</v>
      </c>
      <c r="D1592" s="74">
        <v>5</v>
      </c>
      <c r="E1592" s="74"/>
      <c r="F1592" s="74">
        <v>28</v>
      </c>
      <c r="G1592" s="74"/>
      <c r="H1592" s="74">
        <v>3</v>
      </c>
      <c r="I1592" s="74"/>
      <c r="J1592" s="74"/>
      <c r="K1592" s="74"/>
      <c r="L1592" s="74">
        <v>161</v>
      </c>
      <c r="M1592" s="74"/>
      <c r="N1592" s="74">
        <v>305</v>
      </c>
      <c r="O1592" s="74">
        <v>22</v>
      </c>
      <c r="P1592" s="74"/>
      <c r="Q1592" s="74">
        <v>226</v>
      </c>
      <c r="R1592" s="74">
        <v>19</v>
      </c>
      <c r="S1592" s="74"/>
      <c r="T1592" s="74">
        <v>165</v>
      </c>
      <c r="U1592" s="74"/>
      <c r="V1592" s="74">
        <v>21</v>
      </c>
    </row>
    <row r="1593" spans="1:22">
      <c r="A1593" s="78">
        <v>42141</v>
      </c>
      <c r="B1593" s="74">
        <v>31</v>
      </c>
      <c r="D1593" s="74">
        <v>5</v>
      </c>
      <c r="E1593" s="74"/>
      <c r="F1593" s="74">
        <v>22</v>
      </c>
      <c r="G1593" s="74"/>
      <c r="H1593" s="74">
        <v>3</v>
      </c>
      <c r="I1593" s="74"/>
      <c r="J1593" s="74"/>
      <c r="K1593" s="74"/>
      <c r="L1593" s="74">
        <v>166</v>
      </c>
      <c r="M1593" s="74"/>
      <c r="N1593" s="74">
        <v>310</v>
      </c>
      <c r="O1593" s="74">
        <v>20</v>
      </c>
      <c r="P1593" s="74"/>
      <c r="Q1593" s="74">
        <v>196</v>
      </c>
      <c r="R1593" s="74">
        <v>13</v>
      </c>
      <c r="S1593" s="74"/>
      <c r="T1593" s="74">
        <v>66</v>
      </c>
      <c r="U1593" s="74"/>
      <c r="V1593" s="74">
        <v>8</v>
      </c>
    </row>
    <row r="1594" spans="1:22">
      <c r="A1594" s="78">
        <v>42142</v>
      </c>
      <c r="B1594" s="74">
        <v>29</v>
      </c>
      <c r="D1594" s="74">
        <v>4</v>
      </c>
      <c r="E1594" s="74"/>
      <c r="F1594" s="74">
        <v>17</v>
      </c>
      <c r="G1594" s="74"/>
      <c r="H1594" s="74">
        <v>2</v>
      </c>
      <c r="I1594" s="74"/>
      <c r="J1594" s="74">
        <v>1442</v>
      </c>
      <c r="K1594" s="74"/>
      <c r="L1594" s="74">
        <v>156</v>
      </c>
      <c r="M1594" s="74"/>
      <c r="N1594" s="74">
        <v>258</v>
      </c>
      <c r="O1594" s="74">
        <v>19</v>
      </c>
      <c r="P1594" s="74"/>
      <c r="Q1594" s="74">
        <v>169</v>
      </c>
      <c r="R1594" s="74">
        <v>17</v>
      </c>
      <c r="S1594" s="74"/>
      <c r="T1594" s="74">
        <v>104</v>
      </c>
      <c r="U1594" s="74"/>
      <c r="V1594" s="74">
        <v>15</v>
      </c>
    </row>
    <row r="1595" spans="1:22">
      <c r="A1595" s="78">
        <v>42143</v>
      </c>
      <c r="B1595" s="74">
        <v>27</v>
      </c>
      <c r="D1595" s="74">
        <v>4</v>
      </c>
      <c r="E1595" s="74"/>
      <c r="F1595" s="74">
        <v>17</v>
      </c>
      <c r="G1595" s="74"/>
      <c r="H1595" s="74">
        <v>2</v>
      </c>
      <c r="I1595" s="74"/>
      <c r="J1595" s="74">
        <v>1321</v>
      </c>
      <c r="K1595" s="74"/>
      <c r="L1595" s="74">
        <v>148</v>
      </c>
      <c r="M1595" s="74"/>
      <c r="N1595" s="74">
        <v>163</v>
      </c>
      <c r="O1595" s="74">
        <v>17</v>
      </c>
      <c r="P1595" s="74"/>
      <c r="Q1595" s="74">
        <v>196</v>
      </c>
      <c r="R1595" s="74">
        <v>19</v>
      </c>
      <c r="S1595" s="74"/>
      <c r="T1595" s="74">
        <v>140</v>
      </c>
      <c r="U1595" s="74"/>
      <c r="V1595" s="74">
        <v>20</v>
      </c>
    </row>
    <row r="1596" spans="1:22">
      <c r="A1596" s="78">
        <v>42144</v>
      </c>
      <c r="B1596" s="74">
        <v>27</v>
      </c>
      <c r="D1596" s="74">
        <v>3</v>
      </c>
      <c r="E1596" s="74"/>
      <c r="F1596" s="74">
        <v>19</v>
      </c>
      <c r="G1596" s="74"/>
      <c r="H1596" s="74">
        <v>2</v>
      </c>
      <c r="I1596" s="74"/>
      <c r="J1596" s="74">
        <v>1372</v>
      </c>
      <c r="K1596" s="74"/>
      <c r="L1596" s="74">
        <v>155</v>
      </c>
      <c r="M1596" s="74"/>
      <c r="N1596" s="74">
        <v>143</v>
      </c>
      <c r="O1596" s="74">
        <v>16</v>
      </c>
      <c r="P1596" s="74"/>
      <c r="Q1596" s="74">
        <v>269</v>
      </c>
      <c r="R1596" s="74">
        <v>26</v>
      </c>
      <c r="S1596" s="74"/>
      <c r="T1596" s="74">
        <v>141</v>
      </c>
      <c r="U1596" s="74"/>
      <c r="V1596" s="74">
        <v>19</v>
      </c>
    </row>
    <row r="1597" spans="1:22">
      <c r="A1597" s="78">
        <v>42145</v>
      </c>
      <c r="B1597" s="74">
        <v>31</v>
      </c>
      <c r="D1597" s="74">
        <v>3</v>
      </c>
      <c r="E1597" s="74"/>
      <c r="F1597" s="74">
        <v>20</v>
      </c>
      <c r="G1597" s="74"/>
      <c r="H1597" s="74">
        <v>2</v>
      </c>
      <c r="I1597" s="74"/>
      <c r="J1597" s="74">
        <v>1119</v>
      </c>
      <c r="K1597" s="74"/>
      <c r="L1597" s="74">
        <v>123</v>
      </c>
      <c r="M1597" s="74"/>
      <c r="N1597" s="74">
        <v>209</v>
      </c>
      <c r="O1597" s="74">
        <v>22</v>
      </c>
      <c r="P1597" s="74"/>
      <c r="Q1597" s="74">
        <v>165</v>
      </c>
      <c r="R1597" s="74">
        <v>17</v>
      </c>
      <c r="S1597" s="74"/>
      <c r="T1597" s="74">
        <v>59</v>
      </c>
      <c r="U1597" s="74"/>
      <c r="V1597" s="74">
        <v>7</v>
      </c>
    </row>
    <row r="1598" spans="1:22">
      <c r="A1598" s="78">
        <v>42146</v>
      </c>
      <c r="B1598" s="74">
        <v>31</v>
      </c>
      <c r="D1598" s="74">
        <v>3</v>
      </c>
      <c r="E1598" s="74"/>
      <c r="F1598" s="74">
        <v>20</v>
      </c>
      <c r="G1598" s="74"/>
      <c r="H1598" s="74">
        <v>2</v>
      </c>
      <c r="I1598" s="74"/>
      <c r="J1598" s="74">
        <v>1030</v>
      </c>
      <c r="K1598" s="74"/>
      <c r="L1598" s="74">
        <v>115</v>
      </c>
      <c r="M1598" s="74"/>
      <c r="N1598" s="74">
        <v>54</v>
      </c>
      <c r="O1598" s="74">
        <v>6</v>
      </c>
      <c r="P1598" s="74"/>
      <c r="Q1598" s="74">
        <v>186</v>
      </c>
      <c r="R1598" s="74">
        <v>20</v>
      </c>
      <c r="S1598" s="74"/>
      <c r="T1598" s="74">
        <v>105</v>
      </c>
      <c r="U1598" s="74"/>
      <c r="V1598" s="74">
        <v>12</v>
      </c>
    </row>
    <row r="1599" spans="1:22">
      <c r="A1599" s="78">
        <v>42147</v>
      </c>
      <c r="B1599" s="74">
        <v>31</v>
      </c>
      <c r="D1599" s="74">
        <v>4</v>
      </c>
      <c r="E1599" s="74"/>
      <c r="F1599" s="74">
        <v>22</v>
      </c>
      <c r="G1599" s="74"/>
      <c r="H1599" s="74">
        <v>2</v>
      </c>
      <c r="I1599" s="74"/>
      <c r="J1599" s="74">
        <v>1239</v>
      </c>
      <c r="K1599" s="74"/>
      <c r="L1599" s="74">
        <v>135</v>
      </c>
      <c r="M1599" s="74"/>
      <c r="N1599" s="74">
        <v>130</v>
      </c>
      <c r="O1599" s="74">
        <v>13</v>
      </c>
      <c r="P1599" s="74"/>
      <c r="Q1599" s="74">
        <v>193</v>
      </c>
      <c r="R1599" s="74">
        <v>17</v>
      </c>
      <c r="S1599" s="74"/>
      <c r="T1599" s="74">
        <v>150</v>
      </c>
      <c r="U1599" s="74"/>
      <c r="V1599" s="74">
        <v>20</v>
      </c>
    </row>
    <row r="1600" spans="1:22">
      <c r="A1600" s="78">
        <v>42148</v>
      </c>
      <c r="B1600" s="74">
        <v>29</v>
      </c>
      <c r="D1600" s="74">
        <v>3</v>
      </c>
      <c r="E1600" s="74"/>
      <c r="F1600" s="74">
        <v>23</v>
      </c>
      <c r="G1600" s="74"/>
      <c r="H1600" s="74">
        <v>2</v>
      </c>
      <c r="I1600" s="74"/>
      <c r="J1600" s="74"/>
      <c r="K1600" s="74"/>
      <c r="L1600" s="74">
        <v>180</v>
      </c>
      <c r="M1600" s="74"/>
      <c r="N1600" s="74">
        <v>201</v>
      </c>
      <c r="O1600" s="74">
        <v>17</v>
      </c>
      <c r="P1600" s="74"/>
      <c r="Q1600" s="74">
        <v>187</v>
      </c>
      <c r="R1600" s="74">
        <v>16</v>
      </c>
      <c r="S1600" s="74"/>
      <c r="T1600" s="74">
        <v>167</v>
      </c>
      <c r="U1600" s="74"/>
      <c r="V1600" s="74">
        <v>24</v>
      </c>
    </row>
    <row r="1601" spans="1:22">
      <c r="A1601" s="78">
        <v>42149</v>
      </c>
      <c r="B1601" s="74">
        <v>29</v>
      </c>
      <c r="D1601" s="74">
        <v>3</v>
      </c>
      <c r="E1601" s="74"/>
      <c r="F1601" s="74">
        <v>24</v>
      </c>
      <c r="G1601" s="74"/>
      <c r="H1601" s="74">
        <v>2</v>
      </c>
      <c r="I1601" s="74"/>
      <c r="J1601" s="74"/>
      <c r="K1601" s="74"/>
      <c r="L1601" s="74">
        <v>177</v>
      </c>
      <c r="M1601" s="74"/>
      <c r="N1601" s="74">
        <v>251</v>
      </c>
      <c r="O1601" s="74">
        <v>24</v>
      </c>
      <c r="P1601" s="74"/>
      <c r="Q1601" s="74">
        <v>161</v>
      </c>
      <c r="R1601" s="74">
        <v>17</v>
      </c>
      <c r="S1601" s="74"/>
      <c r="T1601" s="74">
        <v>189</v>
      </c>
      <c r="U1601" s="74"/>
      <c r="V1601" s="74">
        <v>29</v>
      </c>
    </row>
    <row r="1602" spans="1:22">
      <c r="A1602" s="78">
        <v>42150</v>
      </c>
      <c r="B1602" s="74">
        <v>26</v>
      </c>
      <c r="D1602" s="74">
        <v>3</v>
      </c>
      <c r="E1602" s="74"/>
      <c r="F1602" s="74">
        <v>23</v>
      </c>
      <c r="G1602" s="74"/>
      <c r="H1602" s="74">
        <v>2</v>
      </c>
      <c r="I1602" s="74"/>
      <c r="J1602" s="74"/>
      <c r="K1602" s="74"/>
      <c r="L1602" s="74">
        <v>171</v>
      </c>
      <c r="M1602" s="74"/>
      <c r="N1602" s="74">
        <v>188</v>
      </c>
      <c r="O1602" s="74">
        <v>25</v>
      </c>
      <c r="P1602" s="74"/>
      <c r="Q1602" s="74">
        <v>164</v>
      </c>
      <c r="R1602" s="74">
        <v>20</v>
      </c>
      <c r="S1602" s="74"/>
      <c r="T1602" s="74">
        <v>199</v>
      </c>
      <c r="U1602" s="74"/>
      <c r="V1602" s="74">
        <v>32</v>
      </c>
    </row>
    <row r="1603" spans="1:22">
      <c r="A1603" s="78">
        <v>42151</v>
      </c>
      <c r="B1603" s="74">
        <v>24</v>
      </c>
      <c r="D1603" s="74">
        <v>3</v>
      </c>
      <c r="E1603" s="74"/>
      <c r="F1603" s="74">
        <v>21</v>
      </c>
      <c r="G1603" s="74"/>
      <c r="H1603" s="74">
        <v>2</v>
      </c>
      <c r="I1603" s="74"/>
      <c r="J1603" s="74"/>
      <c r="K1603" s="74"/>
      <c r="L1603" s="74">
        <v>187</v>
      </c>
      <c r="M1603" s="74"/>
      <c r="N1603" s="74">
        <v>209</v>
      </c>
      <c r="O1603" s="74">
        <v>31</v>
      </c>
      <c r="P1603" s="74"/>
      <c r="Q1603" s="74">
        <v>154</v>
      </c>
      <c r="R1603" s="74">
        <v>21</v>
      </c>
      <c r="S1603" s="74"/>
      <c r="T1603" s="74">
        <v>215</v>
      </c>
      <c r="U1603" s="74"/>
      <c r="V1603" s="74">
        <v>34</v>
      </c>
    </row>
    <row r="1604" spans="1:22">
      <c r="A1604" s="78">
        <v>42152</v>
      </c>
      <c r="B1604" s="74">
        <v>28</v>
      </c>
      <c r="D1604" s="74">
        <v>3</v>
      </c>
      <c r="E1604" s="74"/>
      <c r="F1604" s="74">
        <v>21</v>
      </c>
      <c r="G1604" s="74"/>
      <c r="H1604" s="74">
        <v>2</v>
      </c>
      <c r="I1604" s="74"/>
      <c r="J1604" s="74"/>
      <c r="K1604" s="74"/>
      <c r="L1604" s="74">
        <v>197</v>
      </c>
      <c r="M1604" s="74"/>
      <c r="N1604" s="74">
        <v>244</v>
      </c>
      <c r="O1604" s="74">
        <v>34</v>
      </c>
      <c r="P1604" s="74"/>
      <c r="Q1604" s="74">
        <v>161</v>
      </c>
      <c r="R1604" s="74">
        <v>22</v>
      </c>
      <c r="S1604" s="74"/>
      <c r="T1604" s="74">
        <v>218</v>
      </c>
      <c r="U1604" s="74"/>
      <c r="V1604" s="74">
        <v>29</v>
      </c>
    </row>
    <row r="1605" spans="1:22">
      <c r="A1605" s="78">
        <v>42153</v>
      </c>
      <c r="B1605" s="74">
        <v>30</v>
      </c>
      <c r="D1605" s="74">
        <v>3</v>
      </c>
      <c r="E1605" s="74"/>
      <c r="F1605" s="74">
        <v>26</v>
      </c>
      <c r="G1605" s="74"/>
      <c r="H1605" s="74">
        <v>2</v>
      </c>
      <c r="I1605" s="74"/>
      <c r="J1605" s="74"/>
      <c r="K1605" s="74"/>
      <c r="L1605" s="74">
        <v>186</v>
      </c>
      <c r="M1605" s="74"/>
      <c r="N1605" s="74">
        <v>155</v>
      </c>
      <c r="O1605" s="74">
        <v>18</v>
      </c>
      <c r="P1605" s="74"/>
      <c r="Q1605" s="74">
        <v>182</v>
      </c>
      <c r="R1605" s="74">
        <v>22</v>
      </c>
      <c r="S1605" s="74"/>
      <c r="T1605" s="74">
        <v>250</v>
      </c>
      <c r="U1605" s="74"/>
      <c r="V1605" s="74">
        <v>32</v>
      </c>
    </row>
    <row r="1606" spans="1:22">
      <c r="A1606" s="78">
        <v>42154</v>
      </c>
      <c r="B1606" s="74">
        <v>31</v>
      </c>
      <c r="D1606" s="74">
        <v>4</v>
      </c>
      <c r="E1606" s="74"/>
      <c r="F1606" s="74">
        <v>21</v>
      </c>
      <c r="G1606" s="74"/>
      <c r="H1606" s="74">
        <v>2</v>
      </c>
      <c r="I1606" s="74"/>
      <c r="J1606" s="74"/>
      <c r="K1606" s="74"/>
      <c r="L1606" s="74">
        <v>191</v>
      </c>
      <c r="M1606" s="74"/>
      <c r="N1606" s="74">
        <v>178</v>
      </c>
      <c r="O1606" s="74">
        <v>17</v>
      </c>
      <c r="P1606" s="74"/>
      <c r="Q1606" s="74">
        <v>164</v>
      </c>
      <c r="R1606" s="74">
        <v>16</v>
      </c>
      <c r="S1606" s="74"/>
      <c r="T1606" s="74">
        <v>217</v>
      </c>
      <c r="U1606" s="74"/>
      <c r="V1606" s="74">
        <v>28</v>
      </c>
    </row>
    <row r="1607" spans="1:22">
      <c r="A1607" s="78">
        <v>42155</v>
      </c>
      <c r="B1607" s="74">
        <v>26</v>
      </c>
      <c r="D1607" s="74">
        <v>4</v>
      </c>
      <c r="E1607" s="74"/>
      <c r="F1607" s="74">
        <v>19</v>
      </c>
      <c r="G1607" s="74"/>
      <c r="H1607" s="74">
        <v>2</v>
      </c>
      <c r="I1607" s="74"/>
      <c r="J1607" s="74"/>
      <c r="K1607" s="74"/>
      <c r="L1607" s="74">
        <v>185</v>
      </c>
      <c r="M1607" s="74"/>
      <c r="N1607" s="74">
        <v>266</v>
      </c>
      <c r="O1607" s="74">
        <v>20</v>
      </c>
      <c r="P1607" s="74"/>
      <c r="Q1607" s="74">
        <v>163</v>
      </c>
      <c r="R1607" s="74">
        <v>15</v>
      </c>
      <c r="S1607" s="74"/>
      <c r="T1607" s="74">
        <v>194</v>
      </c>
      <c r="U1607" s="74"/>
      <c r="V1607" s="74">
        <v>24</v>
      </c>
    </row>
    <row r="1608" spans="1:22">
      <c r="A1608" s="78">
        <v>42156</v>
      </c>
      <c r="B1608" s="74">
        <v>20</v>
      </c>
      <c r="D1608" s="74">
        <v>4</v>
      </c>
      <c r="E1608" s="74"/>
      <c r="F1608" s="74">
        <v>18</v>
      </c>
      <c r="G1608" s="74"/>
      <c r="H1608" s="74">
        <v>2</v>
      </c>
      <c r="I1608" s="74"/>
      <c r="J1608" s="74">
        <v>1371</v>
      </c>
      <c r="K1608" s="74"/>
      <c r="L1608" s="74">
        <v>148</v>
      </c>
      <c r="M1608" s="74"/>
      <c r="N1608" s="74">
        <v>258</v>
      </c>
      <c r="O1608" s="74">
        <v>24</v>
      </c>
      <c r="P1608" s="74"/>
      <c r="Q1608" s="74">
        <v>137</v>
      </c>
      <c r="R1608" s="74">
        <v>13</v>
      </c>
      <c r="S1608" s="74"/>
      <c r="T1608" s="74">
        <v>193</v>
      </c>
      <c r="U1608" s="74"/>
      <c r="V1608" s="74">
        <v>27</v>
      </c>
    </row>
    <row r="1609" spans="1:22">
      <c r="A1609" s="78">
        <v>42157</v>
      </c>
      <c r="B1609" s="74">
        <v>20</v>
      </c>
      <c r="D1609" s="74">
        <v>4</v>
      </c>
      <c r="E1609" s="74"/>
      <c r="F1609" s="74">
        <v>16</v>
      </c>
      <c r="G1609" s="74"/>
      <c r="H1609" s="74">
        <v>2</v>
      </c>
      <c r="I1609" s="74"/>
      <c r="J1609" s="74"/>
      <c r="K1609" s="74"/>
      <c r="L1609" s="74">
        <v>179</v>
      </c>
      <c r="M1609" s="74"/>
      <c r="N1609" s="74">
        <v>239</v>
      </c>
      <c r="O1609" s="74">
        <v>31</v>
      </c>
      <c r="P1609" s="74"/>
      <c r="Q1609" s="74">
        <v>118</v>
      </c>
      <c r="R1609" s="74">
        <v>13</v>
      </c>
      <c r="S1609" s="74"/>
      <c r="T1609" s="74">
        <v>197</v>
      </c>
      <c r="U1609" s="74"/>
      <c r="V1609" s="74">
        <v>28</v>
      </c>
    </row>
    <row r="1610" spans="1:22">
      <c r="A1610" s="78">
        <v>42158</v>
      </c>
      <c r="B1610" s="74">
        <v>18</v>
      </c>
      <c r="D1610" s="74">
        <v>3</v>
      </c>
      <c r="E1610" s="74"/>
      <c r="F1610" s="74">
        <v>16</v>
      </c>
      <c r="G1610" s="74"/>
      <c r="H1610" s="74">
        <v>2</v>
      </c>
      <c r="I1610" s="74"/>
      <c r="J1610" s="74"/>
      <c r="K1610" s="74"/>
      <c r="L1610" s="74">
        <v>177</v>
      </c>
      <c r="M1610" s="74"/>
      <c r="N1610" s="74">
        <v>176</v>
      </c>
      <c r="O1610" s="74">
        <v>23</v>
      </c>
      <c r="P1610" s="74"/>
      <c r="Q1610" s="74">
        <v>130</v>
      </c>
      <c r="R1610" s="74">
        <v>16</v>
      </c>
      <c r="S1610" s="74"/>
      <c r="T1610" s="74">
        <v>210</v>
      </c>
      <c r="U1610" s="74"/>
      <c r="V1610" s="74">
        <v>30</v>
      </c>
    </row>
    <row r="1611" spans="1:22">
      <c r="A1611" s="78">
        <v>42159</v>
      </c>
      <c r="B1611" s="74">
        <v>18</v>
      </c>
      <c r="D1611" s="74">
        <v>3</v>
      </c>
      <c r="E1611" s="74"/>
      <c r="F1611" s="74">
        <v>17</v>
      </c>
      <c r="G1611" s="74"/>
      <c r="H1611" s="74">
        <v>2</v>
      </c>
      <c r="I1611" s="74"/>
      <c r="J1611" s="74">
        <v>1372</v>
      </c>
      <c r="K1611" s="74"/>
      <c r="L1611" s="74">
        <v>146</v>
      </c>
      <c r="M1611" s="74"/>
      <c r="N1611" s="74">
        <v>205</v>
      </c>
      <c r="O1611" s="74">
        <v>25</v>
      </c>
      <c r="P1611" s="74"/>
      <c r="Q1611" s="74">
        <v>137</v>
      </c>
      <c r="R1611" s="74">
        <v>16</v>
      </c>
      <c r="S1611" s="74"/>
      <c r="T1611" s="74">
        <v>223</v>
      </c>
      <c r="U1611" s="74"/>
      <c r="V1611" s="74">
        <v>31</v>
      </c>
    </row>
    <row r="1612" spans="1:22">
      <c r="A1612" s="78">
        <v>42160</v>
      </c>
      <c r="B1612" s="74">
        <v>22</v>
      </c>
      <c r="D1612" s="74">
        <v>3</v>
      </c>
      <c r="E1612" s="74"/>
      <c r="F1612" s="74">
        <v>18</v>
      </c>
      <c r="G1612" s="74"/>
      <c r="H1612" s="74">
        <v>2</v>
      </c>
      <c r="I1612" s="74"/>
      <c r="J1612" s="74">
        <v>1410</v>
      </c>
      <c r="K1612" s="74"/>
      <c r="L1612" s="74">
        <v>145</v>
      </c>
      <c r="M1612" s="74"/>
      <c r="N1612" s="74">
        <v>276</v>
      </c>
      <c r="O1612" s="74">
        <v>33</v>
      </c>
      <c r="P1612" s="74"/>
      <c r="Q1612" s="74">
        <v>173</v>
      </c>
      <c r="R1612" s="74">
        <v>19</v>
      </c>
      <c r="S1612" s="74"/>
      <c r="T1612" s="74">
        <v>262</v>
      </c>
      <c r="U1612" s="74"/>
      <c r="V1612" s="74">
        <v>32</v>
      </c>
    </row>
    <row r="1613" spans="1:22">
      <c r="A1613" s="78">
        <v>42161</v>
      </c>
      <c r="B1613" s="74">
        <v>22</v>
      </c>
      <c r="D1613" s="74">
        <v>4</v>
      </c>
      <c r="E1613" s="74"/>
      <c r="F1613" s="74">
        <v>19</v>
      </c>
      <c r="G1613" s="74"/>
      <c r="H1613" s="74">
        <v>2</v>
      </c>
      <c r="I1613" s="74"/>
      <c r="J1613" s="74"/>
      <c r="K1613" s="74"/>
      <c r="L1613" s="74">
        <v>164</v>
      </c>
      <c r="M1613" s="74"/>
      <c r="N1613" s="74">
        <v>323</v>
      </c>
      <c r="O1613" s="74">
        <v>27</v>
      </c>
      <c r="P1613" s="74"/>
      <c r="Q1613" s="74">
        <v>161</v>
      </c>
      <c r="R1613" s="74">
        <v>15</v>
      </c>
      <c r="S1613" s="74"/>
      <c r="T1613" s="74">
        <v>248</v>
      </c>
      <c r="U1613" s="74"/>
      <c r="V1613" s="74">
        <v>32</v>
      </c>
    </row>
    <row r="1614" spans="1:22">
      <c r="A1614" s="78">
        <v>42162</v>
      </c>
      <c r="B1614" s="74">
        <v>23</v>
      </c>
      <c r="D1614" s="74">
        <v>4</v>
      </c>
      <c r="E1614" s="74"/>
      <c r="F1614" s="74">
        <v>18</v>
      </c>
      <c r="G1614" s="74"/>
      <c r="H1614" s="74">
        <v>2</v>
      </c>
      <c r="I1614" s="74"/>
      <c r="J1614" s="74">
        <v>1460</v>
      </c>
      <c r="K1614" s="74"/>
      <c r="L1614" s="74">
        <v>154</v>
      </c>
      <c r="M1614" s="74"/>
      <c r="N1614" s="74">
        <v>310</v>
      </c>
      <c r="O1614" s="74">
        <v>22</v>
      </c>
      <c r="P1614" s="74"/>
      <c r="Q1614" s="74">
        <v>150</v>
      </c>
      <c r="R1614" s="74">
        <v>12</v>
      </c>
      <c r="S1614" s="74"/>
      <c r="T1614" s="74">
        <v>221</v>
      </c>
      <c r="U1614" s="74"/>
      <c r="V1614" s="74">
        <v>27</v>
      </c>
    </row>
    <row r="1615" spans="1:22">
      <c r="A1615" s="78">
        <v>42163</v>
      </c>
      <c r="B1615" s="74">
        <v>15</v>
      </c>
      <c r="D1615" s="74">
        <v>3</v>
      </c>
      <c r="E1615" s="74"/>
      <c r="F1615" s="74">
        <v>17</v>
      </c>
      <c r="G1615" s="74"/>
      <c r="H1615" s="74">
        <v>2</v>
      </c>
      <c r="I1615" s="74"/>
      <c r="J1615" s="74">
        <v>1161</v>
      </c>
      <c r="K1615" s="74"/>
      <c r="L1615" s="74">
        <v>125</v>
      </c>
      <c r="M1615" s="74"/>
      <c r="N1615" s="74">
        <v>299</v>
      </c>
      <c r="O1615" s="74">
        <v>26</v>
      </c>
      <c r="P1615" s="74"/>
      <c r="Q1615" s="74">
        <v>102</v>
      </c>
      <c r="R1615" s="74">
        <v>10</v>
      </c>
      <c r="S1615" s="74"/>
      <c r="T1615" s="74">
        <v>226</v>
      </c>
      <c r="U1615" s="74"/>
      <c r="V1615" s="74">
        <v>31</v>
      </c>
    </row>
    <row r="1616" spans="1:22">
      <c r="A1616" s="78">
        <v>42164</v>
      </c>
      <c r="B1616" s="74">
        <v>14</v>
      </c>
      <c r="D1616" s="74">
        <v>3</v>
      </c>
      <c r="E1616" s="74"/>
      <c r="F1616" s="74">
        <v>16</v>
      </c>
      <c r="G1616" s="74"/>
      <c r="H1616" s="74">
        <v>2</v>
      </c>
      <c r="I1616" s="74"/>
      <c r="J1616" s="74">
        <v>983</v>
      </c>
      <c r="K1616" s="74"/>
      <c r="L1616" s="74">
        <v>101</v>
      </c>
      <c r="M1616" s="74"/>
      <c r="N1616" s="74">
        <v>276</v>
      </c>
      <c r="O1616" s="74">
        <v>28</v>
      </c>
      <c r="P1616" s="74"/>
      <c r="Q1616" s="74">
        <v>121</v>
      </c>
      <c r="R1616" s="74">
        <v>13</v>
      </c>
      <c r="S1616" s="74"/>
      <c r="T1616" s="74">
        <v>233</v>
      </c>
      <c r="U1616" s="74"/>
      <c r="V1616" s="74">
        <v>33</v>
      </c>
    </row>
    <row r="1617" spans="1:22">
      <c r="A1617" s="78">
        <v>42165</v>
      </c>
      <c r="B1617" s="74">
        <v>15</v>
      </c>
      <c r="D1617" s="74">
        <v>3</v>
      </c>
      <c r="E1617" s="74"/>
      <c r="F1617" s="74">
        <v>13</v>
      </c>
      <c r="G1617" s="74"/>
      <c r="H1617" s="74">
        <v>2</v>
      </c>
      <c r="I1617" s="74"/>
      <c r="J1617" s="74">
        <v>943</v>
      </c>
      <c r="K1617" s="74"/>
      <c r="L1617" s="74">
        <v>96</v>
      </c>
      <c r="M1617" s="74"/>
      <c r="N1617" s="74">
        <v>216</v>
      </c>
      <c r="O1617" s="74">
        <v>24</v>
      </c>
      <c r="P1617" s="74"/>
      <c r="Q1617" s="74">
        <v>149</v>
      </c>
      <c r="R1617" s="74">
        <v>15</v>
      </c>
      <c r="S1617" s="74"/>
      <c r="T1617" s="74">
        <v>227</v>
      </c>
      <c r="U1617" s="74"/>
      <c r="V1617" s="74">
        <v>29</v>
      </c>
    </row>
    <row r="1618" spans="1:22">
      <c r="A1618" s="78">
        <v>42166</v>
      </c>
      <c r="B1618" s="74">
        <v>13</v>
      </c>
      <c r="D1618" s="74">
        <v>3</v>
      </c>
      <c r="E1618" s="74"/>
      <c r="F1618" s="74">
        <v>14</v>
      </c>
      <c r="G1618" s="74"/>
      <c r="H1618" s="74">
        <v>2</v>
      </c>
      <c r="I1618" s="74"/>
      <c r="J1618" s="74">
        <v>685</v>
      </c>
      <c r="K1618" s="74"/>
      <c r="L1618" s="74">
        <v>76</v>
      </c>
      <c r="M1618" s="74"/>
      <c r="N1618" s="74">
        <v>216</v>
      </c>
      <c r="O1618" s="74">
        <v>25</v>
      </c>
      <c r="P1618" s="74"/>
      <c r="Q1618" s="74">
        <v>158</v>
      </c>
      <c r="R1618" s="74">
        <v>15</v>
      </c>
      <c r="S1618" s="74"/>
      <c r="T1618" s="74">
        <v>228</v>
      </c>
      <c r="U1618" s="74"/>
      <c r="V1618" s="74">
        <v>29</v>
      </c>
    </row>
    <row r="1619" spans="1:22">
      <c r="A1619" s="78">
        <v>42167</v>
      </c>
      <c r="B1619" s="74">
        <v>13</v>
      </c>
      <c r="D1619" s="74">
        <v>3</v>
      </c>
      <c r="E1619" s="74"/>
      <c r="F1619" s="74">
        <v>13</v>
      </c>
      <c r="G1619" s="74"/>
      <c r="H1619" s="74">
        <v>2</v>
      </c>
      <c r="I1619" s="74"/>
      <c r="J1619" s="74">
        <v>994</v>
      </c>
      <c r="K1619" s="74"/>
      <c r="L1619" s="74">
        <v>101</v>
      </c>
      <c r="M1619" s="74"/>
      <c r="N1619" s="74">
        <v>83</v>
      </c>
      <c r="O1619" s="74">
        <v>9</v>
      </c>
      <c r="P1619" s="74"/>
      <c r="Q1619" s="74">
        <v>194</v>
      </c>
      <c r="R1619" s="74">
        <v>19</v>
      </c>
      <c r="S1619" s="74"/>
      <c r="T1619" s="74">
        <v>285</v>
      </c>
      <c r="U1619" s="74"/>
      <c r="V1619" s="74">
        <v>33</v>
      </c>
    </row>
    <row r="1620" spans="1:22">
      <c r="A1620" s="78">
        <v>42168</v>
      </c>
      <c r="B1620" s="74">
        <v>14</v>
      </c>
      <c r="D1620" s="74">
        <v>4</v>
      </c>
      <c r="E1620" s="74"/>
      <c r="F1620" s="74">
        <v>12</v>
      </c>
      <c r="G1620" s="74"/>
      <c r="H1620" s="74">
        <v>2</v>
      </c>
      <c r="I1620" s="74"/>
      <c r="J1620" s="74">
        <v>1188</v>
      </c>
      <c r="K1620" s="74"/>
      <c r="L1620" s="74">
        <v>122</v>
      </c>
      <c r="M1620" s="74"/>
      <c r="N1620" s="74">
        <v>147</v>
      </c>
      <c r="O1620" s="74">
        <v>13</v>
      </c>
      <c r="P1620" s="74"/>
      <c r="Q1620" s="74">
        <v>186</v>
      </c>
      <c r="R1620" s="74">
        <v>16</v>
      </c>
      <c r="S1620" s="74"/>
      <c r="T1620" s="74">
        <v>250</v>
      </c>
      <c r="U1620" s="74"/>
      <c r="V1620" s="74">
        <v>33</v>
      </c>
    </row>
    <row r="1621" spans="1:22">
      <c r="A1621" s="78">
        <v>42169</v>
      </c>
      <c r="B1621" s="74">
        <v>12</v>
      </c>
      <c r="D1621" s="74">
        <v>3</v>
      </c>
      <c r="E1621" s="74"/>
      <c r="F1621" s="74">
        <v>12</v>
      </c>
      <c r="G1621" s="74"/>
      <c r="H1621" s="74">
        <v>2</v>
      </c>
      <c r="I1621" s="74"/>
      <c r="J1621" s="74">
        <v>1230</v>
      </c>
      <c r="K1621" s="74"/>
      <c r="L1621" s="74">
        <v>134</v>
      </c>
      <c r="M1621" s="74"/>
      <c r="N1621" s="74">
        <v>215</v>
      </c>
      <c r="O1621" s="74">
        <v>16</v>
      </c>
      <c r="P1621" s="74"/>
      <c r="Q1621" s="74">
        <v>181</v>
      </c>
      <c r="R1621" s="74">
        <v>14</v>
      </c>
      <c r="S1621" s="74"/>
      <c r="T1621" s="74">
        <v>256</v>
      </c>
      <c r="U1621" s="74"/>
      <c r="V1621" s="74">
        <v>35</v>
      </c>
    </row>
    <row r="1622" spans="1:22">
      <c r="A1622" s="78">
        <v>42170</v>
      </c>
      <c r="B1622" s="74">
        <v>11</v>
      </c>
      <c r="D1622" s="74">
        <v>3</v>
      </c>
      <c r="E1622" s="74"/>
      <c r="F1622" s="74">
        <v>11</v>
      </c>
      <c r="G1622" s="74"/>
      <c r="H1622" s="74">
        <v>2</v>
      </c>
      <c r="I1622" s="74"/>
      <c r="J1622" s="74">
        <v>1085</v>
      </c>
      <c r="K1622" s="74"/>
      <c r="L1622" s="74">
        <v>115</v>
      </c>
      <c r="M1622" s="74"/>
      <c r="N1622" s="74">
        <v>204</v>
      </c>
      <c r="O1622" s="74">
        <v>18</v>
      </c>
      <c r="P1622" s="74"/>
      <c r="Q1622" s="74">
        <v>235</v>
      </c>
      <c r="R1622" s="74">
        <v>20</v>
      </c>
      <c r="S1622" s="74"/>
      <c r="T1622" s="74">
        <v>240</v>
      </c>
      <c r="U1622" s="74"/>
      <c r="V1622" s="74">
        <v>31</v>
      </c>
    </row>
    <row r="1623" spans="1:22">
      <c r="A1623" s="78">
        <v>42171</v>
      </c>
      <c r="B1623" s="74">
        <v>8</v>
      </c>
      <c r="D1623" s="74">
        <v>3</v>
      </c>
      <c r="E1623" s="74"/>
      <c r="F1623" s="74">
        <v>11</v>
      </c>
      <c r="G1623" s="74"/>
      <c r="H1623" s="74">
        <v>2</v>
      </c>
      <c r="I1623" s="74"/>
      <c r="J1623" s="74">
        <v>1046</v>
      </c>
      <c r="K1623" s="74"/>
      <c r="L1623" s="74">
        <v>117</v>
      </c>
      <c r="M1623" s="74"/>
      <c r="N1623" s="74">
        <v>185</v>
      </c>
      <c r="O1623" s="74">
        <v>16</v>
      </c>
      <c r="P1623" s="74"/>
      <c r="Q1623" s="74">
        <v>242</v>
      </c>
      <c r="R1623" s="74">
        <v>21</v>
      </c>
      <c r="S1623" s="74"/>
      <c r="T1623" s="74">
        <v>228</v>
      </c>
      <c r="U1623" s="74"/>
      <c r="V1623" s="74">
        <v>31</v>
      </c>
    </row>
    <row r="1624" spans="1:22">
      <c r="A1624" s="78">
        <v>42172</v>
      </c>
      <c r="B1624" s="74">
        <v>2</v>
      </c>
      <c r="D1624" s="74">
        <v>1</v>
      </c>
      <c r="E1624" s="74"/>
      <c r="F1624" s="74">
        <v>7</v>
      </c>
      <c r="G1624" s="74"/>
      <c r="H1624" s="74">
        <v>2</v>
      </c>
      <c r="I1624" s="74"/>
      <c r="J1624" s="74">
        <v>976</v>
      </c>
      <c r="K1624" s="74"/>
      <c r="L1624" s="74">
        <v>106</v>
      </c>
      <c r="M1624" s="74"/>
      <c r="N1624" s="74">
        <v>104</v>
      </c>
      <c r="O1624" s="74">
        <v>10</v>
      </c>
      <c r="P1624" s="74"/>
      <c r="Q1624" s="74">
        <v>207</v>
      </c>
      <c r="R1624" s="74">
        <v>19</v>
      </c>
      <c r="S1624" s="74"/>
      <c r="T1624" s="74">
        <v>214</v>
      </c>
      <c r="U1624" s="74"/>
      <c r="V1624" s="74">
        <v>29</v>
      </c>
    </row>
    <row r="1625" spans="1:22">
      <c r="A1625" s="78">
        <v>42173</v>
      </c>
      <c r="B1625" s="74">
        <v>1</v>
      </c>
      <c r="D1625" s="74">
        <v>1</v>
      </c>
      <c r="E1625" s="74"/>
      <c r="F1625" s="74">
        <v>1</v>
      </c>
      <c r="G1625" s="74"/>
      <c r="H1625" s="74">
        <v>1</v>
      </c>
      <c r="I1625" s="74"/>
      <c r="J1625" s="74">
        <v>429</v>
      </c>
      <c r="K1625" s="74"/>
      <c r="L1625" s="74">
        <v>51</v>
      </c>
      <c r="M1625" s="74"/>
      <c r="N1625" s="74">
        <v>74</v>
      </c>
      <c r="O1625" s="74">
        <v>5</v>
      </c>
      <c r="P1625" s="74"/>
      <c r="Q1625" s="74">
        <v>143</v>
      </c>
      <c r="R1625" s="74">
        <v>15</v>
      </c>
      <c r="S1625" s="74"/>
      <c r="T1625" s="74">
        <v>191</v>
      </c>
      <c r="U1625" s="74"/>
      <c r="V1625" s="74">
        <v>25</v>
      </c>
    </row>
    <row r="1626" spans="1:22">
      <c r="A1626" s="78">
        <v>42174</v>
      </c>
      <c r="B1626" s="74">
        <v>1</v>
      </c>
      <c r="D1626" s="74">
        <v>1</v>
      </c>
      <c r="E1626" s="74"/>
      <c r="F1626" s="74">
        <v>3</v>
      </c>
      <c r="G1626" s="74"/>
      <c r="H1626" s="74">
        <v>1</v>
      </c>
      <c r="I1626" s="74"/>
      <c r="J1626" s="74">
        <v>793</v>
      </c>
      <c r="K1626" s="74"/>
      <c r="L1626" s="74">
        <v>84</v>
      </c>
      <c r="M1626" s="74"/>
      <c r="N1626" s="74">
        <v>107</v>
      </c>
      <c r="O1626" s="74">
        <v>7</v>
      </c>
      <c r="P1626" s="74"/>
      <c r="Q1626" s="74">
        <v>173</v>
      </c>
      <c r="R1626" s="74">
        <v>15</v>
      </c>
      <c r="S1626" s="74"/>
      <c r="T1626" s="74">
        <v>257</v>
      </c>
      <c r="U1626" s="74"/>
      <c r="V1626" s="74">
        <v>32</v>
      </c>
    </row>
    <row r="1627" spans="1:22">
      <c r="A1627" s="78">
        <v>42175</v>
      </c>
      <c r="B1627" s="74">
        <v>9</v>
      </c>
      <c r="D1627" s="74">
        <v>4</v>
      </c>
      <c r="E1627" s="74"/>
      <c r="F1627" s="74">
        <v>8</v>
      </c>
      <c r="G1627" s="74"/>
      <c r="H1627" s="74">
        <v>2</v>
      </c>
      <c r="I1627" s="74"/>
      <c r="J1627" s="74">
        <v>1269</v>
      </c>
      <c r="K1627" s="74"/>
      <c r="L1627" s="74">
        <v>131</v>
      </c>
      <c r="M1627" s="74"/>
      <c r="N1627" s="74">
        <v>151</v>
      </c>
      <c r="O1627" s="74">
        <v>11</v>
      </c>
      <c r="P1627" s="74"/>
      <c r="Q1627" s="74">
        <v>216</v>
      </c>
      <c r="R1627" s="74">
        <v>17</v>
      </c>
      <c r="S1627" s="74"/>
      <c r="T1627" s="74">
        <v>249</v>
      </c>
      <c r="U1627" s="74"/>
      <c r="V1627" s="74">
        <v>28</v>
      </c>
    </row>
    <row r="1628" spans="1:22">
      <c r="A1628" s="78">
        <v>42176</v>
      </c>
      <c r="B1628" s="74">
        <v>17</v>
      </c>
      <c r="D1628" s="74">
        <v>4</v>
      </c>
      <c r="E1628" s="74"/>
      <c r="F1628" s="74">
        <v>13</v>
      </c>
      <c r="G1628" s="74"/>
      <c r="H1628" s="74">
        <v>2</v>
      </c>
      <c r="I1628" s="74"/>
      <c r="J1628" s="74"/>
      <c r="K1628" s="74"/>
      <c r="L1628" s="74">
        <v>158</v>
      </c>
      <c r="M1628" s="74"/>
      <c r="N1628" s="74">
        <v>224</v>
      </c>
      <c r="O1628" s="74">
        <v>17</v>
      </c>
      <c r="P1628" s="74"/>
      <c r="Q1628" s="74">
        <v>300</v>
      </c>
      <c r="R1628" s="74">
        <v>19</v>
      </c>
      <c r="S1628" s="74"/>
      <c r="T1628" s="74">
        <v>250</v>
      </c>
      <c r="U1628" s="74"/>
      <c r="V1628" s="74">
        <v>29</v>
      </c>
    </row>
    <row r="1629" spans="1:22">
      <c r="A1629" s="78">
        <v>42177</v>
      </c>
      <c r="B1629" s="74">
        <v>21</v>
      </c>
      <c r="D1629" s="74">
        <v>4</v>
      </c>
      <c r="E1629" s="74"/>
      <c r="F1629" s="74">
        <v>15</v>
      </c>
      <c r="G1629" s="74"/>
      <c r="H1629" s="74">
        <v>2</v>
      </c>
      <c r="I1629" s="74"/>
      <c r="J1629" s="74"/>
      <c r="K1629" s="74"/>
      <c r="L1629" s="74">
        <v>161</v>
      </c>
      <c r="M1629" s="74"/>
      <c r="N1629" s="74">
        <v>262</v>
      </c>
      <c r="O1629" s="74">
        <v>17</v>
      </c>
      <c r="P1629" s="74"/>
      <c r="Q1629" s="74">
        <v>305</v>
      </c>
      <c r="R1629" s="74">
        <v>19</v>
      </c>
      <c r="S1629" s="74"/>
      <c r="T1629" s="74">
        <v>242</v>
      </c>
      <c r="U1629" s="74"/>
      <c r="V1629" s="74">
        <v>30</v>
      </c>
    </row>
    <row r="1630" spans="1:22">
      <c r="A1630" s="78">
        <v>42178</v>
      </c>
      <c r="B1630" s="74">
        <v>24</v>
      </c>
      <c r="D1630" s="74">
        <v>4</v>
      </c>
      <c r="E1630" s="74"/>
      <c r="F1630" s="74">
        <v>16</v>
      </c>
      <c r="G1630" s="74"/>
      <c r="H1630" s="74">
        <v>2</v>
      </c>
      <c r="I1630" s="74"/>
      <c r="J1630" s="74">
        <v>1422</v>
      </c>
      <c r="K1630" s="74"/>
      <c r="L1630" s="74">
        <v>151</v>
      </c>
      <c r="M1630" s="74"/>
      <c r="N1630" s="74">
        <v>277</v>
      </c>
      <c r="O1630" s="74">
        <v>18</v>
      </c>
      <c r="P1630" s="74"/>
      <c r="Q1630" s="74">
        <v>371</v>
      </c>
      <c r="R1630" s="74">
        <v>25</v>
      </c>
      <c r="S1630" s="74"/>
      <c r="T1630" s="74">
        <v>227</v>
      </c>
      <c r="U1630" s="74"/>
      <c r="V1630" s="74">
        <v>29</v>
      </c>
    </row>
    <row r="1631" spans="1:22">
      <c r="A1631" s="78">
        <v>42179</v>
      </c>
      <c r="B1631" s="74">
        <v>24</v>
      </c>
      <c r="D1631" s="74">
        <v>4</v>
      </c>
      <c r="E1631" s="74"/>
      <c r="F1631" s="74">
        <v>19</v>
      </c>
      <c r="G1631" s="74"/>
      <c r="H1631" s="74">
        <v>2</v>
      </c>
      <c r="I1631" s="74"/>
      <c r="J1631" s="74">
        <v>1397</v>
      </c>
      <c r="K1631" s="74"/>
      <c r="L1631" s="74">
        <v>158</v>
      </c>
      <c r="M1631" s="74"/>
      <c r="N1631" s="74">
        <v>277</v>
      </c>
      <c r="O1631" s="74">
        <v>20</v>
      </c>
      <c r="P1631" s="74"/>
      <c r="Q1631" s="74">
        <v>416</v>
      </c>
      <c r="R1631" s="74">
        <v>31</v>
      </c>
      <c r="S1631" s="74"/>
      <c r="T1631" s="74">
        <v>229</v>
      </c>
      <c r="U1631" s="74"/>
      <c r="V1631" s="74">
        <v>27</v>
      </c>
    </row>
    <row r="1632" spans="1:22">
      <c r="A1632" s="78">
        <v>42180</v>
      </c>
      <c r="B1632" s="74">
        <v>29</v>
      </c>
      <c r="D1632" s="74">
        <v>4</v>
      </c>
      <c r="E1632" s="74"/>
      <c r="F1632" s="74">
        <v>20</v>
      </c>
      <c r="G1632" s="74"/>
      <c r="H1632" s="74">
        <v>2</v>
      </c>
      <c r="I1632" s="74"/>
      <c r="J1632" s="74">
        <v>894</v>
      </c>
      <c r="K1632" s="74"/>
      <c r="L1632" s="74">
        <v>107</v>
      </c>
      <c r="M1632" s="74"/>
      <c r="N1632" s="74">
        <v>259</v>
      </c>
      <c r="O1632" s="74">
        <v>17</v>
      </c>
      <c r="P1632" s="74"/>
      <c r="Q1632" s="74">
        <v>417</v>
      </c>
      <c r="R1632" s="74">
        <v>32</v>
      </c>
      <c r="S1632" s="74"/>
      <c r="T1632" s="74">
        <v>235</v>
      </c>
      <c r="U1632" s="74"/>
      <c r="V1632" s="74">
        <v>30</v>
      </c>
    </row>
    <row r="1633" spans="1:22">
      <c r="A1633" s="78">
        <v>42181</v>
      </c>
      <c r="B1633" s="74">
        <v>32</v>
      </c>
      <c r="D1633" s="74">
        <v>5</v>
      </c>
      <c r="E1633" s="74"/>
      <c r="F1633" s="74">
        <v>25</v>
      </c>
      <c r="G1633" s="74"/>
      <c r="H1633" s="74">
        <v>2</v>
      </c>
      <c r="I1633" s="74"/>
      <c r="J1633" s="74">
        <v>380</v>
      </c>
      <c r="K1633" s="74"/>
      <c r="L1633" s="74">
        <v>48</v>
      </c>
      <c r="M1633" s="74"/>
      <c r="N1633" s="74">
        <v>273</v>
      </c>
      <c r="O1633" s="74">
        <v>19</v>
      </c>
      <c r="P1633" s="74"/>
      <c r="Q1633" s="74">
        <v>427</v>
      </c>
      <c r="R1633" s="74">
        <v>31</v>
      </c>
      <c r="S1633" s="74"/>
      <c r="T1633" s="74">
        <v>206</v>
      </c>
      <c r="U1633" s="74"/>
      <c r="V1633" s="74">
        <v>27</v>
      </c>
    </row>
    <row r="1634" spans="1:22">
      <c r="A1634" s="78">
        <v>42182</v>
      </c>
      <c r="B1634" s="74">
        <v>32</v>
      </c>
      <c r="D1634" s="74">
        <v>5</v>
      </c>
      <c r="E1634" s="74"/>
      <c r="F1634" s="74">
        <v>23</v>
      </c>
      <c r="G1634" s="74"/>
      <c r="H1634" s="74">
        <v>2</v>
      </c>
      <c r="I1634" s="74"/>
      <c r="J1634" s="74">
        <v>387</v>
      </c>
      <c r="K1634" s="74"/>
      <c r="L1634" s="74">
        <v>51</v>
      </c>
      <c r="M1634" s="74"/>
      <c r="N1634" s="74">
        <v>319</v>
      </c>
      <c r="O1634" s="74">
        <v>19</v>
      </c>
      <c r="P1634" s="74"/>
      <c r="Q1634" s="74">
        <v>416</v>
      </c>
      <c r="R1634" s="74">
        <v>23</v>
      </c>
      <c r="S1634" s="74"/>
      <c r="T1634" s="74">
        <v>199</v>
      </c>
      <c r="U1634" s="74"/>
      <c r="V1634" s="74">
        <v>27</v>
      </c>
    </row>
    <row r="1635" spans="1:22">
      <c r="A1635" s="78">
        <v>42183</v>
      </c>
      <c r="B1635" s="74">
        <v>30</v>
      </c>
      <c r="D1635" s="74">
        <v>5</v>
      </c>
      <c r="E1635" s="74"/>
      <c r="F1635" s="74">
        <v>22</v>
      </c>
      <c r="G1635" s="74"/>
      <c r="H1635" s="74">
        <v>2</v>
      </c>
      <c r="I1635" s="74"/>
      <c r="J1635" s="74">
        <v>451</v>
      </c>
      <c r="K1635" s="74"/>
      <c r="L1635" s="74">
        <v>57</v>
      </c>
      <c r="M1635" s="74"/>
      <c r="N1635" s="74">
        <v>354</v>
      </c>
      <c r="O1635" s="74">
        <v>20</v>
      </c>
      <c r="P1635" s="74"/>
      <c r="Q1635" s="74">
        <v>432</v>
      </c>
      <c r="R1635" s="74">
        <v>22</v>
      </c>
      <c r="S1635" s="74"/>
      <c r="T1635" s="74">
        <v>202</v>
      </c>
      <c r="U1635" s="74"/>
      <c r="V1635" s="74">
        <v>29</v>
      </c>
    </row>
    <row r="1636" spans="1:22">
      <c r="A1636" s="78">
        <v>42184</v>
      </c>
      <c r="B1636" s="74">
        <v>30</v>
      </c>
      <c r="D1636" s="74">
        <v>5</v>
      </c>
      <c r="E1636" s="74"/>
      <c r="F1636" s="74">
        <v>25</v>
      </c>
      <c r="G1636" s="74"/>
      <c r="H1636" s="74">
        <v>2</v>
      </c>
      <c r="I1636" s="74"/>
      <c r="J1636" s="74">
        <v>652</v>
      </c>
      <c r="K1636" s="74"/>
      <c r="L1636" s="74">
        <v>80</v>
      </c>
      <c r="M1636" s="74"/>
      <c r="N1636" s="74">
        <v>324</v>
      </c>
      <c r="O1636" s="74">
        <v>20</v>
      </c>
      <c r="P1636" s="74"/>
      <c r="Q1636" s="74">
        <v>423</v>
      </c>
      <c r="R1636" s="74">
        <v>26</v>
      </c>
      <c r="S1636" s="74"/>
      <c r="T1636" s="74">
        <v>194</v>
      </c>
      <c r="U1636" s="74"/>
      <c r="V1636" s="74">
        <v>31</v>
      </c>
    </row>
    <row r="1637" spans="1:22">
      <c r="A1637" s="78">
        <v>42185</v>
      </c>
      <c r="B1637" s="74">
        <v>29</v>
      </c>
      <c r="D1637" s="74">
        <v>5</v>
      </c>
      <c r="E1637" s="74"/>
      <c r="F1637" s="74">
        <v>25</v>
      </c>
      <c r="G1637" s="74"/>
      <c r="H1637" s="74">
        <v>2</v>
      </c>
      <c r="I1637" s="74"/>
      <c r="J1637" s="74">
        <v>908</v>
      </c>
      <c r="K1637" s="74"/>
      <c r="L1637" s="74">
        <v>107</v>
      </c>
      <c r="M1637" s="74"/>
      <c r="N1637" s="74">
        <v>298</v>
      </c>
      <c r="O1637" s="74">
        <v>21</v>
      </c>
      <c r="P1637" s="74"/>
      <c r="Q1637" s="74">
        <v>561</v>
      </c>
      <c r="R1637" s="74">
        <v>45</v>
      </c>
      <c r="S1637" s="74"/>
      <c r="T1637" s="74">
        <v>187</v>
      </c>
      <c r="U1637" s="74"/>
      <c r="V1637" s="74">
        <v>26</v>
      </c>
    </row>
    <row r="1638" spans="1:22">
      <c r="A1638" s="78">
        <v>42186</v>
      </c>
      <c r="B1638" s="74">
        <v>29</v>
      </c>
      <c r="D1638" s="74">
        <v>5</v>
      </c>
      <c r="E1638" s="74"/>
      <c r="F1638" s="74">
        <v>27</v>
      </c>
      <c r="G1638" s="74"/>
      <c r="H1638" s="74">
        <v>2</v>
      </c>
      <c r="I1638" s="74"/>
      <c r="J1638" s="74">
        <v>958</v>
      </c>
      <c r="K1638" s="74"/>
      <c r="L1638" s="74">
        <v>108</v>
      </c>
      <c r="M1638" s="74"/>
      <c r="N1638" s="74">
        <v>210</v>
      </c>
      <c r="O1638" s="74">
        <v>18</v>
      </c>
      <c r="P1638" s="74"/>
      <c r="Q1638" s="74">
        <v>318</v>
      </c>
      <c r="R1638" s="74">
        <v>25</v>
      </c>
      <c r="S1638" s="74"/>
      <c r="T1638" s="74">
        <v>161</v>
      </c>
      <c r="U1638" s="74"/>
      <c r="V1638" s="74">
        <v>16</v>
      </c>
    </row>
    <row r="1639" spans="1:22">
      <c r="A1639" s="78">
        <v>42187</v>
      </c>
      <c r="B1639" s="74">
        <v>32</v>
      </c>
      <c r="D1639" s="74">
        <v>5</v>
      </c>
      <c r="E1639" s="74"/>
      <c r="F1639" s="74">
        <v>26</v>
      </c>
      <c r="G1639" s="74"/>
      <c r="H1639" s="74">
        <v>2</v>
      </c>
      <c r="I1639" s="74"/>
      <c r="J1639" s="74">
        <v>956</v>
      </c>
      <c r="K1639" s="74"/>
      <c r="L1639" s="74">
        <v>107</v>
      </c>
      <c r="M1639" s="74"/>
      <c r="N1639" s="74">
        <v>266</v>
      </c>
      <c r="O1639" s="74">
        <v>18</v>
      </c>
      <c r="P1639" s="74"/>
      <c r="Q1639" s="74">
        <v>291</v>
      </c>
      <c r="R1639" s="74">
        <v>20</v>
      </c>
      <c r="S1639" s="74"/>
      <c r="T1639" s="74">
        <v>160</v>
      </c>
      <c r="U1639" s="74"/>
      <c r="V1639" s="74">
        <v>18</v>
      </c>
    </row>
    <row r="1640" spans="1:22">
      <c r="A1640" s="78">
        <v>42188</v>
      </c>
      <c r="B1640" s="74">
        <v>34</v>
      </c>
      <c r="D1640" s="74">
        <v>5</v>
      </c>
      <c r="E1640" s="74"/>
      <c r="F1640" s="74">
        <v>27</v>
      </c>
      <c r="G1640" s="74"/>
      <c r="H1640" s="74">
        <v>2</v>
      </c>
      <c r="I1640" s="74"/>
      <c r="J1640" s="74">
        <v>888</v>
      </c>
      <c r="K1640" s="74"/>
      <c r="L1640" s="74">
        <v>101</v>
      </c>
      <c r="M1640" s="74"/>
      <c r="N1640" s="74">
        <v>290</v>
      </c>
      <c r="O1640" s="74">
        <v>20</v>
      </c>
      <c r="P1640" s="74"/>
      <c r="Q1640" s="74">
        <v>177</v>
      </c>
      <c r="R1640" s="74">
        <v>15</v>
      </c>
      <c r="S1640" s="74"/>
      <c r="T1640" s="74">
        <v>173</v>
      </c>
      <c r="U1640" s="74"/>
      <c r="V1640" s="74">
        <v>18</v>
      </c>
    </row>
    <row r="1641" spans="1:22">
      <c r="A1641" s="78">
        <v>42189</v>
      </c>
      <c r="B1641" s="74">
        <v>34</v>
      </c>
      <c r="D1641" s="74">
        <v>5</v>
      </c>
      <c r="E1641" s="74"/>
      <c r="F1641" s="74">
        <v>29</v>
      </c>
      <c r="G1641" s="74"/>
      <c r="H1641" s="74">
        <v>3</v>
      </c>
      <c r="I1641" s="74"/>
      <c r="J1641" s="74">
        <v>869</v>
      </c>
      <c r="K1641" s="74"/>
      <c r="L1641" s="74">
        <v>101</v>
      </c>
      <c r="M1641" s="74"/>
      <c r="N1641" s="74">
        <v>306</v>
      </c>
      <c r="O1641" s="74">
        <v>19</v>
      </c>
      <c r="P1641" s="74"/>
      <c r="Q1641" s="74">
        <v>149</v>
      </c>
      <c r="R1641" s="74">
        <v>11</v>
      </c>
      <c r="S1641" s="74"/>
      <c r="T1641" s="74">
        <v>160</v>
      </c>
      <c r="U1641" s="74"/>
      <c r="V1641" s="74">
        <v>18</v>
      </c>
    </row>
    <row r="1642" spans="1:22">
      <c r="A1642" s="78">
        <v>42190</v>
      </c>
      <c r="B1642" s="74">
        <v>33</v>
      </c>
      <c r="D1642" s="74">
        <v>5</v>
      </c>
      <c r="E1642" s="74"/>
      <c r="F1642" s="74">
        <v>30</v>
      </c>
      <c r="G1642" s="74"/>
      <c r="H1642" s="74">
        <v>2</v>
      </c>
      <c r="I1642" s="74"/>
      <c r="J1642" s="74">
        <v>912</v>
      </c>
      <c r="K1642" s="74"/>
      <c r="L1642" s="74">
        <v>109</v>
      </c>
      <c r="M1642" s="74"/>
      <c r="N1642" s="74">
        <v>333</v>
      </c>
      <c r="O1642" s="74">
        <v>20</v>
      </c>
      <c r="P1642" s="74"/>
      <c r="Q1642" s="74">
        <v>144</v>
      </c>
      <c r="R1642" s="74">
        <v>8</v>
      </c>
      <c r="S1642" s="74"/>
      <c r="T1642" s="74">
        <v>169</v>
      </c>
      <c r="U1642" s="74"/>
      <c r="V1642" s="74">
        <v>22</v>
      </c>
    </row>
    <row r="1643" spans="1:22">
      <c r="A1643" s="78">
        <v>42191</v>
      </c>
      <c r="B1643" s="74">
        <v>32</v>
      </c>
      <c r="D1643" s="74">
        <v>6</v>
      </c>
      <c r="E1643" s="74"/>
      <c r="F1643" s="74">
        <v>30</v>
      </c>
      <c r="G1643" s="74"/>
      <c r="H1643" s="74">
        <v>2</v>
      </c>
      <c r="I1643" s="74"/>
      <c r="J1643" s="74">
        <v>888</v>
      </c>
      <c r="K1643" s="74"/>
      <c r="L1643" s="74">
        <v>109</v>
      </c>
      <c r="M1643" s="74"/>
      <c r="N1643" s="74">
        <v>271</v>
      </c>
      <c r="O1643" s="74">
        <v>20</v>
      </c>
      <c r="P1643" s="74"/>
      <c r="Q1643" s="74">
        <v>135</v>
      </c>
      <c r="R1643" s="74">
        <v>11</v>
      </c>
      <c r="S1643" s="74"/>
      <c r="T1643" s="74">
        <v>179</v>
      </c>
      <c r="U1643" s="74"/>
      <c r="V1643" s="74">
        <v>25</v>
      </c>
    </row>
    <row r="1644" spans="1:22">
      <c r="A1644" s="78">
        <v>42192</v>
      </c>
      <c r="B1644" s="74">
        <v>31</v>
      </c>
      <c r="D1644" s="74">
        <v>6</v>
      </c>
      <c r="E1644" s="74"/>
      <c r="F1644" s="74">
        <v>29</v>
      </c>
      <c r="G1644" s="74"/>
      <c r="H1644" s="74">
        <v>2</v>
      </c>
      <c r="I1644" s="74"/>
      <c r="J1644" s="74">
        <v>902</v>
      </c>
      <c r="K1644" s="74"/>
      <c r="L1644" s="74">
        <v>107</v>
      </c>
      <c r="M1644" s="74"/>
      <c r="N1644" s="74">
        <v>258</v>
      </c>
      <c r="O1644" s="74">
        <v>20</v>
      </c>
      <c r="P1644" s="74"/>
      <c r="Q1644" s="74">
        <v>128</v>
      </c>
      <c r="R1644" s="74">
        <v>10</v>
      </c>
      <c r="S1644" s="74"/>
      <c r="T1644" s="74">
        <v>162</v>
      </c>
      <c r="U1644" s="74"/>
      <c r="V1644" s="74">
        <v>20</v>
      </c>
    </row>
    <row r="1645" spans="1:22">
      <c r="A1645" s="78">
        <v>42193</v>
      </c>
      <c r="B1645" s="74">
        <v>33</v>
      </c>
      <c r="D1645" s="74">
        <v>5</v>
      </c>
      <c r="E1645" s="74"/>
      <c r="F1645" s="74">
        <v>34</v>
      </c>
      <c r="G1645" s="74"/>
      <c r="H1645" s="74">
        <v>3</v>
      </c>
      <c r="I1645" s="74"/>
      <c r="J1645" s="74">
        <v>870</v>
      </c>
      <c r="K1645" s="74"/>
      <c r="L1645" s="74">
        <v>103</v>
      </c>
      <c r="M1645" s="74"/>
      <c r="N1645" s="74">
        <v>212</v>
      </c>
      <c r="O1645" s="74">
        <v>18</v>
      </c>
      <c r="P1645" s="74"/>
      <c r="Q1645" s="74">
        <v>131</v>
      </c>
      <c r="R1645" s="74">
        <v>9</v>
      </c>
      <c r="S1645" s="74"/>
      <c r="T1645" s="74">
        <v>128</v>
      </c>
      <c r="U1645" s="74"/>
      <c r="V1645" s="74">
        <v>17</v>
      </c>
    </row>
    <row r="1646" spans="1:22">
      <c r="A1646" s="78">
        <v>42194</v>
      </c>
      <c r="B1646" s="74">
        <v>33</v>
      </c>
      <c r="D1646" s="74">
        <v>5</v>
      </c>
      <c r="E1646" s="74"/>
      <c r="F1646" s="74">
        <v>34</v>
      </c>
      <c r="G1646" s="74"/>
      <c r="H1646" s="74">
        <v>3</v>
      </c>
      <c r="I1646" s="74"/>
      <c r="J1646" s="74">
        <v>806</v>
      </c>
      <c r="K1646" s="74"/>
      <c r="L1646" s="74">
        <v>98</v>
      </c>
      <c r="M1646" s="74"/>
      <c r="N1646" s="74">
        <v>232</v>
      </c>
      <c r="O1646" s="74">
        <v>20</v>
      </c>
      <c r="P1646" s="74"/>
      <c r="Q1646" s="74">
        <v>126</v>
      </c>
      <c r="R1646" s="74">
        <v>11</v>
      </c>
      <c r="S1646" s="74"/>
      <c r="T1646" s="74">
        <v>112</v>
      </c>
      <c r="U1646" s="74"/>
      <c r="V1646" s="74">
        <v>14</v>
      </c>
    </row>
    <row r="1647" spans="1:22">
      <c r="A1647" s="78">
        <v>42195</v>
      </c>
      <c r="B1647" s="74">
        <v>36</v>
      </c>
      <c r="D1647" s="74">
        <v>5</v>
      </c>
      <c r="E1647" s="74"/>
      <c r="F1647" s="74">
        <v>35</v>
      </c>
      <c r="G1647" s="74"/>
      <c r="H1647" s="74">
        <v>3</v>
      </c>
      <c r="I1647" s="74"/>
      <c r="J1647" s="74">
        <v>915</v>
      </c>
      <c r="K1647" s="74"/>
      <c r="L1647" s="74">
        <v>107</v>
      </c>
      <c r="M1647" s="74"/>
      <c r="N1647" s="74">
        <v>273</v>
      </c>
      <c r="O1647" s="74">
        <v>22</v>
      </c>
      <c r="P1647" s="74"/>
      <c r="Q1647" s="74">
        <v>154</v>
      </c>
      <c r="R1647" s="74">
        <v>14</v>
      </c>
      <c r="S1647" s="74"/>
      <c r="T1647" s="74">
        <v>45</v>
      </c>
      <c r="U1647" s="74"/>
      <c r="V1647" s="74">
        <v>6</v>
      </c>
    </row>
    <row r="1648" spans="1:22">
      <c r="A1648" s="78">
        <v>42196</v>
      </c>
      <c r="B1648" s="74">
        <v>40</v>
      </c>
      <c r="D1648" s="74">
        <v>6</v>
      </c>
      <c r="E1648" s="74"/>
      <c r="F1648" s="74">
        <v>31</v>
      </c>
      <c r="G1648" s="74"/>
      <c r="H1648" s="74">
        <v>3</v>
      </c>
      <c r="I1648" s="74"/>
      <c r="J1648" s="74">
        <v>844</v>
      </c>
      <c r="K1648" s="74"/>
      <c r="L1648" s="74">
        <v>103</v>
      </c>
      <c r="M1648" s="74"/>
      <c r="N1648" s="74">
        <v>283</v>
      </c>
      <c r="O1648" s="74">
        <v>21</v>
      </c>
      <c r="P1648" s="74"/>
      <c r="Q1648" s="74">
        <v>139</v>
      </c>
      <c r="R1648" s="74">
        <v>10</v>
      </c>
      <c r="S1648" s="74"/>
      <c r="T1648" s="74">
        <v>31</v>
      </c>
      <c r="U1648" s="74"/>
      <c r="V1648" s="74">
        <v>5</v>
      </c>
    </row>
    <row r="1649" spans="1:22">
      <c r="A1649" s="78">
        <v>42197</v>
      </c>
      <c r="B1649" s="74">
        <v>34</v>
      </c>
      <c r="D1649" s="74">
        <v>5</v>
      </c>
      <c r="E1649" s="74"/>
      <c r="F1649" s="74">
        <v>27</v>
      </c>
      <c r="G1649" s="74"/>
      <c r="H1649" s="74">
        <v>3</v>
      </c>
      <c r="I1649" s="74"/>
      <c r="J1649" s="74">
        <v>839</v>
      </c>
      <c r="K1649" s="74"/>
      <c r="L1649" s="74">
        <v>109</v>
      </c>
      <c r="M1649" s="74"/>
      <c r="N1649" s="74">
        <v>282</v>
      </c>
      <c r="O1649" s="74">
        <v>19</v>
      </c>
      <c r="P1649" s="74"/>
      <c r="Q1649" s="74">
        <v>135</v>
      </c>
      <c r="R1649" s="74">
        <v>7</v>
      </c>
      <c r="S1649" s="74"/>
      <c r="T1649" s="74">
        <v>41</v>
      </c>
      <c r="U1649" s="74"/>
      <c r="V1649" s="74">
        <v>6</v>
      </c>
    </row>
    <row r="1650" spans="1:22">
      <c r="A1650" s="78">
        <v>42198</v>
      </c>
      <c r="B1650" s="74">
        <v>32</v>
      </c>
      <c r="D1650" s="74">
        <v>5</v>
      </c>
      <c r="E1650" s="74"/>
      <c r="F1650" s="74">
        <v>28</v>
      </c>
      <c r="G1650" s="74"/>
      <c r="H1650" s="74">
        <v>3</v>
      </c>
      <c r="I1650" s="74"/>
      <c r="J1650" s="74">
        <v>807</v>
      </c>
      <c r="K1650" s="74"/>
      <c r="L1650" s="74">
        <v>96</v>
      </c>
      <c r="M1650" s="74"/>
      <c r="N1650" s="74">
        <v>232</v>
      </c>
      <c r="O1650" s="74">
        <v>18</v>
      </c>
      <c r="P1650" s="74"/>
      <c r="Q1650" s="74">
        <v>113</v>
      </c>
      <c r="R1650" s="74">
        <v>6</v>
      </c>
      <c r="S1650" s="74"/>
      <c r="T1650" s="74">
        <v>79</v>
      </c>
      <c r="U1650" s="74"/>
      <c r="V1650" s="74">
        <v>8</v>
      </c>
    </row>
    <row r="1651" spans="1:22">
      <c r="A1651" s="78">
        <v>42199</v>
      </c>
      <c r="B1651" s="74">
        <v>32</v>
      </c>
      <c r="D1651" s="74">
        <v>6</v>
      </c>
      <c r="E1651" s="74"/>
      <c r="F1651" s="74">
        <v>29</v>
      </c>
      <c r="G1651" s="74"/>
      <c r="H1651" s="74">
        <v>3</v>
      </c>
      <c r="I1651" s="74"/>
      <c r="J1651" s="74">
        <v>835</v>
      </c>
      <c r="K1651" s="74"/>
      <c r="L1651" s="74">
        <v>104</v>
      </c>
      <c r="M1651" s="74"/>
      <c r="N1651" s="74">
        <v>217</v>
      </c>
      <c r="O1651" s="74">
        <v>18</v>
      </c>
      <c r="P1651" s="74"/>
      <c r="Q1651" s="74">
        <v>116</v>
      </c>
      <c r="R1651" s="74">
        <v>10</v>
      </c>
      <c r="S1651" s="74"/>
      <c r="T1651" s="74">
        <v>110</v>
      </c>
      <c r="U1651" s="74"/>
      <c r="V1651" s="74">
        <v>14</v>
      </c>
    </row>
    <row r="1652" spans="1:22">
      <c r="A1652" s="78">
        <v>42200</v>
      </c>
      <c r="B1652" s="74">
        <v>38</v>
      </c>
      <c r="D1652" s="74">
        <v>6</v>
      </c>
      <c r="E1652" s="74"/>
      <c r="F1652" s="74">
        <v>29</v>
      </c>
      <c r="G1652" s="74"/>
      <c r="H1652" s="74">
        <v>3</v>
      </c>
      <c r="I1652" s="74"/>
      <c r="J1652" s="74">
        <v>896</v>
      </c>
      <c r="K1652" s="74"/>
      <c r="L1652" s="74">
        <v>112</v>
      </c>
      <c r="M1652" s="74"/>
      <c r="N1652" s="74">
        <v>226</v>
      </c>
      <c r="O1652" s="74">
        <v>18</v>
      </c>
      <c r="P1652" s="74"/>
      <c r="Q1652" s="74">
        <v>115</v>
      </c>
      <c r="R1652" s="74">
        <v>9</v>
      </c>
      <c r="S1652" s="74"/>
      <c r="T1652" s="74">
        <v>151</v>
      </c>
      <c r="U1652" s="74"/>
      <c r="V1652" s="74">
        <v>20</v>
      </c>
    </row>
    <row r="1653" spans="1:22">
      <c r="A1653" s="78">
        <v>42201</v>
      </c>
      <c r="B1653" s="74">
        <v>40</v>
      </c>
      <c r="D1653" s="74">
        <v>5</v>
      </c>
      <c r="E1653" s="74"/>
      <c r="F1653" s="74">
        <v>32</v>
      </c>
      <c r="G1653" s="74"/>
      <c r="H1653" s="74">
        <v>3</v>
      </c>
      <c r="I1653" s="74"/>
      <c r="J1653" s="74">
        <v>906</v>
      </c>
      <c r="K1653" s="74"/>
      <c r="L1653" s="74">
        <v>113</v>
      </c>
      <c r="M1653" s="74"/>
      <c r="N1653" s="74">
        <v>243</v>
      </c>
      <c r="O1653" s="74">
        <v>19</v>
      </c>
      <c r="P1653" s="74"/>
      <c r="Q1653" s="74">
        <v>116</v>
      </c>
      <c r="R1653" s="74">
        <v>10</v>
      </c>
      <c r="S1653" s="74"/>
      <c r="T1653" s="74">
        <v>161</v>
      </c>
      <c r="U1653" s="74"/>
      <c r="V1653" s="74">
        <v>22</v>
      </c>
    </row>
    <row r="1654" spans="1:22">
      <c r="A1654" s="78">
        <v>42202</v>
      </c>
      <c r="B1654" s="74">
        <v>46</v>
      </c>
      <c r="D1654" s="74">
        <v>5</v>
      </c>
      <c r="E1654" s="74"/>
      <c r="F1654" s="74">
        <v>36</v>
      </c>
      <c r="G1654" s="74"/>
      <c r="H1654" s="74">
        <v>3</v>
      </c>
      <c r="I1654" s="74"/>
      <c r="J1654" s="74">
        <v>981</v>
      </c>
      <c r="K1654" s="74"/>
      <c r="L1654" s="74">
        <v>117</v>
      </c>
      <c r="M1654" s="74"/>
      <c r="N1654" s="74">
        <v>256</v>
      </c>
      <c r="O1654" s="74">
        <v>18</v>
      </c>
      <c r="P1654" s="74"/>
      <c r="Q1654" s="74">
        <v>145</v>
      </c>
      <c r="R1654" s="74">
        <v>11</v>
      </c>
      <c r="S1654" s="74"/>
      <c r="T1654" s="74">
        <v>201</v>
      </c>
      <c r="U1654" s="74"/>
      <c r="V1654" s="74">
        <v>27</v>
      </c>
    </row>
    <row r="1655" spans="1:22">
      <c r="A1655" s="78">
        <v>42203</v>
      </c>
      <c r="B1655" s="74">
        <v>46</v>
      </c>
      <c r="D1655" s="74">
        <v>5</v>
      </c>
      <c r="E1655" s="74"/>
      <c r="F1655" s="74"/>
      <c r="G1655" s="74"/>
      <c r="H1655" s="74">
        <v>5</v>
      </c>
      <c r="I1655" s="74"/>
      <c r="J1655" s="74">
        <v>994</v>
      </c>
      <c r="K1655" s="74"/>
      <c r="L1655" s="74">
        <v>115</v>
      </c>
      <c r="M1655" s="74"/>
      <c r="N1655" s="74">
        <v>336</v>
      </c>
      <c r="O1655" s="74">
        <v>19</v>
      </c>
      <c r="P1655" s="74"/>
      <c r="Q1655" s="74">
        <v>128</v>
      </c>
      <c r="R1655" s="74">
        <v>6</v>
      </c>
      <c r="S1655" s="74"/>
      <c r="T1655" s="74">
        <v>191</v>
      </c>
      <c r="U1655" s="74"/>
      <c r="V1655" s="74">
        <v>26</v>
      </c>
    </row>
    <row r="1656" spans="1:22">
      <c r="A1656" s="78">
        <v>42204</v>
      </c>
      <c r="B1656" s="74">
        <v>45</v>
      </c>
      <c r="D1656" s="74">
        <v>5</v>
      </c>
      <c r="E1656" s="74"/>
      <c r="F1656" s="74"/>
      <c r="G1656" s="74"/>
      <c r="H1656" s="74"/>
      <c r="I1656" s="74"/>
      <c r="J1656" s="74">
        <v>1020</v>
      </c>
      <c r="K1656" s="74"/>
      <c r="L1656" s="74">
        <v>110</v>
      </c>
      <c r="M1656" s="74"/>
      <c r="N1656" s="74">
        <v>339</v>
      </c>
      <c r="O1656" s="74">
        <v>19</v>
      </c>
      <c r="P1656" s="74"/>
      <c r="Q1656" s="74">
        <v>126</v>
      </c>
      <c r="R1656" s="74">
        <v>6</v>
      </c>
      <c r="S1656" s="74"/>
      <c r="T1656" s="74">
        <v>174</v>
      </c>
      <c r="U1656" s="74"/>
      <c r="V1656" s="74">
        <v>25</v>
      </c>
    </row>
    <row r="1657" spans="1:22">
      <c r="A1657" s="78">
        <v>42205</v>
      </c>
      <c r="B1657" s="74">
        <v>39</v>
      </c>
      <c r="D1657" s="74">
        <v>5</v>
      </c>
      <c r="E1657" s="74"/>
      <c r="F1657" s="74"/>
      <c r="G1657" s="74"/>
      <c r="H1657" s="74"/>
      <c r="I1657" s="74"/>
      <c r="J1657" s="74">
        <v>753</v>
      </c>
      <c r="K1657" s="74"/>
      <c r="L1657" s="74">
        <v>82</v>
      </c>
      <c r="M1657" s="74"/>
      <c r="N1657" s="74">
        <v>337</v>
      </c>
      <c r="O1657" s="74">
        <v>18</v>
      </c>
      <c r="P1657" s="74"/>
      <c r="Q1657" s="74">
        <v>110</v>
      </c>
      <c r="R1657" s="74">
        <v>5</v>
      </c>
      <c r="S1657" s="74"/>
      <c r="T1657" s="74">
        <v>186</v>
      </c>
      <c r="U1657" s="74"/>
      <c r="V1657" s="74">
        <v>26</v>
      </c>
    </row>
    <row r="1658" spans="1:22">
      <c r="A1658" s="78">
        <v>42206</v>
      </c>
      <c r="B1658" s="74">
        <v>37</v>
      </c>
      <c r="D1658" s="74">
        <v>5</v>
      </c>
      <c r="E1658" s="74"/>
      <c r="F1658" s="74"/>
      <c r="G1658" s="74"/>
      <c r="H1658" s="74"/>
      <c r="I1658" s="74"/>
      <c r="J1658" s="74">
        <v>719</v>
      </c>
      <c r="K1658" s="74"/>
      <c r="L1658" s="74">
        <v>93</v>
      </c>
      <c r="M1658" s="74"/>
      <c r="N1658" s="74">
        <v>336</v>
      </c>
      <c r="O1658" s="74">
        <v>19</v>
      </c>
      <c r="P1658" s="74"/>
      <c r="Q1658" s="74">
        <v>125</v>
      </c>
      <c r="R1658" s="74">
        <v>8</v>
      </c>
      <c r="S1658" s="74"/>
      <c r="T1658" s="74">
        <v>190</v>
      </c>
      <c r="U1658" s="74"/>
      <c r="V1658" s="74">
        <v>28</v>
      </c>
    </row>
    <row r="1659" spans="1:22">
      <c r="A1659" s="78">
        <v>42207</v>
      </c>
      <c r="B1659" s="74">
        <v>35</v>
      </c>
      <c r="D1659" s="74">
        <v>5</v>
      </c>
      <c r="E1659" s="74"/>
      <c r="F1659" s="74"/>
      <c r="G1659" s="74"/>
      <c r="H1659" s="74">
        <v>5</v>
      </c>
      <c r="I1659" s="74"/>
      <c r="J1659" s="74">
        <v>661</v>
      </c>
      <c r="K1659" s="74"/>
      <c r="L1659" s="74">
        <v>82</v>
      </c>
      <c r="M1659" s="74"/>
      <c r="N1659" s="74">
        <v>347</v>
      </c>
      <c r="O1659" s="74">
        <v>19</v>
      </c>
      <c r="P1659" s="74"/>
      <c r="Q1659" s="74">
        <v>118</v>
      </c>
      <c r="R1659" s="74">
        <v>7</v>
      </c>
      <c r="S1659" s="74"/>
      <c r="T1659" s="74">
        <v>202</v>
      </c>
      <c r="U1659" s="74"/>
      <c r="V1659" s="74">
        <v>29</v>
      </c>
    </row>
    <row r="1660" spans="1:22">
      <c r="A1660" s="78">
        <v>42208</v>
      </c>
      <c r="B1660" s="74">
        <v>33</v>
      </c>
      <c r="D1660" s="74">
        <v>5</v>
      </c>
      <c r="E1660" s="74"/>
      <c r="F1660" s="74">
        <v>47</v>
      </c>
      <c r="G1660" s="74"/>
      <c r="H1660" s="74">
        <v>3</v>
      </c>
      <c r="I1660" s="74"/>
      <c r="J1660" s="74">
        <v>721</v>
      </c>
      <c r="K1660" s="74"/>
      <c r="L1660" s="74">
        <v>89</v>
      </c>
      <c r="M1660" s="74"/>
      <c r="N1660" s="74">
        <v>338</v>
      </c>
      <c r="O1660" s="74">
        <v>20</v>
      </c>
      <c r="P1660" s="74"/>
      <c r="Q1660" s="74">
        <v>112</v>
      </c>
      <c r="R1660" s="74">
        <v>9</v>
      </c>
      <c r="S1660" s="74"/>
      <c r="T1660" s="74">
        <v>187</v>
      </c>
      <c r="U1660" s="74"/>
      <c r="V1660" s="74">
        <v>23</v>
      </c>
    </row>
    <row r="1661" spans="1:22">
      <c r="A1661" s="78">
        <v>42209</v>
      </c>
      <c r="B1661" s="74">
        <v>43</v>
      </c>
      <c r="D1661" s="74">
        <v>5</v>
      </c>
      <c r="E1661" s="74"/>
      <c r="F1661" s="74">
        <v>40</v>
      </c>
      <c r="G1661" s="74"/>
      <c r="H1661" s="74">
        <v>2</v>
      </c>
      <c r="I1661" s="74"/>
      <c r="J1661" s="74">
        <v>754</v>
      </c>
      <c r="K1661" s="74"/>
      <c r="L1661" s="74">
        <v>91</v>
      </c>
      <c r="M1661" s="74"/>
      <c r="N1661" s="74">
        <v>357</v>
      </c>
      <c r="O1661" s="74">
        <v>19</v>
      </c>
      <c r="P1661" s="74"/>
      <c r="Q1661" s="74">
        <v>124</v>
      </c>
      <c r="R1661" s="74">
        <v>9</v>
      </c>
      <c r="S1661" s="74"/>
      <c r="T1661" s="74">
        <v>202</v>
      </c>
      <c r="U1661" s="74"/>
      <c r="V1661" s="74">
        <v>27</v>
      </c>
    </row>
    <row r="1662" spans="1:22">
      <c r="A1662" s="78">
        <v>42210</v>
      </c>
      <c r="B1662" s="74">
        <v>41</v>
      </c>
      <c r="D1662" s="74">
        <v>5</v>
      </c>
      <c r="E1662" s="74"/>
      <c r="F1662" s="74">
        <v>32</v>
      </c>
      <c r="G1662" s="74"/>
      <c r="H1662" s="74">
        <v>2</v>
      </c>
      <c r="I1662" s="74"/>
      <c r="J1662" s="74">
        <v>741</v>
      </c>
      <c r="K1662" s="74"/>
      <c r="L1662" s="74">
        <v>97</v>
      </c>
      <c r="M1662" s="74"/>
      <c r="N1662" s="74">
        <v>388</v>
      </c>
      <c r="O1662" s="74">
        <v>20</v>
      </c>
      <c r="P1662" s="74"/>
      <c r="Q1662" s="74">
        <v>117</v>
      </c>
      <c r="R1662" s="74">
        <v>6</v>
      </c>
      <c r="S1662" s="74"/>
      <c r="T1662" s="74">
        <v>191</v>
      </c>
      <c r="U1662" s="74"/>
      <c r="V1662" s="74">
        <v>25</v>
      </c>
    </row>
    <row r="1663" spans="1:22">
      <c r="A1663" s="78">
        <v>42211</v>
      </c>
      <c r="B1663" s="74">
        <v>45</v>
      </c>
      <c r="D1663" s="74">
        <v>7</v>
      </c>
      <c r="E1663" s="74"/>
      <c r="F1663" s="74">
        <v>32</v>
      </c>
      <c r="G1663" s="74"/>
      <c r="H1663" s="74">
        <v>2</v>
      </c>
      <c r="I1663" s="74"/>
      <c r="J1663" s="74">
        <v>690</v>
      </c>
      <c r="K1663" s="74"/>
      <c r="L1663" s="74">
        <v>92</v>
      </c>
      <c r="M1663" s="74"/>
      <c r="N1663" s="74">
        <v>377</v>
      </c>
      <c r="O1663" s="74">
        <v>19</v>
      </c>
      <c r="P1663" s="74"/>
      <c r="Q1663" s="74">
        <v>112</v>
      </c>
      <c r="R1663" s="74">
        <v>5</v>
      </c>
      <c r="S1663" s="74"/>
      <c r="T1663" s="74">
        <v>33</v>
      </c>
      <c r="U1663" s="74"/>
      <c r="V1663" s="74">
        <v>5</v>
      </c>
    </row>
    <row r="1664" spans="1:22">
      <c r="A1664" s="78">
        <v>42212</v>
      </c>
      <c r="B1664" s="74">
        <v>38</v>
      </c>
      <c r="D1664" s="74">
        <v>7</v>
      </c>
      <c r="E1664" s="74"/>
      <c r="F1664" s="74">
        <v>31</v>
      </c>
      <c r="G1664" s="74"/>
      <c r="H1664" s="74">
        <v>2</v>
      </c>
      <c r="I1664" s="74"/>
      <c r="J1664" s="74">
        <v>551</v>
      </c>
      <c r="K1664" s="74"/>
      <c r="L1664" s="74">
        <v>67</v>
      </c>
      <c r="M1664" s="74"/>
      <c r="N1664" s="74">
        <v>344</v>
      </c>
      <c r="O1664" s="74">
        <v>19</v>
      </c>
      <c r="P1664" s="74"/>
      <c r="Q1664" s="74">
        <v>119</v>
      </c>
      <c r="R1664" s="74">
        <v>6</v>
      </c>
      <c r="S1664" s="74"/>
      <c r="T1664" s="74">
        <v>16</v>
      </c>
      <c r="U1664" s="74"/>
      <c r="V1664" s="74">
        <v>4</v>
      </c>
    </row>
    <row r="1665" spans="1:22">
      <c r="A1665" s="78">
        <v>42213</v>
      </c>
      <c r="B1665" s="74">
        <v>33</v>
      </c>
      <c r="D1665" s="74">
        <v>6</v>
      </c>
      <c r="E1665" s="74"/>
      <c r="F1665" s="74">
        <v>31</v>
      </c>
      <c r="G1665" s="74"/>
      <c r="H1665" s="74">
        <v>2</v>
      </c>
      <c r="I1665" s="74"/>
      <c r="J1665" s="74">
        <v>453</v>
      </c>
      <c r="K1665" s="74"/>
      <c r="L1665" s="74">
        <v>59</v>
      </c>
      <c r="M1665" s="74"/>
      <c r="N1665" s="74">
        <v>347</v>
      </c>
      <c r="O1665" s="74">
        <v>19</v>
      </c>
      <c r="P1665" s="74"/>
      <c r="Q1665" s="74">
        <v>98</v>
      </c>
      <c r="R1665" s="74">
        <v>4</v>
      </c>
      <c r="S1665" s="74"/>
      <c r="T1665" s="74">
        <v>52</v>
      </c>
      <c r="U1665" s="74"/>
      <c r="V1665" s="74">
        <v>8</v>
      </c>
    </row>
    <row r="1666" spans="1:22">
      <c r="A1666" s="78">
        <v>42214</v>
      </c>
      <c r="B1666" s="74">
        <v>37</v>
      </c>
      <c r="D1666" s="74">
        <v>6</v>
      </c>
      <c r="E1666" s="74"/>
      <c r="F1666" s="74">
        <v>30</v>
      </c>
      <c r="G1666" s="74"/>
      <c r="H1666" s="74">
        <v>2</v>
      </c>
      <c r="I1666" s="74"/>
      <c r="J1666" s="74">
        <v>467</v>
      </c>
      <c r="K1666" s="74"/>
      <c r="L1666" s="74">
        <v>58</v>
      </c>
      <c r="M1666" s="74"/>
      <c r="N1666" s="74">
        <v>343</v>
      </c>
      <c r="O1666" s="74">
        <v>19</v>
      </c>
      <c r="P1666" s="74"/>
      <c r="Q1666" s="74">
        <v>102</v>
      </c>
      <c r="R1666" s="74">
        <v>5</v>
      </c>
      <c r="S1666" s="74"/>
      <c r="T1666" s="74">
        <v>65</v>
      </c>
      <c r="U1666" s="74"/>
      <c r="V1666" s="74">
        <v>9</v>
      </c>
    </row>
    <row r="1667" spans="1:22">
      <c r="A1667" s="78">
        <v>42215</v>
      </c>
      <c r="B1667" s="74">
        <v>41</v>
      </c>
      <c r="D1667" s="74">
        <v>7</v>
      </c>
      <c r="E1667" s="74"/>
      <c r="F1667" s="74">
        <v>32</v>
      </c>
      <c r="G1667" s="74"/>
      <c r="H1667" s="74">
        <v>2</v>
      </c>
      <c r="I1667" s="74"/>
      <c r="J1667" s="74">
        <v>481</v>
      </c>
      <c r="K1667" s="74"/>
      <c r="L1667" s="74">
        <v>56</v>
      </c>
      <c r="M1667" s="74"/>
      <c r="N1667" s="74">
        <v>358</v>
      </c>
      <c r="O1667" s="74">
        <v>20</v>
      </c>
      <c r="P1667" s="74"/>
      <c r="Q1667" s="74">
        <v>123</v>
      </c>
      <c r="R1667" s="74">
        <v>6</v>
      </c>
      <c r="S1667" s="74"/>
      <c r="T1667" s="74">
        <v>82</v>
      </c>
      <c r="U1667" s="74"/>
      <c r="V1667" s="74">
        <v>10</v>
      </c>
    </row>
    <row r="1668" spans="1:22">
      <c r="A1668" s="78">
        <v>42216</v>
      </c>
      <c r="B1668" s="74">
        <v>41</v>
      </c>
      <c r="D1668" s="74">
        <v>7</v>
      </c>
      <c r="E1668" s="74"/>
      <c r="F1668" s="74">
        <v>35</v>
      </c>
      <c r="G1668" s="74"/>
      <c r="H1668" s="74">
        <v>3</v>
      </c>
      <c r="I1668" s="74"/>
      <c r="J1668" s="74">
        <v>519</v>
      </c>
      <c r="K1668" s="74"/>
      <c r="L1668" s="74">
        <v>60</v>
      </c>
      <c r="M1668" s="74"/>
      <c r="N1668" s="74">
        <v>389</v>
      </c>
      <c r="O1668" s="74">
        <v>22</v>
      </c>
      <c r="P1668" s="74"/>
      <c r="Q1668" s="74">
        <v>157</v>
      </c>
      <c r="R1668" s="74">
        <v>8</v>
      </c>
      <c r="S1668" s="74"/>
      <c r="T1668" s="74">
        <v>118</v>
      </c>
      <c r="U1668" s="74"/>
      <c r="V1668" s="74">
        <v>19</v>
      </c>
    </row>
    <row r="1669" spans="1:22">
      <c r="A1669" s="78">
        <v>42217</v>
      </c>
      <c r="B1669" s="74">
        <v>42</v>
      </c>
      <c r="D1669" s="74">
        <v>7</v>
      </c>
      <c r="E1669" s="74"/>
      <c r="F1669" s="74">
        <v>33</v>
      </c>
      <c r="G1669" s="74"/>
      <c r="H1669" s="74">
        <v>3</v>
      </c>
      <c r="I1669" s="74"/>
      <c r="J1669" s="74">
        <v>580</v>
      </c>
      <c r="K1669" s="74"/>
      <c r="L1669" s="74">
        <v>71</v>
      </c>
      <c r="M1669" s="74"/>
      <c r="N1669" s="74">
        <v>379</v>
      </c>
      <c r="O1669" s="74">
        <v>21</v>
      </c>
      <c r="P1669" s="74"/>
      <c r="Q1669" s="74">
        <v>146</v>
      </c>
      <c r="R1669" s="74">
        <v>8</v>
      </c>
      <c r="S1669" s="74"/>
      <c r="T1669" s="74">
        <v>144</v>
      </c>
      <c r="U1669" s="74"/>
      <c r="V1669" s="74">
        <v>18</v>
      </c>
    </row>
    <row r="1670" spans="1:22">
      <c r="A1670" s="78">
        <v>42218</v>
      </c>
      <c r="B1670" s="74">
        <v>37</v>
      </c>
      <c r="D1670" s="74">
        <v>6</v>
      </c>
      <c r="E1670" s="74"/>
      <c r="F1670" s="74">
        <v>30</v>
      </c>
      <c r="G1670" s="74"/>
      <c r="H1670" s="74">
        <v>2</v>
      </c>
      <c r="I1670" s="74"/>
      <c r="J1670" s="74">
        <v>652</v>
      </c>
      <c r="K1670" s="74"/>
      <c r="L1670" s="74">
        <v>85</v>
      </c>
      <c r="M1670" s="74"/>
      <c r="N1670" s="74">
        <v>390</v>
      </c>
      <c r="O1670" s="74">
        <v>22</v>
      </c>
      <c r="P1670" s="74"/>
      <c r="Q1670" s="74">
        <v>117</v>
      </c>
      <c r="R1670" s="74">
        <v>4</v>
      </c>
      <c r="S1670" s="74"/>
      <c r="T1670" s="74">
        <v>147</v>
      </c>
      <c r="U1670" s="74"/>
      <c r="V1670" s="74">
        <v>18</v>
      </c>
    </row>
    <row r="1671" spans="1:22">
      <c r="A1671" s="78">
        <v>42219</v>
      </c>
      <c r="B1671" s="74">
        <v>35</v>
      </c>
      <c r="D1671" s="74">
        <v>6</v>
      </c>
      <c r="E1671" s="74"/>
      <c r="F1671" s="74">
        <v>32</v>
      </c>
      <c r="G1671" s="74"/>
      <c r="H1671" s="74">
        <v>2</v>
      </c>
      <c r="I1671" s="74"/>
      <c r="J1671" s="74">
        <v>631</v>
      </c>
      <c r="K1671" s="74"/>
      <c r="L1671" s="74">
        <v>77</v>
      </c>
      <c r="M1671" s="74"/>
      <c r="N1671" s="74">
        <v>223</v>
      </c>
      <c r="O1671" s="74">
        <v>18</v>
      </c>
      <c r="P1671" s="74"/>
      <c r="Q1671" s="74">
        <v>123</v>
      </c>
      <c r="R1671" s="74">
        <v>5</v>
      </c>
      <c r="S1671" s="74"/>
      <c r="T1671" s="74">
        <v>154</v>
      </c>
      <c r="U1671" s="74"/>
      <c r="V1671" s="74">
        <v>20</v>
      </c>
    </row>
    <row r="1672" spans="1:22">
      <c r="A1672" s="78">
        <v>42220</v>
      </c>
      <c r="B1672" s="74">
        <v>34</v>
      </c>
      <c r="D1672" s="74">
        <v>6</v>
      </c>
      <c r="E1672" s="74"/>
      <c r="F1672" s="74">
        <v>37</v>
      </c>
      <c r="G1672" s="74"/>
      <c r="H1672" s="74">
        <v>2</v>
      </c>
      <c r="I1672" s="74"/>
      <c r="J1672" s="74">
        <v>628</v>
      </c>
      <c r="K1672" s="74"/>
      <c r="L1672" s="74">
        <v>76</v>
      </c>
      <c r="M1672" s="74"/>
      <c r="N1672" s="74">
        <v>221</v>
      </c>
      <c r="O1672" s="74">
        <v>18</v>
      </c>
      <c r="P1672" s="74"/>
      <c r="Q1672" s="74">
        <v>124</v>
      </c>
      <c r="R1672" s="74">
        <v>6</v>
      </c>
      <c r="S1672" s="74"/>
      <c r="T1672" s="74">
        <v>185</v>
      </c>
      <c r="U1672" s="74"/>
      <c r="V1672" s="74">
        <v>25</v>
      </c>
    </row>
    <row r="1673" spans="1:22">
      <c r="A1673" s="78">
        <v>42221</v>
      </c>
      <c r="B1673" s="74">
        <v>34</v>
      </c>
      <c r="D1673" s="74">
        <v>6</v>
      </c>
      <c r="E1673" s="74"/>
      <c r="F1673" s="74">
        <v>37</v>
      </c>
      <c r="G1673" s="74"/>
      <c r="H1673" s="74">
        <v>2</v>
      </c>
      <c r="I1673" s="74"/>
      <c r="J1673" s="74">
        <v>608</v>
      </c>
      <c r="K1673" s="74"/>
      <c r="L1673" s="74">
        <v>76</v>
      </c>
      <c r="M1673" s="74"/>
      <c r="N1673" s="74">
        <v>161</v>
      </c>
      <c r="O1673" s="74">
        <v>14</v>
      </c>
      <c r="P1673" s="74"/>
      <c r="Q1673" s="74">
        <v>133</v>
      </c>
      <c r="R1673" s="74">
        <v>9</v>
      </c>
      <c r="S1673" s="74"/>
      <c r="T1673" s="74">
        <v>208</v>
      </c>
      <c r="U1673" s="74"/>
      <c r="V1673" s="74">
        <v>28</v>
      </c>
    </row>
    <row r="1674" spans="1:22">
      <c r="A1674" s="78">
        <v>42222</v>
      </c>
      <c r="B1674" s="74">
        <v>36</v>
      </c>
      <c r="D1674" s="74">
        <v>7</v>
      </c>
      <c r="E1674" s="74"/>
      <c r="F1674" s="74">
        <v>36</v>
      </c>
      <c r="G1674" s="74"/>
      <c r="H1674" s="74">
        <v>2</v>
      </c>
      <c r="I1674" s="74"/>
      <c r="J1674" s="74">
        <v>558</v>
      </c>
      <c r="K1674" s="74"/>
      <c r="L1674" s="74">
        <v>68</v>
      </c>
      <c r="M1674" s="74"/>
      <c r="N1674" s="74">
        <v>179</v>
      </c>
      <c r="O1674" s="74">
        <v>17</v>
      </c>
      <c r="P1674" s="74"/>
      <c r="Q1674" s="74">
        <v>144</v>
      </c>
      <c r="R1674" s="74">
        <v>11</v>
      </c>
      <c r="S1674" s="74"/>
      <c r="T1674" s="74">
        <v>221</v>
      </c>
      <c r="U1674" s="74"/>
      <c r="V1674" s="74">
        <v>31</v>
      </c>
    </row>
    <row r="1675" spans="1:22">
      <c r="A1675" s="78">
        <v>42223</v>
      </c>
      <c r="B1675" s="74">
        <v>46</v>
      </c>
      <c r="D1675" s="74">
        <v>7</v>
      </c>
      <c r="E1675" s="74"/>
      <c r="F1675" s="74">
        <v>35</v>
      </c>
      <c r="G1675" s="74"/>
      <c r="H1675" s="74">
        <v>2</v>
      </c>
      <c r="I1675" s="74"/>
      <c r="J1675" s="74">
        <v>627</v>
      </c>
      <c r="K1675" s="74"/>
      <c r="L1675" s="74">
        <v>69</v>
      </c>
      <c r="M1675" s="74"/>
      <c r="N1675" s="74">
        <v>188</v>
      </c>
      <c r="O1675" s="74">
        <v>17</v>
      </c>
      <c r="P1675" s="74"/>
      <c r="Q1675" s="74">
        <v>130</v>
      </c>
      <c r="R1675" s="74">
        <v>7</v>
      </c>
      <c r="S1675" s="74"/>
      <c r="T1675" s="74">
        <v>244</v>
      </c>
      <c r="U1675" s="74"/>
      <c r="V1675" s="74">
        <v>28</v>
      </c>
    </row>
    <row r="1676" spans="1:22">
      <c r="A1676" s="78">
        <v>42224</v>
      </c>
      <c r="B1676" s="74">
        <v>44</v>
      </c>
      <c r="D1676" s="74">
        <v>6</v>
      </c>
      <c r="E1676" s="74"/>
      <c r="F1676" s="74">
        <v>31</v>
      </c>
      <c r="G1676" s="74"/>
      <c r="H1676" s="74">
        <v>2</v>
      </c>
      <c r="I1676" s="74"/>
      <c r="J1676" s="74">
        <v>626</v>
      </c>
      <c r="K1676" s="74"/>
      <c r="L1676" s="74">
        <v>74</v>
      </c>
      <c r="M1676" s="74"/>
      <c r="N1676" s="74">
        <v>204</v>
      </c>
      <c r="O1676" s="74">
        <v>16</v>
      </c>
      <c r="P1676" s="74"/>
      <c r="Q1676" s="74">
        <v>145</v>
      </c>
      <c r="R1676" s="74">
        <v>7</v>
      </c>
      <c r="S1676" s="74"/>
      <c r="T1676" s="74">
        <v>235</v>
      </c>
      <c r="U1676" s="74"/>
      <c r="V1676" s="74">
        <v>29</v>
      </c>
    </row>
    <row r="1677" spans="1:22">
      <c r="A1677" s="78">
        <v>42225</v>
      </c>
      <c r="B1677" s="74">
        <v>39</v>
      </c>
      <c r="D1677" s="74">
        <v>6</v>
      </c>
      <c r="E1677" s="74"/>
      <c r="F1677" s="74">
        <v>31</v>
      </c>
      <c r="G1677" s="74"/>
      <c r="H1677" s="74">
        <v>2</v>
      </c>
      <c r="I1677" s="74"/>
      <c r="J1677" s="74">
        <v>560</v>
      </c>
      <c r="K1677" s="74"/>
      <c r="L1677" s="74">
        <v>68</v>
      </c>
      <c r="M1677" s="74"/>
      <c r="N1677" s="74">
        <v>253</v>
      </c>
      <c r="O1677" s="74">
        <v>16</v>
      </c>
      <c r="P1677" s="74"/>
      <c r="Q1677" s="74">
        <v>149</v>
      </c>
      <c r="R1677" s="74">
        <v>6</v>
      </c>
      <c r="S1677" s="74"/>
      <c r="T1677" s="74">
        <v>230</v>
      </c>
      <c r="U1677" s="74"/>
      <c r="V1677" s="74">
        <v>31</v>
      </c>
    </row>
    <row r="1678" spans="1:22">
      <c r="A1678" s="78">
        <v>42226</v>
      </c>
      <c r="B1678" s="74">
        <v>36</v>
      </c>
      <c r="D1678" s="74">
        <v>6</v>
      </c>
      <c r="E1678" s="74"/>
      <c r="F1678" s="74">
        <v>31</v>
      </c>
      <c r="G1678" s="74"/>
      <c r="H1678" s="74">
        <v>2</v>
      </c>
      <c r="I1678" s="74"/>
      <c r="J1678" s="74">
        <v>423</v>
      </c>
      <c r="K1678" s="74"/>
      <c r="L1678" s="74">
        <v>54</v>
      </c>
      <c r="M1678" s="74"/>
      <c r="N1678" s="74">
        <v>199</v>
      </c>
      <c r="O1678" s="74">
        <v>18</v>
      </c>
      <c r="P1678" s="74"/>
      <c r="Q1678" s="74">
        <v>147</v>
      </c>
      <c r="R1678" s="74">
        <v>10</v>
      </c>
      <c r="S1678" s="74"/>
      <c r="T1678" s="74">
        <v>240</v>
      </c>
      <c r="U1678" s="74"/>
      <c r="V1678" s="74">
        <v>33</v>
      </c>
    </row>
    <row r="1679" spans="1:22">
      <c r="A1679" s="78">
        <v>42227</v>
      </c>
      <c r="B1679" s="74">
        <v>36</v>
      </c>
      <c r="D1679" s="74">
        <v>6</v>
      </c>
      <c r="E1679" s="74"/>
      <c r="F1679" s="74">
        <v>33</v>
      </c>
      <c r="G1679" s="74"/>
      <c r="H1679" s="74">
        <v>2</v>
      </c>
      <c r="I1679" s="74"/>
      <c r="J1679" s="74">
        <v>418</v>
      </c>
      <c r="K1679" s="74"/>
      <c r="L1679" s="74">
        <v>55</v>
      </c>
      <c r="M1679" s="74"/>
      <c r="N1679" s="74">
        <v>178</v>
      </c>
      <c r="O1679" s="74">
        <v>16</v>
      </c>
      <c r="P1679" s="74"/>
      <c r="Q1679" s="74">
        <v>146</v>
      </c>
      <c r="R1679" s="74">
        <v>11</v>
      </c>
      <c r="S1679" s="74"/>
      <c r="T1679" s="74">
        <v>157</v>
      </c>
      <c r="U1679" s="74"/>
      <c r="V1679" s="74">
        <v>17</v>
      </c>
    </row>
    <row r="1680" spans="1:22">
      <c r="A1680" s="78">
        <v>42228</v>
      </c>
      <c r="B1680" s="74">
        <v>36</v>
      </c>
      <c r="D1680" s="74">
        <v>6</v>
      </c>
      <c r="E1680" s="74"/>
      <c r="F1680" s="74">
        <v>30</v>
      </c>
      <c r="G1680" s="74"/>
      <c r="H1680" s="74">
        <v>2</v>
      </c>
      <c r="I1680" s="74"/>
      <c r="J1680" s="74">
        <v>424</v>
      </c>
      <c r="K1680" s="74"/>
      <c r="L1680" s="74">
        <v>57</v>
      </c>
      <c r="M1680" s="74"/>
      <c r="N1680" s="74">
        <v>184</v>
      </c>
      <c r="O1680" s="74">
        <v>17</v>
      </c>
      <c r="P1680" s="74"/>
      <c r="Q1680" s="74">
        <v>143</v>
      </c>
      <c r="R1680" s="74">
        <v>9</v>
      </c>
      <c r="S1680" s="74"/>
      <c r="T1680" s="74">
        <v>141</v>
      </c>
      <c r="U1680" s="74"/>
      <c r="V1680" s="74">
        <v>19</v>
      </c>
    </row>
    <row r="1681" spans="1:22">
      <c r="A1681" s="78">
        <v>42229</v>
      </c>
      <c r="B1681" s="74">
        <v>38</v>
      </c>
      <c r="D1681" s="74">
        <v>6</v>
      </c>
      <c r="E1681" s="74"/>
      <c r="F1681" s="74">
        <v>28</v>
      </c>
      <c r="G1681" s="74"/>
      <c r="H1681" s="74">
        <v>2</v>
      </c>
      <c r="I1681" s="74"/>
      <c r="J1681" s="74">
        <v>441</v>
      </c>
      <c r="K1681" s="74"/>
      <c r="L1681" s="74">
        <v>57</v>
      </c>
      <c r="M1681" s="74"/>
      <c r="N1681" s="74">
        <v>185</v>
      </c>
      <c r="O1681" s="74">
        <v>17</v>
      </c>
      <c r="P1681" s="74"/>
      <c r="Q1681" s="74">
        <v>155</v>
      </c>
      <c r="R1681" s="74">
        <v>13</v>
      </c>
      <c r="S1681" s="74"/>
      <c r="T1681" s="74">
        <v>141</v>
      </c>
      <c r="U1681" s="74"/>
      <c r="V1681" s="74">
        <v>17</v>
      </c>
    </row>
    <row r="1682" spans="1:22">
      <c r="A1682" s="78">
        <v>42230</v>
      </c>
      <c r="B1682" s="74">
        <v>38</v>
      </c>
      <c r="D1682" s="74">
        <v>6</v>
      </c>
      <c r="E1682" s="74"/>
      <c r="F1682" s="74">
        <v>27</v>
      </c>
      <c r="G1682" s="74"/>
      <c r="H1682" s="74">
        <v>2</v>
      </c>
      <c r="I1682" s="74"/>
      <c r="J1682" s="74">
        <v>519</v>
      </c>
      <c r="K1682" s="74"/>
      <c r="L1682" s="74">
        <v>64</v>
      </c>
      <c r="M1682" s="74"/>
      <c r="N1682" s="74">
        <v>228</v>
      </c>
      <c r="O1682" s="74">
        <v>21</v>
      </c>
      <c r="P1682" s="74"/>
      <c r="Q1682" s="74">
        <v>175</v>
      </c>
      <c r="R1682" s="74">
        <v>15</v>
      </c>
      <c r="S1682" s="74"/>
      <c r="T1682" s="74">
        <v>170</v>
      </c>
      <c r="U1682" s="74"/>
      <c r="V1682" s="74">
        <v>22</v>
      </c>
    </row>
    <row r="1683" spans="1:22">
      <c r="A1683" s="78">
        <v>42231</v>
      </c>
      <c r="B1683" s="74">
        <v>40</v>
      </c>
      <c r="D1683" s="74">
        <v>6</v>
      </c>
      <c r="E1683" s="74"/>
      <c r="F1683" s="74">
        <v>27</v>
      </c>
      <c r="G1683" s="74"/>
      <c r="H1683" s="74">
        <v>2</v>
      </c>
      <c r="I1683" s="74"/>
      <c r="J1683" s="74">
        <v>528</v>
      </c>
      <c r="K1683" s="74"/>
      <c r="L1683" s="74">
        <v>66</v>
      </c>
      <c r="M1683" s="74"/>
      <c r="N1683" s="74">
        <v>242</v>
      </c>
      <c r="O1683" s="74">
        <v>21</v>
      </c>
      <c r="P1683" s="74"/>
      <c r="Q1683" s="74">
        <v>149</v>
      </c>
      <c r="R1683" s="74">
        <v>10</v>
      </c>
      <c r="S1683" s="74"/>
      <c r="T1683" s="74">
        <v>192</v>
      </c>
      <c r="U1683" s="74"/>
      <c r="V1683" s="74">
        <v>30</v>
      </c>
    </row>
    <row r="1684" spans="1:22">
      <c r="A1684" s="78">
        <v>42232</v>
      </c>
      <c r="B1684" s="74">
        <v>31</v>
      </c>
      <c r="D1684" s="74">
        <v>6</v>
      </c>
      <c r="E1684" s="74"/>
      <c r="F1684" s="74">
        <v>24</v>
      </c>
      <c r="G1684" s="74"/>
      <c r="H1684" s="74">
        <v>2</v>
      </c>
      <c r="I1684" s="74"/>
      <c r="J1684" s="74">
        <v>573</v>
      </c>
      <c r="K1684" s="74"/>
      <c r="L1684" s="74">
        <v>74</v>
      </c>
      <c r="M1684" s="74"/>
      <c r="N1684" s="74">
        <v>251</v>
      </c>
      <c r="O1684" s="74">
        <v>20</v>
      </c>
      <c r="P1684" s="74"/>
      <c r="Q1684" s="74">
        <v>143</v>
      </c>
      <c r="R1684" s="74">
        <v>8</v>
      </c>
      <c r="S1684" s="74"/>
      <c r="T1684" s="74">
        <v>216</v>
      </c>
      <c r="U1684" s="74"/>
      <c r="V1684" s="74">
        <v>33</v>
      </c>
    </row>
    <row r="1685" spans="1:22">
      <c r="A1685" s="78">
        <v>42233</v>
      </c>
      <c r="B1685" s="74">
        <v>25</v>
      </c>
      <c r="D1685" s="74">
        <v>5</v>
      </c>
      <c r="E1685" s="74"/>
      <c r="F1685" s="74">
        <v>26</v>
      </c>
      <c r="G1685" s="74"/>
      <c r="H1685" s="74">
        <v>2</v>
      </c>
      <c r="I1685" s="74"/>
      <c r="J1685" s="74">
        <v>592</v>
      </c>
      <c r="K1685" s="74"/>
      <c r="L1685" s="74">
        <v>73</v>
      </c>
      <c r="M1685" s="74"/>
      <c r="N1685" s="74">
        <v>215</v>
      </c>
      <c r="O1685" s="74">
        <v>20</v>
      </c>
      <c r="P1685" s="74"/>
      <c r="Q1685" s="74">
        <v>117</v>
      </c>
      <c r="R1685" s="74">
        <v>7</v>
      </c>
      <c r="S1685" s="74"/>
      <c r="T1685" s="74">
        <v>126</v>
      </c>
      <c r="U1685" s="74"/>
      <c r="V1685" s="74">
        <v>18</v>
      </c>
    </row>
    <row r="1686" spans="1:22">
      <c r="A1686" s="78">
        <v>42234</v>
      </c>
      <c r="B1686" s="74">
        <v>20</v>
      </c>
      <c r="D1686" s="74">
        <v>5</v>
      </c>
      <c r="E1686" s="74"/>
      <c r="F1686" s="74">
        <v>22</v>
      </c>
      <c r="G1686" s="74"/>
      <c r="H1686" s="74">
        <v>3</v>
      </c>
      <c r="I1686" s="74"/>
      <c r="J1686" s="74">
        <v>542</v>
      </c>
      <c r="K1686" s="74"/>
      <c r="L1686" s="74">
        <v>72</v>
      </c>
      <c r="M1686" s="74"/>
      <c r="N1686" s="74">
        <v>180</v>
      </c>
      <c r="O1686" s="74">
        <v>19</v>
      </c>
      <c r="P1686" s="74"/>
      <c r="Q1686" s="74">
        <v>105</v>
      </c>
      <c r="R1686" s="74">
        <v>7</v>
      </c>
      <c r="S1686" s="74"/>
      <c r="T1686" s="74">
        <v>93</v>
      </c>
      <c r="U1686" s="74"/>
      <c r="V1686" s="74">
        <v>16</v>
      </c>
    </row>
    <row r="1687" spans="1:22">
      <c r="A1687" s="78">
        <v>42235</v>
      </c>
      <c r="B1687" s="74">
        <v>19</v>
      </c>
      <c r="D1687" s="74">
        <v>5</v>
      </c>
      <c r="E1687" s="74"/>
      <c r="F1687" s="74">
        <v>21</v>
      </c>
      <c r="G1687" s="74"/>
      <c r="H1687" s="74">
        <v>2</v>
      </c>
      <c r="I1687" s="74"/>
      <c r="J1687" s="74">
        <v>401</v>
      </c>
      <c r="K1687" s="74"/>
      <c r="L1687" s="74">
        <v>52</v>
      </c>
      <c r="M1687" s="74"/>
      <c r="N1687" s="74">
        <v>196</v>
      </c>
      <c r="O1687" s="74">
        <v>20</v>
      </c>
      <c r="P1687" s="74"/>
      <c r="Q1687" s="74">
        <v>97</v>
      </c>
      <c r="R1687" s="74">
        <v>7</v>
      </c>
      <c r="S1687" s="74"/>
      <c r="T1687" s="74">
        <v>123</v>
      </c>
      <c r="U1687" s="74"/>
      <c r="V1687" s="74">
        <v>16</v>
      </c>
    </row>
    <row r="1688" spans="1:22">
      <c r="A1688" s="78">
        <v>42236</v>
      </c>
      <c r="B1688" s="74">
        <v>28</v>
      </c>
      <c r="D1688" s="74">
        <v>7</v>
      </c>
      <c r="E1688" s="74"/>
      <c r="F1688" s="74">
        <v>23</v>
      </c>
      <c r="G1688" s="74"/>
      <c r="H1688" s="74">
        <v>2</v>
      </c>
      <c r="I1688" s="74"/>
      <c r="J1688" s="74">
        <v>390</v>
      </c>
      <c r="K1688" s="74"/>
      <c r="L1688" s="74">
        <v>51</v>
      </c>
      <c r="M1688" s="74"/>
      <c r="N1688" s="74">
        <v>194</v>
      </c>
      <c r="O1688" s="74">
        <v>19</v>
      </c>
      <c r="P1688" s="74"/>
      <c r="Q1688" s="74">
        <v>102</v>
      </c>
      <c r="R1688" s="74">
        <v>7</v>
      </c>
      <c r="S1688" s="74"/>
      <c r="T1688" s="74">
        <v>130</v>
      </c>
      <c r="U1688" s="74"/>
      <c r="V1688" s="74">
        <v>16</v>
      </c>
    </row>
    <row r="1689" spans="1:22">
      <c r="A1689" s="78">
        <v>42237</v>
      </c>
      <c r="B1689" s="74">
        <v>34</v>
      </c>
      <c r="D1689" s="74">
        <v>6</v>
      </c>
      <c r="E1689" s="74"/>
      <c r="F1689" s="74">
        <v>24</v>
      </c>
      <c r="G1689" s="74"/>
      <c r="H1689" s="74">
        <v>2</v>
      </c>
      <c r="I1689" s="74"/>
      <c r="J1689" s="74">
        <v>525</v>
      </c>
      <c r="K1689" s="74"/>
      <c r="L1689" s="74">
        <v>63</v>
      </c>
      <c r="M1689" s="74"/>
      <c r="N1689" s="74">
        <v>239</v>
      </c>
      <c r="O1689" s="74">
        <v>22</v>
      </c>
      <c r="P1689" s="74"/>
      <c r="Q1689" s="74">
        <v>126</v>
      </c>
      <c r="R1689" s="74">
        <v>9</v>
      </c>
      <c r="S1689" s="74"/>
      <c r="T1689" s="74">
        <v>144</v>
      </c>
      <c r="U1689" s="74"/>
      <c r="V1689" s="74">
        <v>20</v>
      </c>
    </row>
    <row r="1690" spans="1:22">
      <c r="A1690" s="78">
        <v>42238</v>
      </c>
      <c r="B1690" s="74">
        <v>41</v>
      </c>
      <c r="D1690" s="74">
        <v>7</v>
      </c>
      <c r="E1690" s="74"/>
      <c r="F1690" s="74">
        <v>21</v>
      </c>
      <c r="G1690" s="74"/>
      <c r="H1690" s="74">
        <v>2</v>
      </c>
      <c r="I1690" s="74"/>
      <c r="J1690" s="74">
        <v>584</v>
      </c>
      <c r="K1690" s="74"/>
      <c r="L1690" s="74">
        <v>73</v>
      </c>
      <c r="M1690" s="74"/>
      <c r="N1690" s="74">
        <v>223</v>
      </c>
      <c r="O1690" s="74">
        <v>17</v>
      </c>
      <c r="P1690" s="74"/>
      <c r="Q1690" s="74">
        <v>125</v>
      </c>
      <c r="R1690" s="74">
        <v>6</v>
      </c>
      <c r="S1690" s="74"/>
      <c r="T1690" s="74">
        <v>144</v>
      </c>
      <c r="U1690" s="74"/>
      <c r="V1690" s="74">
        <v>21</v>
      </c>
    </row>
    <row r="1691" spans="1:22">
      <c r="A1691" s="78">
        <v>42239</v>
      </c>
      <c r="B1691" s="74">
        <v>31</v>
      </c>
      <c r="D1691" s="74">
        <v>6</v>
      </c>
      <c r="E1691" s="74"/>
      <c r="F1691" s="74">
        <v>22</v>
      </c>
      <c r="G1691" s="74"/>
      <c r="H1691" s="74">
        <v>2</v>
      </c>
      <c r="I1691" s="74"/>
      <c r="J1691" s="74">
        <v>618</v>
      </c>
      <c r="K1691" s="74"/>
      <c r="L1691" s="74">
        <v>80</v>
      </c>
      <c r="M1691" s="74"/>
      <c r="N1691" s="74">
        <v>204</v>
      </c>
      <c r="O1691" s="74">
        <v>16</v>
      </c>
      <c r="P1691" s="74"/>
      <c r="Q1691" s="74">
        <v>128</v>
      </c>
      <c r="R1691" s="74">
        <v>6</v>
      </c>
      <c r="S1691" s="74"/>
      <c r="T1691" s="74">
        <v>142</v>
      </c>
      <c r="U1691" s="74"/>
      <c r="V1691" s="74">
        <v>21</v>
      </c>
    </row>
    <row r="1692" spans="1:22">
      <c r="A1692" s="78">
        <v>42240</v>
      </c>
      <c r="B1692" s="74">
        <v>32</v>
      </c>
      <c r="D1692" s="74">
        <v>5</v>
      </c>
      <c r="E1692" s="74"/>
      <c r="F1692" s="74">
        <v>23</v>
      </c>
      <c r="G1692" s="74"/>
      <c r="H1692" s="74">
        <v>2</v>
      </c>
      <c r="I1692" s="74"/>
      <c r="J1692" s="74">
        <v>626</v>
      </c>
      <c r="K1692" s="74"/>
      <c r="L1692" s="74">
        <v>79</v>
      </c>
      <c r="M1692" s="74"/>
      <c r="N1692" s="74">
        <v>205</v>
      </c>
      <c r="O1692" s="74">
        <v>18</v>
      </c>
      <c r="P1692" s="74"/>
      <c r="Q1692" s="74">
        <v>137</v>
      </c>
      <c r="R1692" s="74">
        <v>8</v>
      </c>
      <c r="S1692" s="74"/>
      <c r="T1692" s="74">
        <v>116</v>
      </c>
      <c r="U1692" s="74"/>
      <c r="V1692" s="74">
        <v>19</v>
      </c>
    </row>
    <row r="1693" spans="1:22">
      <c r="A1693" s="78">
        <v>42241</v>
      </c>
      <c r="B1693" s="74">
        <v>31</v>
      </c>
      <c r="D1693" s="74">
        <v>5</v>
      </c>
      <c r="E1693" s="74"/>
      <c r="F1693" s="74">
        <v>24</v>
      </c>
      <c r="G1693" s="74"/>
      <c r="H1693" s="74">
        <v>2</v>
      </c>
      <c r="I1693" s="74"/>
      <c r="J1693" s="74">
        <v>548</v>
      </c>
      <c r="K1693" s="74"/>
      <c r="L1693" s="74">
        <v>74</v>
      </c>
      <c r="M1693" s="74"/>
      <c r="N1693" s="74">
        <v>212</v>
      </c>
      <c r="O1693" s="74">
        <v>18</v>
      </c>
      <c r="P1693" s="74"/>
      <c r="Q1693" s="74">
        <v>112</v>
      </c>
      <c r="R1693" s="74">
        <v>8</v>
      </c>
      <c r="S1693" s="74"/>
      <c r="T1693" s="74">
        <v>94</v>
      </c>
      <c r="U1693" s="74"/>
      <c r="V1693" s="74">
        <v>11</v>
      </c>
    </row>
    <row r="1694" spans="1:22">
      <c r="A1694" s="78">
        <v>42242</v>
      </c>
      <c r="B1694" s="74">
        <v>33</v>
      </c>
      <c r="D1694" s="74">
        <v>5</v>
      </c>
      <c r="E1694" s="74"/>
      <c r="F1694" s="74">
        <v>24</v>
      </c>
      <c r="G1694" s="74"/>
      <c r="H1694" s="74">
        <v>2</v>
      </c>
      <c r="I1694" s="74"/>
      <c r="J1694" s="74">
        <v>475</v>
      </c>
      <c r="K1694" s="74"/>
      <c r="L1694" s="74">
        <v>64</v>
      </c>
      <c r="M1694" s="74"/>
      <c r="N1694" s="74">
        <v>213</v>
      </c>
      <c r="O1694" s="74">
        <v>18</v>
      </c>
      <c r="P1694" s="74"/>
      <c r="Q1694" s="74">
        <v>134</v>
      </c>
      <c r="R1694" s="74">
        <v>10</v>
      </c>
      <c r="S1694" s="74"/>
      <c r="T1694" s="74">
        <v>130</v>
      </c>
      <c r="U1694" s="74"/>
      <c r="V1694" s="74">
        <v>19</v>
      </c>
    </row>
    <row r="1695" spans="1:22">
      <c r="A1695" s="78">
        <v>42243</v>
      </c>
      <c r="B1695" s="74">
        <v>31</v>
      </c>
      <c r="D1695" s="74">
        <v>5</v>
      </c>
      <c r="E1695" s="74"/>
      <c r="F1695" s="74">
        <v>24</v>
      </c>
      <c r="G1695" s="74"/>
      <c r="H1695" s="74">
        <v>2</v>
      </c>
      <c r="I1695" s="74"/>
      <c r="J1695" s="74">
        <v>426</v>
      </c>
      <c r="K1695" s="74"/>
      <c r="L1695" s="74">
        <v>56</v>
      </c>
      <c r="M1695" s="74"/>
      <c r="N1695" s="74">
        <v>217</v>
      </c>
      <c r="O1695" s="74">
        <v>18</v>
      </c>
      <c r="P1695" s="74"/>
      <c r="Q1695" s="74">
        <v>138</v>
      </c>
      <c r="R1695" s="74">
        <v>9</v>
      </c>
      <c r="S1695" s="74"/>
      <c r="T1695" s="74">
        <v>150</v>
      </c>
      <c r="U1695" s="74"/>
      <c r="V1695" s="74">
        <v>21</v>
      </c>
    </row>
    <row r="1696" spans="1:22">
      <c r="A1696" s="78">
        <v>42244</v>
      </c>
      <c r="B1696" s="74">
        <v>30</v>
      </c>
      <c r="D1696" s="74">
        <v>6</v>
      </c>
      <c r="E1696" s="74"/>
      <c r="F1696" s="74">
        <v>25</v>
      </c>
      <c r="G1696" s="74"/>
      <c r="H1696" s="74">
        <v>2</v>
      </c>
      <c r="I1696" s="74"/>
      <c r="J1696" s="74">
        <v>399</v>
      </c>
      <c r="K1696" s="74"/>
      <c r="L1696" s="74">
        <v>54</v>
      </c>
      <c r="M1696" s="74"/>
      <c r="N1696" s="74">
        <v>258</v>
      </c>
      <c r="O1696" s="74">
        <v>22</v>
      </c>
      <c r="P1696" s="74"/>
      <c r="Q1696" s="74">
        <v>139</v>
      </c>
      <c r="R1696" s="74">
        <v>10</v>
      </c>
      <c r="S1696" s="74"/>
      <c r="T1696" s="74">
        <v>197</v>
      </c>
      <c r="U1696" s="74"/>
      <c r="V1696" s="74">
        <v>26</v>
      </c>
    </row>
    <row r="1697" spans="1:22">
      <c r="A1697" s="78">
        <v>42245</v>
      </c>
      <c r="B1697" s="74">
        <v>33</v>
      </c>
      <c r="D1697" s="74">
        <v>5</v>
      </c>
      <c r="E1697" s="74"/>
      <c r="F1697" s="74">
        <v>24</v>
      </c>
      <c r="G1697" s="74"/>
      <c r="H1697" s="74">
        <v>2</v>
      </c>
      <c r="I1697" s="74"/>
      <c r="J1697" s="74">
        <v>443</v>
      </c>
      <c r="K1697" s="74"/>
      <c r="L1697" s="74">
        <v>60</v>
      </c>
      <c r="M1697" s="74"/>
      <c r="N1697" s="74">
        <v>283</v>
      </c>
      <c r="O1697" s="74">
        <v>20</v>
      </c>
      <c r="P1697" s="74"/>
      <c r="Q1697" s="74">
        <v>141</v>
      </c>
      <c r="R1697" s="74">
        <v>8</v>
      </c>
      <c r="S1697" s="74"/>
      <c r="T1697" s="74">
        <v>225</v>
      </c>
      <c r="U1697" s="74"/>
      <c r="V1697" s="74">
        <v>33</v>
      </c>
    </row>
    <row r="1698" spans="1:22">
      <c r="A1698" s="78">
        <v>42246</v>
      </c>
      <c r="B1698" s="74">
        <v>31</v>
      </c>
      <c r="D1698" s="74">
        <v>5</v>
      </c>
      <c r="E1698" s="74"/>
      <c r="F1698" s="74">
        <v>22</v>
      </c>
      <c r="G1698" s="74"/>
      <c r="H1698" s="74">
        <v>2</v>
      </c>
      <c r="I1698" s="74"/>
      <c r="J1698" s="74">
        <v>441</v>
      </c>
      <c r="K1698" s="74"/>
      <c r="L1698" s="74">
        <v>58</v>
      </c>
      <c r="M1698" s="74"/>
      <c r="N1698" s="74">
        <v>291</v>
      </c>
      <c r="O1698" s="74">
        <v>19</v>
      </c>
      <c r="P1698" s="74"/>
      <c r="Q1698" s="74">
        <v>138</v>
      </c>
      <c r="R1698" s="74">
        <v>6</v>
      </c>
      <c r="S1698" s="74"/>
      <c r="T1698" s="74">
        <v>224</v>
      </c>
      <c r="U1698" s="74"/>
      <c r="V1698" s="74">
        <v>33</v>
      </c>
    </row>
    <row r="1699" spans="1:22">
      <c r="A1699" s="78">
        <v>42247</v>
      </c>
      <c r="B1699" s="74">
        <v>26</v>
      </c>
      <c r="D1699" s="74">
        <v>4</v>
      </c>
      <c r="E1699" s="74"/>
      <c r="F1699" s="74">
        <v>23</v>
      </c>
      <c r="G1699" s="74"/>
      <c r="H1699" s="74">
        <v>2</v>
      </c>
      <c r="I1699" s="74"/>
      <c r="J1699" s="74">
        <v>466</v>
      </c>
      <c r="K1699" s="74"/>
      <c r="L1699" s="74">
        <v>60</v>
      </c>
      <c r="M1699" s="74"/>
      <c r="N1699" s="74">
        <v>277</v>
      </c>
      <c r="O1699" s="74">
        <v>20</v>
      </c>
      <c r="P1699" s="74"/>
      <c r="Q1699" s="74">
        <v>127</v>
      </c>
      <c r="R1699" s="74">
        <v>8</v>
      </c>
      <c r="S1699" s="74"/>
      <c r="T1699" s="74">
        <v>194</v>
      </c>
      <c r="U1699" s="74"/>
      <c r="V1699" s="74">
        <v>31</v>
      </c>
    </row>
    <row r="1700" spans="1:22">
      <c r="A1700" s="78">
        <v>42248</v>
      </c>
      <c r="B1700" s="74">
        <v>28</v>
      </c>
      <c r="D1700" s="74">
        <v>5</v>
      </c>
      <c r="E1700" s="74"/>
      <c r="F1700" s="74">
        <v>19</v>
      </c>
      <c r="G1700" s="74"/>
      <c r="H1700" s="74">
        <v>2</v>
      </c>
      <c r="I1700" s="74"/>
      <c r="J1700" s="74">
        <v>435</v>
      </c>
      <c r="K1700" s="74"/>
      <c r="L1700" s="74">
        <v>56</v>
      </c>
      <c r="M1700" s="74"/>
      <c r="N1700" s="74">
        <v>255</v>
      </c>
      <c r="O1700" s="74">
        <v>21</v>
      </c>
      <c r="P1700" s="74"/>
      <c r="Q1700" s="74">
        <v>165</v>
      </c>
      <c r="R1700" s="74">
        <v>12</v>
      </c>
      <c r="S1700" s="74"/>
      <c r="T1700" s="74">
        <v>224</v>
      </c>
      <c r="U1700" s="74"/>
      <c r="V1700" s="74">
        <v>33</v>
      </c>
    </row>
    <row r="1701" spans="1:22">
      <c r="A1701" s="78">
        <v>42249</v>
      </c>
      <c r="B1701" s="74">
        <v>31</v>
      </c>
      <c r="D1701" s="74">
        <v>5</v>
      </c>
      <c r="E1701" s="74"/>
      <c r="F1701" s="74">
        <v>21</v>
      </c>
      <c r="G1701" s="74"/>
      <c r="H1701" s="74">
        <v>2</v>
      </c>
      <c r="I1701" s="74"/>
      <c r="J1701" s="74">
        <v>456</v>
      </c>
      <c r="K1701" s="74"/>
      <c r="L1701" s="74">
        <v>54</v>
      </c>
      <c r="M1701" s="74"/>
      <c r="N1701" s="74">
        <v>250</v>
      </c>
      <c r="O1701" s="74">
        <v>21</v>
      </c>
      <c r="P1701" s="74"/>
      <c r="Q1701" s="74">
        <v>165</v>
      </c>
      <c r="R1701" s="74">
        <v>13</v>
      </c>
      <c r="S1701" s="74"/>
      <c r="T1701" s="74">
        <v>264</v>
      </c>
      <c r="U1701" s="74"/>
      <c r="V1701" s="74">
        <v>36</v>
      </c>
    </row>
    <row r="1702" spans="1:22">
      <c r="A1702" s="78">
        <v>42250</v>
      </c>
      <c r="B1702" s="74">
        <v>35</v>
      </c>
      <c r="D1702" s="74">
        <v>5</v>
      </c>
      <c r="E1702" s="74"/>
      <c r="F1702" s="74">
        <v>28</v>
      </c>
      <c r="G1702" s="74"/>
      <c r="H1702" s="74">
        <v>2</v>
      </c>
      <c r="I1702" s="74"/>
      <c r="J1702" s="74">
        <v>580</v>
      </c>
      <c r="K1702" s="74"/>
      <c r="L1702" s="74">
        <v>69</v>
      </c>
      <c r="M1702" s="74"/>
      <c r="N1702" s="74">
        <v>208</v>
      </c>
      <c r="O1702" s="74">
        <v>12</v>
      </c>
      <c r="P1702" s="74"/>
      <c r="Q1702" s="74">
        <v>155</v>
      </c>
      <c r="R1702" s="74">
        <v>7</v>
      </c>
      <c r="S1702" s="74"/>
      <c r="T1702" s="74">
        <v>261</v>
      </c>
      <c r="U1702" s="74"/>
      <c r="V1702" s="74">
        <v>35</v>
      </c>
    </row>
    <row r="1703" spans="1:22">
      <c r="A1703" s="78">
        <v>42251</v>
      </c>
      <c r="B1703" s="74">
        <v>32</v>
      </c>
      <c r="D1703" s="74">
        <v>4</v>
      </c>
      <c r="E1703" s="74"/>
      <c r="F1703" s="74">
        <v>27</v>
      </c>
      <c r="G1703" s="74"/>
      <c r="H1703" s="74">
        <v>2</v>
      </c>
      <c r="I1703" s="74"/>
      <c r="J1703" s="74">
        <v>541</v>
      </c>
      <c r="K1703" s="74"/>
      <c r="L1703" s="74">
        <v>63</v>
      </c>
      <c r="M1703" s="74"/>
      <c r="N1703" s="74">
        <v>214</v>
      </c>
      <c r="O1703" s="74">
        <v>15</v>
      </c>
      <c r="P1703" s="74"/>
      <c r="Q1703" s="74">
        <v>145</v>
      </c>
      <c r="R1703" s="74">
        <v>7</v>
      </c>
      <c r="S1703" s="74"/>
      <c r="T1703" s="74">
        <v>259</v>
      </c>
      <c r="U1703" s="74"/>
      <c r="V1703" s="74">
        <v>35</v>
      </c>
    </row>
    <row r="1704" spans="1:22">
      <c r="A1704" s="78">
        <v>42252</v>
      </c>
      <c r="B1704" s="74">
        <v>33</v>
      </c>
      <c r="D1704" s="74">
        <v>5</v>
      </c>
      <c r="E1704" s="74"/>
      <c r="F1704" s="74">
        <v>22</v>
      </c>
      <c r="G1704" s="74"/>
      <c r="H1704" s="74">
        <v>2</v>
      </c>
      <c r="I1704" s="74"/>
      <c r="J1704" s="74">
        <v>552</v>
      </c>
      <c r="K1704" s="74"/>
      <c r="L1704" s="74">
        <v>67</v>
      </c>
      <c r="M1704" s="74"/>
      <c r="N1704" s="74">
        <v>219</v>
      </c>
      <c r="O1704" s="74">
        <v>16</v>
      </c>
      <c r="P1704" s="74"/>
      <c r="Q1704" s="74">
        <v>139</v>
      </c>
      <c r="R1704" s="74">
        <v>6</v>
      </c>
      <c r="S1704" s="74"/>
      <c r="T1704" s="74">
        <v>238</v>
      </c>
      <c r="U1704" s="74"/>
      <c r="V1704" s="74">
        <v>31</v>
      </c>
    </row>
    <row r="1705" spans="1:22">
      <c r="A1705" s="78">
        <v>42253</v>
      </c>
      <c r="B1705" s="74">
        <v>26</v>
      </c>
      <c r="D1705" s="74">
        <v>3</v>
      </c>
      <c r="E1705" s="74"/>
      <c r="F1705" s="74">
        <v>21</v>
      </c>
      <c r="G1705" s="74"/>
      <c r="H1705" s="74">
        <v>2</v>
      </c>
      <c r="I1705" s="74"/>
      <c r="J1705" s="74">
        <v>484</v>
      </c>
      <c r="K1705" s="74"/>
      <c r="L1705" s="74">
        <v>59</v>
      </c>
      <c r="M1705" s="74"/>
      <c r="N1705" s="74">
        <v>200</v>
      </c>
      <c r="O1705" s="74">
        <v>16</v>
      </c>
      <c r="P1705" s="74"/>
      <c r="Q1705" s="74">
        <v>130</v>
      </c>
      <c r="R1705" s="74">
        <v>7</v>
      </c>
      <c r="S1705" s="74"/>
      <c r="T1705" s="74">
        <v>223</v>
      </c>
      <c r="U1705" s="74"/>
      <c r="V1705" s="74">
        <v>30</v>
      </c>
    </row>
    <row r="1706" spans="1:22">
      <c r="A1706" s="78">
        <v>42254</v>
      </c>
      <c r="B1706" s="74">
        <v>24</v>
      </c>
      <c r="D1706" s="74">
        <v>4</v>
      </c>
      <c r="E1706" s="74"/>
      <c r="F1706" s="74">
        <v>20</v>
      </c>
      <c r="G1706" s="74"/>
      <c r="H1706" s="74">
        <v>2</v>
      </c>
      <c r="I1706" s="74"/>
      <c r="J1706" s="74">
        <v>450</v>
      </c>
      <c r="K1706" s="74"/>
      <c r="L1706" s="74">
        <v>61</v>
      </c>
      <c r="M1706" s="74"/>
      <c r="N1706" s="74">
        <v>40</v>
      </c>
      <c r="O1706" s="74">
        <v>3</v>
      </c>
      <c r="P1706" s="74"/>
      <c r="Q1706" s="74">
        <v>132</v>
      </c>
      <c r="R1706" s="74">
        <v>10</v>
      </c>
      <c r="S1706" s="74"/>
      <c r="T1706" s="74">
        <v>228</v>
      </c>
      <c r="U1706" s="74"/>
      <c r="V1706" s="74">
        <v>32</v>
      </c>
    </row>
    <row r="1707" spans="1:22">
      <c r="A1707" s="78">
        <v>42255</v>
      </c>
      <c r="B1707" s="74">
        <v>25</v>
      </c>
      <c r="D1707" s="74">
        <v>4</v>
      </c>
      <c r="E1707" s="74"/>
      <c r="F1707" s="74">
        <v>19</v>
      </c>
      <c r="G1707" s="74"/>
      <c r="H1707" s="74">
        <v>2</v>
      </c>
      <c r="I1707" s="74"/>
      <c r="J1707" s="74">
        <v>427</v>
      </c>
      <c r="K1707" s="74"/>
      <c r="L1707" s="74">
        <v>59</v>
      </c>
      <c r="M1707" s="74"/>
      <c r="N1707" s="74">
        <v>41</v>
      </c>
      <c r="O1707" s="74">
        <v>3</v>
      </c>
      <c r="P1707" s="74"/>
      <c r="Q1707" s="74">
        <v>128</v>
      </c>
      <c r="R1707" s="74">
        <v>10</v>
      </c>
      <c r="S1707" s="74"/>
      <c r="T1707" s="74">
        <v>238</v>
      </c>
      <c r="U1707" s="74"/>
      <c r="V1707" s="74">
        <v>33</v>
      </c>
    </row>
    <row r="1708" spans="1:22">
      <c r="A1708" s="78">
        <v>42256</v>
      </c>
      <c r="B1708" s="74">
        <v>23</v>
      </c>
      <c r="D1708" s="74">
        <v>4</v>
      </c>
      <c r="E1708" s="74"/>
      <c r="F1708" s="74">
        <v>20</v>
      </c>
      <c r="G1708" s="74"/>
      <c r="H1708" s="74">
        <v>2</v>
      </c>
      <c r="I1708" s="74"/>
      <c r="J1708" s="74">
        <v>426</v>
      </c>
      <c r="K1708" s="74"/>
      <c r="L1708" s="74">
        <v>59</v>
      </c>
      <c r="M1708" s="74"/>
      <c r="N1708" s="74">
        <v>36</v>
      </c>
      <c r="O1708" s="74">
        <v>3</v>
      </c>
      <c r="P1708" s="74"/>
      <c r="Q1708" s="74">
        <v>128</v>
      </c>
      <c r="R1708" s="74">
        <v>10</v>
      </c>
      <c r="S1708" s="74"/>
      <c r="T1708" s="74">
        <v>241</v>
      </c>
      <c r="U1708" s="74"/>
      <c r="V1708" s="74">
        <v>33</v>
      </c>
    </row>
    <row r="1709" spans="1:22">
      <c r="A1709" s="78">
        <v>42257</v>
      </c>
      <c r="B1709" s="74">
        <v>23</v>
      </c>
      <c r="D1709" s="74">
        <v>3</v>
      </c>
      <c r="E1709" s="74"/>
      <c r="F1709" s="74">
        <v>21</v>
      </c>
      <c r="G1709" s="74"/>
      <c r="H1709" s="74">
        <v>2</v>
      </c>
      <c r="I1709" s="74"/>
      <c r="J1709" s="74">
        <v>423</v>
      </c>
      <c r="K1709" s="74"/>
      <c r="L1709" s="74">
        <v>63</v>
      </c>
      <c r="M1709" s="74"/>
      <c r="N1709" s="74">
        <v>65</v>
      </c>
      <c r="O1709" s="74">
        <v>5</v>
      </c>
      <c r="P1709" s="74"/>
      <c r="Q1709" s="74">
        <v>132</v>
      </c>
      <c r="R1709" s="74">
        <v>11</v>
      </c>
      <c r="S1709" s="74"/>
      <c r="T1709" s="74">
        <v>231</v>
      </c>
      <c r="U1709" s="74"/>
      <c r="V1709" s="74">
        <v>32</v>
      </c>
    </row>
    <row r="1710" spans="1:22">
      <c r="A1710" s="78">
        <v>42258</v>
      </c>
      <c r="B1710" s="74">
        <v>26</v>
      </c>
      <c r="D1710" s="74">
        <v>5</v>
      </c>
      <c r="E1710" s="74"/>
      <c r="F1710" s="74">
        <v>23</v>
      </c>
      <c r="G1710" s="74"/>
      <c r="H1710" s="74">
        <v>2</v>
      </c>
      <c r="I1710" s="74"/>
      <c r="J1710" s="74">
        <v>500</v>
      </c>
      <c r="K1710" s="74"/>
      <c r="L1710" s="74">
        <v>75</v>
      </c>
      <c r="M1710" s="74"/>
      <c r="N1710" s="74">
        <v>89</v>
      </c>
      <c r="O1710" s="74">
        <v>5</v>
      </c>
      <c r="P1710" s="74"/>
      <c r="Q1710" s="74">
        <v>157</v>
      </c>
      <c r="R1710" s="74">
        <v>11</v>
      </c>
      <c r="S1710" s="74"/>
      <c r="T1710" s="74">
        <v>273</v>
      </c>
      <c r="U1710" s="74"/>
      <c r="V1710" s="74">
        <v>37</v>
      </c>
    </row>
    <row r="1711" spans="1:22">
      <c r="A1711" s="78">
        <v>42259</v>
      </c>
      <c r="B1711" s="74">
        <v>27</v>
      </c>
      <c r="D1711" s="74">
        <v>7</v>
      </c>
      <c r="E1711" s="74"/>
      <c r="F1711" s="74">
        <v>25</v>
      </c>
      <c r="G1711" s="74"/>
      <c r="H1711" s="74">
        <v>3</v>
      </c>
      <c r="I1711" s="74"/>
      <c r="J1711" s="74">
        <v>527</v>
      </c>
      <c r="K1711" s="74"/>
      <c r="L1711" s="74">
        <v>78</v>
      </c>
      <c r="M1711" s="74"/>
      <c r="N1711" s="74">
        <v>83</v>
      </c>
      <c r="O1711" s="74">
        <v>5</v>
      </c>
      <c r="P1711" s="74"/>
      <c r="Q1711" s="74">
        <v>151</v>
      </c>
      <c r="R1711" s="74">
        <v>11</v>
      </c>
      <c r="S1711" s="74"/>
      <c r="T1711" s="74">
        <v>246</v>
      </c>
      <c r="U1711" s="74"/>
      <c r="V1711" s="74">
        <v>38</v>
      </c>
    </row>
    <row r="1712" spans="1:22">
      <c r="A1712" s="78">
        <v>42260</v>
      </c>
      <c r="B1712" s="74">
        <v>30</v>
      </c>
      <c r="D1712" s="74">
        <v>6</v>
      </c>
      <c r="E1712" s="74"/>
      <c r="F1712" s="74">
        <v>24</v>
      </c>
      <c r="G1712" s="74"/>
      <c r="H1712" s="74">
        <v>2</v>
      </c>
      <c r="I1712" s="74"/>
      <c r="J1712" s="74">
        <v>528</v>
      </c>
      <c r="K1712" s="74"/>
      <c r="L1712" s="74">
        <v>83</v>
      </c>
      <c r="M1712" s="74"/>
      <c r="N1712" s="74">
        <v>96</v>
      </c>
      <c r="O1712" s="74">
        <v>4</v>
      </c>
      <c r="P1712" s="74"/>
      <c r="Q1712" s="74">
        <v>144</v>
      </c>
      <c r="R1712" s="74">
        <v>9</v>
      </c>
      <c r="S1712" s="74"/>
      <c r="T1712" s="74">
        <v>232</v>
      </c>
      <c r="U1712" s="74"/>
      <c r="V1712" s="74">
        <v>39</v>
      </c>
    </row>
    <row r="1713" spans="1:22">
      <c r="A1713" s="78">
        <v>42261</v>
      </c>
      <c r="B1713" s="74">
        <v>24</v>
      </c>
      <c r="D1713" s="74">
        <v>5</v>
      </c>
      <c r="E1713" s="74"/>
      <c r="F1713" s="74">
        <v>20</v>
      </c>
      <c r="G1713" s="74"/>
      <c r="H1713" s="74">
        <v>2</v>
      </c>
      <c r="I1713" s="74"/>
      <c r="J1713" s="74">
        <v>489</v>
      </c>
      <c r="K1713" s="74"/>
      <c r="L1713" s="74">
        <v>74</v>
      </c>
      <c r="M1713" s="74"/>
      <c r="N1713" s="74">
        <v>23</v>
      </c>
      <c r="O1713" s="74">
        <v>3</v>
      </c>
      <c r="P1713" s="74"/>
      <c r="Q1713" s="74">
        <v>139</v>
      </c>
      <c r="R1713" s="74">
        <v>12</v>
      </c>
      <c r="S1713" s="74"/>
      <c r="T1713" s="74">
        <v>218</v>
      </c>
      <c r="U1713" s="74"/>
      <c r="V1713" s="74">
        <v>33</v>
      </c>
    </row>
    <row r="1714" spans="1:22">
      <c r="A1714" s="78">
        <v>42262</v>
      </c>
      <c r="B1714" s="74">
        <v>22</v>
      </c>
      <c r="D1714" s="74">
        <v>5</v>
      </c>
      <c r="E1714" s="74"/>
      <c r="F1714" s="74">
        <v>20</v>
      </c>
      <c r="G1714" s="74"/>
      <c r="H1714" s="74">
        <v>2</v>
      </c>
      <c r="I1714" s="74"/>
      <c r="J1714" s="74">
        <v>426</v>
      </c>
      <c r="K1714" s="74"/>
      <c r="L1714" s="74">
        <v>65</v>
      </c>
      <c r="M1714" s="74"/>
      <c r="N1714" s="74">
        <v>16</v>
      </c>
      <c r="O1714" s="74">
        <v>3</v>
      </c>
      <c r="P1714" s="74"/>
      <c r="Q1714" s="74">
        <v>136</v>
      </c>
      <c r="R1714" s="74">
        <v>11</v>
      </c>
      <c r="S1714" s="74"/>
      <c r="T1714" s="74">
        <v>213</v>
      </c>
      <c r="U1714" s="74"/>
      <c r="V1714" s="74">
        <v>34</v>
      </c>
    </row>
    <row r="1715" spans="1:22">
      <c r="A1715" s="78">
        <v>42263</v>
      </c>
      <c r="B1715" s="74">
        <v>22</v>
      </c>
      <c r="D1715" s="74">
        <v>5</v>
      </c>
      <c r="E1715" s="74"/>
      <c r="F1715" s="74">
        <v>20</v>
      </c>
      <c r="G1715" s="74"/>
      <c r="H1715" s="74">
        <v>2</v>
      </c>
      <c r="I1715" s="74"/>
      <c r="J1715" s="74">
        <v>426</v>
      </c>
      <c r="K1715" s="74"/>
      <c r="L1715" s="74">
        <v>66</v>
      </c>
      <c r="M1715" s="74"/>
      <c r="N1715" s="74">
        <v>48</v>
      </c>
      <c r="O1715" s="74">
        <v>4</v>
      </c>
      <c r="P1715" s="74"/>
      <c r="Q1715" s="74">
        <v>128</v>
      </c>
      <c r="R1715" s="74">
        <v>12</v>
      </c>
      <c r="S1715" s="74"/>
      <c r="T1715" s="74">
        <v>219</v>
      </c>
      <c r="U1715" s="74"/>
      <c r="V1715" s="74">
        <v>35</v>
      </c>
    </row>
    <row r="1716" spans="1:22">
      <c r="A1716" s="78">
        <v>42264</v>
      </c>
      <c r="B1716" s="74">
        <v>28</v>
      </c>
      <c r="D1716" s="74">
        <v>6</v>
      </c>
      <c r="E1716" s="74"/>
      <c r="F1716" s="74">
        <v>22</v>
      </c>
      <c r="G1716" s="74"/>
      <c r="H1716" s="74">
        <v>2</v>
      </c>
      <c r="I1716" s="74"/>
      <c r="J1716" s="74">
        <v>508</v>
      </c>
      <c r="K1716" s="74"/>
      <c r="L1716" s="74">
        <v>77</v>
      </c>
      <c r="M1716" s="74"/>
      <c r="N1716" s="74">
        <v>72</v>
      </c>
      <c r="O1716" s="74">
        <v>6</v>
      </c>
      <c r="P1716" s="74"/>
      <c r="Q1716" s="74">
        <v>154</v>
      </c>
      <c r="R1716" s="74">
        <v>15</v>
      </c>
      <c r="S1716" s="74"/>
      <c r="T1716" s="74">
        <v>251</v>
      </c>
      <c r="U1716" s="74"/>
      <c r="V1716" s="74">
        <v>40</v>
      </c>
    </row>
    <row r="1717" spans="1:22">
      <c r="A1717" s="78">
        <v>42265</v>
      </c>
      <c r="B1717" s="74">
        <v>31</v>
      </c>
      <c r="D1717" s="74">
        <v>7</v>
      </c>
      <c r="E1717" s="74"/>
      <c r="F1717" s="74">
        <v>23</v>
      </c>
      <c r="G1717" s="74"/>
      <c r="H1717" s="74">
        <v>3</v>
      </c>
      <c r="I1717" s="74"/>
      <c r="J1717" s="74">
        <v>529</v>
      </c>
      <c r="K1717" s="74"/>
      <c r="L1717" s="74">
        <v>76</v>
      </c>
      <c r="M1717" s="74"/>
      <c r="N1717" s="74">
        <v>85</v>
      </c>
      <c r="O1717" s="74">
        <v>6</v>
      </c>
      <c r="P1717" s="74"/>
      <c r="Q1717" s="74">
        <v>145</v>
      </c>
      <c r="R1717" s="74">
        <v>13</v>
      </c>
      <c r="S1717" s="74"/>
      <c r="T1717" s="74">
        <v>251</v>
      </c>
      <c r="U1717" s="74"/>
      <c r="V1717" s="74">
        <v>42</v>
      </c>
    </row>
    <row r="1718" spans="1:22">
      <c r="A1718" s="78">
        <v>42266</v>
      </c>
      <c r="B1718" s="74">
        <v>34</v>
      </c>
      <c r="D1718" s="74">
        <v>7</v>
      </c>
      <c r="E1718" s="74"/>
      <c r="F1718" s="74">
        <v>22</v>
      </c>
      <c r="G1718" s="74"/>
      <c r="H1718" s="74">
        <v>3</v>
      </c>
      <c r="I1718" s="74"/>
      <c r="J1718" s="74">
        <v>551</v>
      </c>
      <c r="K1718" s="74"/>
      <c r="L1718" s="74">
        <v>81</v>
      </c>
      <c r="M1718" s="74"/>
      <c r="N1718" s="74">
        <v>93</v>
      </c>
      <c r="O1718" s="74">
        <v>6</v>
      </c>
      <c r="P1718" s="74"/>
      <c r="Q1718" s="74">
        <v>157</v>
      </c>
      <c r="R1718" s="74">
        <v>9</v>
      </c>
      <c r="S1718" s="74"/>
      <c r="T1718" s="74">
        <v>247</v>
      </c>
      <c r="U1718" s="74"/>
      <c r="V1718" s="74">
        <v>40</v>
      </c>
    </row>
    <row r="1719" spans="1:22">
      <c r="A1719" s="78">
        <v>42267</v>
      </c>
      <c r="B1719" s="74">
        <v>36</v>
      </c>
      <c r="D1719" s="74">
        <v>8</v>
      </c>
      <c r="E1719" s="74"/>
      <c r="F1719" s="74">
        <v>20</v>
      </c>
      <c r="G1719" s="74"/>
      <c r="H1719" s="74">
        <v>3</v>
      </c>
      <c r="I1719" s="74"/>
      <c r="J1719" s="74">
        <v>575</v>
      </c>
      <c r="K1719" s="74"/>
      <c r="L1719" s="74">
        <v>83</v>
      </c>
      <c r="M1719" s="74"/>
      <c r="N1719" s="74">
        <v>115</v>
      </c>
      <c r="O1719" s="74">
        <v>6</v>
      </c>
      <c r="P1719" s="74"/>
      <c r="Q1719" s="74">
        <v>148</v>
      </c>
      <c r="R1719" s="74">
        <v>8</v>
      </c>
      <c r="S1719" s="74"/>
      <c r="T1719" s="74">
        <v>252</v>
      </c>
      <c r="U1719" s="74"/>
      <c r="V1719" s="74">
        <v>39</v>
      </c>
    </row>
    <row r="1720" spans="1:22">
      <c r="A1720" s="78">
        <v>42268</v>
      </c>
      <c r="B1720" s="74">
        <v>35</v>
      </c>
      <c r="D1720" s="74">
        <v>7</v>
      </c>
      <c r="E1720" s="74"/>
      <c r="F1720" s="74">
        <v>17</v>
      </c>
      <c r="G1720" s="74"/>
      <c r="H1720" s="74">
        <v>2</v>
      </c>
      <c r="I1720" s="74"/>
      <c r="J1720" s="74">
        <v>535</v>
      </c>
      <c r="K1720" s="74"/>
      <c r="L1720" s="74">
        <v>78</v>
      </c>
      <c r="M1720" s="74"/>
      <c r="N1720" s="74">
        <v>76</v>
      </c>
      <c r="O1720" s="74">
        <v>5</v>
      </c>
      <c r="P1720" s="74"/>
      <c r="Q1720" s="74">
        <v>152</v>
      </c>
      <c r="R1720" s="74">
        <v>13</v>
      </c>
      <c r="S1720" s="74"/>
      <c r="T1720" s="74">
        <v>233</v>
      </c>
      <c r="U1720" s="74"/>
      <c r="V1720" s="74">
        <v>37</v>
      </c>
    </row>
    <row r="1721" spans="1:22">
      <c r="A1721" s="78">
        <v>42269</v>
      </c>
      <c r="B1721" s="74">
        <v>33</v>
      </c>
      <c r="D1721" s="74">
        <v>6</v>
      </c>
      <c r="E1721" s="74"/>
      <c r="F1721" s="74">
        <v>17</v>
      </c>
      <c r="G1721" s="74"/>
      <c r="H1721" s="74">
        <v>2</v>
      </c>
      <c r="I1721" s="74"/>
      <c r="J1721" s="74">
        <v>509</v>
      </c>
      <c r="K1721" s="74"/>
      <c r="L1721" s="74">
        <v>73</v>
      </c>
      <c r="M1721" s="74"/>
      <c r="N1721" s="74">
        <v>74</v>
      </c>
      <c r="O1721" s="74">
        <v>5</v>
      </c>
      <c r="P1721" s="74"/>
      <c r="Q1721" s="74">
        <v>157</v>
      </c>
      <c r="R1721" s="74">
        <v>14</v>
      </c>
      <c r="S1721" s="74"/>
      <c r="T1721" s="74">
        <v>236</v>
      </c>
      <c r="U1721" s="74"/>
      <c r="V1721" s="74">
        <v>39</v>
      </c>
    </row>
    <row r="1722" spans="1:22">
      <c r="A1722" s="78">
        <v>42270</v>
      </c>
      <c r="B1722" s="74">
        <v>34</v>
      </c>
      <c r="D1722" s="74">
        <v>5</v>
      </c>
      <c r="E1722" s="74"/>
      <c r="F1722" s="74">
        <v>17</v>
      </c>
      <c r="G1722" s="74"/>
      <c r="H1722" s="74">
        <v>2</v>
      </c>
      <c r="I1722" s="74"/>
      <c r="J1722" s="74">
        <v>504</v>
      </c>
      <c r="K1722" s="74"/>
      <c r="L1722" s="74">
        <v>71</v>
      </c>
      <c r="M1722" s="74"/>
      <c r="N1722" s="74">
        <v>86</v>
      </c>
      <c r="O1722" s="74">
        <v>6</v>
      </c>
      <c r="P1722" s="74"/>
      <c r="Q1722" s="74">
        <v>149</v>
      </c>
      <c r="R1722" s="74">
        <v>12</v>
      </c>
      <c r="S1722" s="74"/>
      <c r="T1722" s="74">
        <v>244</v>
      </c>
      <c r="U1722" s="74"/>
      <c r="V1722" s="74">
        <v>38</v>
      </c>
    </row>
    <row r="1723" spans="1:22">
      <c r="A1723" s="78">
        <v>42271</v>
      </c>
      <c r="B1723" s="74">
        <v>33</v>
      </c>
      <c r="D1723" s="74">
        <v>4</v>
      </c>
      <c r="E1723" s="74"/>
      <c r="F1723" s="74">
        <v>19</v>
      </c>
      <c r="G1723" s="74"/>
      <c r="H1723" s="74">
        <v>2</v>
      </c>
      <c r="I1723" s="74"/>
      <c r="J1723" s="74">
        <v>447</v>
      </c>
      <c r="K1723" s="74"/>
      <c r="L1723" s="74">
        <v>67</v>
      </c>
      <c r="M1723" s="74"/>
      <c r="N1723" s="74">
        <v>79</v>
      </c>
      <c r="O1723" s="74">
        <v>5</v>
      </c>
      <c r="P1723" s="74"/>
      <c r="Q1723" s="74">
        <v>151</v>
      </c>
      <c r="R1723" s="74">
        <v>13</v>
      </c>
      <c r="S1723" s="74"/>
      <c r="T1723" s="74">
        <v>194</v>
      </c>
      <c r="U1723" s="74"/>
      <c r="V1723" s="74">
        <v>29</v>
      </c>
    </row>
    <row r="1724" spans="1:22">
      <c r="A1724" s="78">
        <v>42272</v>
      </c>
      <c r="B1724" s="74">
        <v>40</v>
      </c>
      <c r="D1724" s="74">
        <v>5</v>
      </c>
      <c r="E1724" s="74"/>
      <c r="F1724" s="74">
        <v>21</v>
      </c>
      <c r="G1724" s="74"/>
      <c r="H1724" s="74">
        <v>2</v>
      </c>
      <c r="I1724" s="74"/>
      <c r="J1724" s="74">
        <v>333</v>
      </c>
      <c r="K1724" s="74"/>
      <c r="L1724" s="74">
        <v>45</v>
      </c>
      <c r="M1724" s="74"/>
      <c r="N1724" s="74">
        <v>93</v>
      </c>
      <c r="O1724" s="74">
        <v>6</v>
      </c>
      <c r="P1724" s="74"/>
      <c r="Q1724" s="74">
        <v>75</v>
      </c>
      <c r="R1724" s="74">
        <v>5</v>
      </c>
      <c r="S1724" s="74"/>
      <c r="T1724" s="74">
        <v>206</v>
      </c>
      <c r="U1724" s="74"/>
      <c r="V1724" s="74">
        <v>29</v>
      </c>
    </row>
    <row r="1725" spans="1:22">
      <c r="A1725" s="78">
        <v>42273</v>
      </c>
      <c r="B1725" s="74">
        <v>43</v>
      </c>
      <c r="D1725" s="74">
        <v>5</v>
      </c>
      <c r="E1725" s="74"/>
      <c r="F1725" s="74">
        <v>24</v>
      </c>
      <c r="G1725" s="74"/>
      <c r="H1725" s="74">
        <v>2</v>
      </c>
      <c r="I1725" s="74"/>
      <c r="J1725" s="74">
        <v>408</v>
      </c>
      <c r="K1725" s="74"/>
      <c r="L1725" s="74">
        <v>52</v>
      </c>
      <c r="M1725" s="74"/>
      <c r="N1725" s="74">
        <v>113</v>
      </c>
      <c r="O1725" s="74">
        <v>7</v>
      </c>
      <c r="P1725" s="74"/>
      <c r="Q1725" s="74">
        <v>57</v>
      </c>
      <c r="R1725" s="74">
        <v>3</v>
      </c>
      <c r="S1725" s="74"/>
      <c r="T1725" s="74">
        <v>194</v>
      </c>
      <c r="U1725" s="74"/>
      <c r="V1725" s="74">
        <v>27</v>
      </c>
    </row>
    <row r="1726" spans="1:22">
      <c r="A1726" s="78">
        <v>42274</v>
      </c>
      <c r="B1726" s="74">
        <v>44</v>
      </c>
      <c r="D1726" s="74">
        <v>5</v>
      </c>
      <c r="E1726" s="74"/>
      <c r="F1726" s="74">
        <v>24</v>
      </c>
      <c r="G1726" s="74"/>
      <c r="H1726" s="74">
        <v>2</v>
      </c>
      <c r="I1726" s="74"/>
      <c r="J1726" s="74">
        <v>475</v>
      </c>
      <c r="K1726" s="74"/>
      <c r="L1726" s="74">
        <v>58</v>
      </c>
      <c r="M1726" s="74"/>
      <c r="N1726" s="74">
        <v>101</v>
      </c>
      <c r="O1726" s="74">
        <v>4</v>
      </c>
      <c r="P1726" s="74"/>
      <c r="Q1726" s="74">
        <v>43</v>
      </c>
      <c r="R1726" s="74">
        <v>3</v>
      </c>
      <c r="S1726" s="74"/>
      <c r="T1726" s="74">
        <v>205</v>
      </c>
      <c r="U1726" s="74"/>
      <c r="V1726" s="74">
        <v>29</v>
      </c>
    </row>
    <row r="1727" spans="1:22">
      <c r="A1727" s="78">
        <v>42275</v>
      </c>
      <c r="B1727" s="74">
        <v>40</v>
      </c>
      <c r="D1727" s="74">
        <v>4</v>
      </c>
      <c r="E1727" s="74"/>
      <c r="F1727" s="74">
        <v>20</v>
      </c>
      <c r="G1727" s="74"/>
      <c r="H1727" s="74">
        <v>2</v>
      </c>
      <c r="I1727" s="74"/>
      <c r="J1727" s="74">
        <v>538</v>
      </c>
      <c r="K1727" s="74"/>
      <c r="L1727" s="74">
        <v>68</v>
      </c>
      <c r="M1727" s="74"/>
      <c r="N1727" s="74">
        <v>163</v>
      </c>
      <c r="O1727" s="74">
        <v>12</v>
      </c>
      <c r="P1727" s="74"/>
      <c r="Q1727" s="74">
        <v>39</v>
      </c>
      <c r="R1727" s="74">
        <v>3</v>
      </c>
      <c r="S1727" s="74"/>
      <c r="T1727" s="74">
        <v>210</v>
      </c>
      <c r="U1727" s="74"/>
      <c r="V1727" s="74">
        <v>26</v>
      </c>
    </row>
    <row r="1728" spans="1:22">
      <c r="A1728" s="78">
        <v>42276</v>
      </c>
      <c r="B1728" s="74">
        <v>39</v>
      </c>
      <c r="D1728" s="74">
        <v>4</v>
      </c>
      <c r="E1728" s="74"/>
      <c r="F1728" s="74">
        <v>20</v>
      </c>
      <c r="G1728" s="74"/>
      <c r="H1728" s="74">
        <v>2</v>
      </c>
      <c r="I1728" s="74"/>
      <c r="J1728" s="74">
        <v>609</v>
      </c>
      <c r="K1728" s="74"/>
      <c r="L1728" s="74">
        <v>79</v>
      </c>
      <c r="M1728" s="74"/>
      <c r="N1728" s="74">
        <v>189</v>
      </c>
      <c r="O1728" s="74">
        <v>16</v>
      </c>
      <c r="P1728" s="74"/>
      <c r="Q1728" s="74">
        <v>58</v>
      </c>
      <c r="R1728" s="74">
        <v>3</v>
      </c>
      <c r="S1728" s="74"/>
      <c r="T1728" s="74">
        <v>214</v>
      </c>
      <c r="U1728" s="74"/>
      <c r="V1728" s="74">
        <v>28</v>
      </c>
    </row>
    <row r="1729" spans="1:22">
      <c r="A1729" s="78">
        <v>42277</v>
      </c>
      <c r="B1729" s="74">
        <v>47</v>
      </c>
      <c r="D1729" s="74">
        <v>5</v>
      </c>
      <c r="E1729" s="74"/>
      <c r="F1729" s="74">
        <v>21</v>
      </c>
      <c r="G1729" s="74"/>
      <c r="H1729" s="74">
        <v>2</v>
      </c>
      <c r="I1729" s="74"/>
      <c r="J1729" s="74">
        <v>740</v>
      </c>
      <c r="K1729" s="74"/>
      <c r="L1729" s="74">
        <v>86</v>
      </c>
      <c r="M1729" s="74"/>
      <c r="N1729" s="74">
        <v>253</v>
      </c>
      <c r="O1729" s="74">
        <v>19</v>
      </c>
      <c r="P1729" s="74"/>
      <c r="Q1729" s="74">
        <v>82</v>
      </c>
      <c r="R1729" s="74">
        <v>5</v>
      </c>
      <c r="S1729" s="74"/>
      <c r="T1729" s="74">
        <v>282</v>
      </c>
      <c r="U1729" s="74"/>
      <c r="V1729" s="74">
        <v>34</v>
      </c>
    </row>
    <row r="1730" spans="1:22">
      <c r="A1730" s="78">
        <v>42278</v>
      </c>
      <c r="B1730" s="74">
        <v>41</v>
      </c>
      <c r="D1730" s="74">
        <v>5</v>
      </c>
      <c r="E1730" s="74"/>
      <c r="F1730" s="74">
        <v>21</v>
      </c>
      <c r="G1730" s="74"/>
      <c r="H1730" s="74">
        <v>2</v>
      </c>
      <c r="I1730" s="74"/>
      <c r="J1730" s="74">
        <v>768</v>
      </c>
      <c r="K1730" s="74"/>
      <c r="L1730" s="74">
        <v>92</v>
      </c>
      <c r="M1730" s="74"/>
      <c r="N1730" s="74">
        <v>264</v>
      </c>
      <c r="O1730" s="74">
        <v>17</v>
      </c>
      <c r="P1730" s="74"/>
      <c r="Q1730" s="74">
        <v>97</v>
      </c>
      <c r="R1730" s="74">
        <v>4</v>
      </c>
      <c r="S1730" s="74"/>
      <c r="T1730" s="74">
        <v>250</v>
      </c>
      <c r="U1730" s="74"/>
      <c r="V1730" s="74">
        <v>32</v>
      </c>
    </row>
    <row r="1731" spans="1:22">
      <c r="A1731" s="78">
        <v>42279</v>
      </c>
      <c r="B1731" s="74">
        <v>40</v>
      </c>
      <c r="D1731" s="74">
        <v>5</v>
      </c>
      <c r="E1731" s="74"/>
      <c r="F1731" s="74">
        <v>21</v>
      </c>
      <c r="G1731" s="74"/>
      <c r="H1731" s="74">
        <v>2</v>
      </c>
      <c r="I1731" s="74"/>
      <c r="J1731" s="74">
        <v>766</v>
      </c>
      <c r="K1731" s="74"/>
      <c r="L1731" s="74">
        <v>85</v>
      </c>
      <c r="M1731" s="74"/>
      <c r="N1731" s="74">
        <v>306</v>
      </c>
      <c r="O1731" s="74">
        <v>18</v>
      </c>
      <c r="P1731" s="74"/>
      <c r="Q1731" s="74">
        <v>101</v>
      </c>
      <c r="R1731" s="74">
        <v>4</v>
      </c>
      <c r="S1731" s="74"/>
      <c r="T1731" s="74">
        <v>258</v>
      </c>
      <c r="U1731" s="74"/>
      <c r="V1731" s="74">
        <v>31</v>
      </c>
    </row>
    <row r="1732" spans="1:22">
      <c r="A1732" s="78">
        <v>42280</v>
      </c>
      <c r="B1732" s="74">
        <v>40</v>
      </c>
      <c r="D1732" s="74">
        <v>5</v>
      </c>
      <c r="E1732" s="74"/>
      <c r="F1732" s="74">
        <v>22</v>
      </c>
      <c r="G1732" s="74"/>
      <c r="H1732" s="74">
        <v>2</v>
      </c>
      <c r="I1732" s="74"/>
      <c r="J1732" s="74">
        <v>840</v>
      </c>
      <c r="K1732" s="74"/>
      <c r="L1732" s="74">
        <v>95</v>
      </c>
      <c r="M1732" s="74"/>
      <c r="N1732" s="74">
        <v>331</v>
      </c>
      <c r="O1732" s="74">
        <v>18</v>
      </c>
      <c r="P1732" s="74"/>
      <c r="Q1732" s="74">
        <v>109</v>
      </c>
      <c r="R1732" s="74">
        <v>4</v>
      </c>
      <c r="S1732" s="74"/>
      <c r="T1732" s="74">
        <v>269</v>
      </c>
      <c r="U1732" s="74"/>
      <c r="V1732" s="74">
        <v>33</v>
      </c>
    </row>
    <row r="1733" spans="1:22">
      <c r="A1733" s="78">
        <v>42281</v>
      </c>
      <c r="B1733" s="74">
        <v>39</v>
      </c>
      <c r="D1733" s="74">
        <v>5</v>
      </c>
      <c r="E1733" s="74"/>
      <c r="F1733" s="74">
        <v>21</v>
      </c>
      <c r="G1733" s="74"/>
      <c r="H1733" s="74">
        <v>2</v>
      </c>
      <c r="I1733" s="74"/>
      <c r="J1733" s="74">
        <v>754</v>
      </c>
      <c r="K1733" s="74"/>
      <c r="L1733" s="74">
        <v>85</v>
      </c>
      <c r="M1733" s="74"/>
      <c r="N1733" s="74">
        <v>343</v>
      </c>
      <c r="O1733" s="74">
        <v>19</v>
      </c>
      <c r="P1733" s="74"/>
      <c r="Q1733" s="74">
        <v>101</v>
      </c>
      <c r="R1733" s="74">
        <v>3</v>
      </c>
      <c r="S1733" s="74"/>
      <c r="T1733" s="74">
        <v>293</v>
      </c>
      <c r="U1733" s="74"/>
      <c r="V1733" s="74">
        <v>38</v>
      </c>
    </row>
    <row r="1734" spans="1:22">
      <c r="A1734" s="78">
        <v>42282</v>
      </c>
      <c r="B1734" s="74">
        <v>37</v>
      </c>
      <c r="D1734" s="74">
        <v>5</v>
      </c>
      <c r="E1734" s="74"/>
      <c r="F1734" s="74">
        <v>21</v>
      </c>
      <c r="G1734" s="74"/>
      <c r="H1734" s="74">
        <v>2</v>
      </c>
      <c r="I1734" s="74"/>
      <c r="J1734" s="74">
        <v>796</v>
      </c>
      <c r="K1734" s="74"/>
      <c r="L1734" s="74">
        <v>94</v>
      </c>
      <c r="M1734" s="74"/>
      <c r="N1734" s="74">
        <v>324</v>
      </c>
      <c r="O1734" s="74">
        <v>17</v>
      </c>
      <c r="P1734" s="74"/>
      <c r="Q1734" s="74">
        <v>99</v>
      </c>
      <c r="R1734" s="74">
        <v>3</v>
      </c>
      <c r="S1734" s="74"/>
      <c r="T1734" s="74">
        <v>285</v>
      </c>
      <c r="U1734" s="74"/>
      <c r="V1734" s="74">
        <v>37</v>
      </c>
    </row>
    <row r="1735" spans="1:22">
      <c r="A1735" s="78">
        <v>42283</v>
      </c>
      <c r="B1735" s="74">
        <v>35</v>
      </c>
      <c r="D1735" s="74">
        <v>5</v>
      </c>
      <c r="E1735" s="74"/>
      <c r="F1735" s="74">
        <v>18</v>
      </c>
      <c r="G1735" s="74"/>
      <c r="H1735" s="74">
        <v>2</v>
      </c>
      <c r="I1735" s="74"/>
      <c r="J1735" s="74">
        <v>872</v>
      </c>
      <c r="K1735" s="74"/>
      <c r="L1735" s="74">
        <v>105</v>
      </c>
      <c r="M1735" s="74"/>
      <c r="N1735" s="74">
        <v>327</v>
      </c>
      <c r="O1735" s="74">
        <v>16</v>
      </c>
      <c r="P1735" s="74"/>
      <c r="Q1735" s="74">
        <v>110</v>
      </c>
      <c r="R1735" s="74">
        <v>4</v>
      </c>
      <c r="S1735" s="74"/>
      <c r="T1735" s="74">
        <v>260</v>
      </c>
      <c r="U1735" s="74"/>
      <c r="V1735" s="74">
        <v>32</v>
      </c>
    </row>
    <row r="1736" spans="1:22">
      <c r="A1736" s="78">
        <v>42284</v>
      </c>
      <c r="B1736" s="74">
        <v>35</v>
      </c>
      <c r="D1736" s="74">
        <v>4</v>
      </c>
      <c r="E1736" s="74"/>
      <c r="F1736" s="74">
        <v>20</v>
      </c>
      <c r="G1736" s="74"/>
      <c r="H1736" s="74">
        <v>2</v>
      </c>
      <c r="I1736" s="74"/>
      <c r="J1736" s="74">
        <v>678</v>
      </c>
      <c r="K1736" s="74"/>
      <c r="L1736" s="74">
        <v>84</v>
      </c>
      <c r="M1736" s="74"/>
      <c r="N1736" s="74">
        <v>314</v>
      </c>
      <c r="O1736" s="74">
        <v>18</v>
      </c>
      <c r="P1736" s="74"/>
      <c r="Q1736" s="74">
        <v>96</v>
      </c>
      <c r="R1736" s="74">
        <v>4</v>
      </c>
      <c r="S1736" s="74"/>
      <c r="T1736" s="74">
        <v>256</v>
      </c>
      <c r="U1736" s="74"/>
      <c r="V1736" s="74">
        <v>36</v>
      </c>
    </row>
    <row r="1737" spans="1:22">
      <c r="A1737" s="78">
        <v>42285</v>
      </c>
      <c r="B1737" s="74">
        <v>34</v>
      </c>
      <c r="D1737" s="74">
        <v>4</v>
      </c>
      <c r="E1737" s="74"/>
      <c r="F1737" s="74">
        <v>16</v>
      </c>
      <c r="G1737" s="74"/>
      <c r="H1737" s="74">
        <v>2</v>
      </c>
      <c r="I1737" s="74"/>
      <c r="J1737" s="74">
        <v>660</v>
      </c>
      <c r="K1737" s="74"/>
      <c r="L1737" s="74">
        <v>84</v>
      </c>
      <c r="M1737" s="74"/>
      <c r="N1737" s="74">
        <v>286</v>
      </c>
      <c r="O1737" s="74">
        <v>20</v>
      </c>
      <c r="P1737" s="74"/>
      <c r="Q1737" s="74">
        <v>94</v>
      </c>
      <c r="R1737" s="74">
        <v>5</v>
      </c>
      <c r="S1737" s="74"/>
      <c r="T1737" s="74">
        <v>160</v>
      </c>
      <c r="U1737" s="74"/>
      <c r="V1737" s="74">
        <v>25</v>
      </c>
    </row>
    <row r="1738" spans="1:22">
      <c r="A1738" s="78">
        <v>42286</v>
      </c>
      <c r="B1738" s="74">
        <v>31</v>
      </c>
      <c r="D1738" s="74">
        <v>3</v>
      </c>
      <c r="E1738" s="74"/>
      <c r="F1738" s="74">
        <v>16</v>
      </c>
      <c r="G1738" s="74"/>
      <c r="H1738" s="74">
        <v>2</v>
      </c>
      <c r="I1738" s="74"/>
      <c r="J1738" s="74">
        <v>547</v>
      </c>
      <c r="K1738" s="74"/>
      <c r="L1738" s="74">
        <v>71</v>
      </c>
      <c r="M1738" s="74"/>
      <c r="N1738" s="74">
        <v>257</v>
      </c>
      <c r="O1738" s="74">
        <v>19</v>
      </c>
      <c r="P1738" s="74"/>
      <c r="Q1738" s="74">
        <v>129</v>
      </c>
      <c r="R1738" s="74">
        <v>9</v>
      </c>
      <c r="S1738" s="74"/>
      <c r="T1738" s="74">
        <v>144</v>
      </c>
      <c r="U1738" s="74"/>
      <c r="V1738" s="74">
        <v>21</v>
      </c>
    </row>
    <row r="1739" spans="1:22">
      <c r="A1739" s="78">
        <v>42287</v>
      </c>
      <c r="B1739" s="74">
        <v>35</v>
      </c>
      <c r="D1739" s="74">
        <v>5</v>
      </c>
      <c r="E1739" s="74"/>
      <c r="F1739" s="74">
        <v>17</v>
      </c>
      <c r="G1739" s="74"/>
      <c r="H1739" s="74">
        <v>2</v>
      </c>
      <c r="I1739" s="74"/>
      <c r="J1739" s="74">
        <v>616</v>
      </c>
      <c r="K1739" s="74"/>
      <c r="L1739" s="74">
        <v>78</v>
      </c>
      <c r="M1739" s="74"/>
      <c r="N1739" s="74">
        <v>95</v>
      </c>
      <c r="O1739" s="74">
        <v>5</v>
      </c>
      <c r="P1739" s="74"/>
      <c r="Q1739" s="74">
        <v>155</v>
      </c>
      <c r="R1739" s="74">
        <v>13</v>
      </c>
      <c r="S1739" s="74"/>
      <c r="T1739" s="74">
        <v>126</v>
      </c>
      <c r="U1739" s="74"/>
      <c r="V1739" s="74">
        <v>19</v>
      </c>
    </row>
    <row r="1740" spans="1:22">
      <c r="A1740" s="78">
        <v>42288</v>
      </c>
      <c r="B1740" s="74">
        <v>32</v>
      </c>
      <c r="D1740" s="74">
        <v>4</v>
      </c>
      <c r="E1740" s="74"/>
      <c r="F1740" s="74">
        <v>16</v>
      </c>
      <c r="G1740" s="74"/>
      <c r="H1740" s="74">
        <v>2</v>
      </c>
      <c r="I1740" s="74"/>
      <c r="J1740" s="74">
        <v>647</v>
      </c>
      <c r="K1740" s="74"/>
      <c r="L1740" s="74">
        <v>90</v>
      </c>
      <c r="M1740" s="74"/>
      <c r="N1740" s="74">
        <v>102</v>
      </c>
      <c r="O1740" s="74">
        <v>5</v>
      </c>
      <c r="P1740" s="74"/>
      <c r="Q1740" s="74">
        <v>160</v>
      </c>
      <c r="R1740" s="74">
        <v>12</v>
      </c>
      <c r="S1740" s="74"/>
      <c r="T1740" s="74">
        <v>167</v>
      </c>
      <c r="U1740" s="74"/>
      <c r="V1740" s="74">
        <v>24</v>
      </c>
    </row>
    <row r="1741" spans="1:22">
      <c r="A1741" s="78">
        <v>42289</v>
      </c>
      <c r="B1741" s="74">
        <v>28</v>
      </c>
      <c r="D1741" s="74">
        <v>3</v>
      </c>
      <c r="E1741" s="74"/>
      <c r="F1741" s="74">
        <v>15</v>
      </c>
      <c r="G1741" s="74"/>
      <c r="H1741" s="74">
        <v>2</v>
      </c>
      <c r="I1741" s="74"/>
      <c r="J1741" s="74">
        <v>482</v>
      </c>
      <c r="K1741" s="74"/>
      <c r="L1741" s="74">
        <v>60</v>
      </c>
      <c r="M1741" s="74"/>
      <c r="N1741" s="74">
        <v>159</v>
      </c>
      <c r="O1741" s="74">
        <v>12</v>
      </c>
      <c r="P1741" s="74"/>
      <c r="Q1741" s="74">
        <v>87</v>
      </c>
      <c r="R1741" s="74">
        <v>6</v>
      </c>
      <c r="S1741" s="74"/>
      <c r="T1741" s="74">
        <v>136</v>
      </c>
      <c r="U1741" s="74"/>
      <c r="V1741" s="74">
        <v>18</v>
      </c>
    </row>
    <row r="1742" spans="1:22">
      <c r="A1742" s="78">
        <v>42290</v>
      </c>
      <c r="B1742" s="74">
        <v>30</v>
      </c>
      <c r="D1742" s="74">
        <v>3</v>
      </c>
      <c r="E1742" s="74"/>
      <c r="F1742" s="74">
        <v>13</v>
      </c>
      <c r="G1742" s="74"/>
      <c r="H1742" s="74">
        <v>2</v>
      </c>
      <c r="I1742" s="74"/>
      <c r="J1742" s="74">
        <v>469</v>
      </c>
      <c r="K1742" s="74"/>
      <c r="L1742" s="74">
        <v>64</v>
      </c>
      <c r="M1742" s="74"/>
      <c r="N1742" s="74">
        <v>217</v>
      </c>
      <c r="O1742" s="74">
        <v>20</v>
      </c>
      <c r="P1742" s="74"/>
      <c r="Q1742" s="74">
        <v>131</v>
      </c>
      <c r="R1742" s="74">
        <v>10</v>
      </c>
      <c r="S1742" s="74"/>
      <c r="T1742" s="74">
        <v>130</v>
      </c>
      <c r="U1742" s="74"/>
      <c r="V1742" s="74">
        <v>15</v>
      </c>
    </row>
    <row r="1743" spans="1:22">
      <c r="A1743" s="78">
        <v>42291</v>
      </c>
      <c r="B1743" s="74">
        <v>30</v>
      </c>
      <c r="D1743" s="74">
        <v>3</v>
      </c>
      <c r="E1743" s="74"/>
      <c r="F1743" s="74">
        <v>13</v>
      </c>
      <c r="G1743" s="74"/>
      <c r="H1743" s="74">
        <v>2</v>
      </c>
      <c r="I1743" s="74"/>
      <c r="J1743" s="74">
        <v>410</v>
      </c>
      <c r="K1743" s="74"/>
      <c r="L1743" s="74">
        <v>56</v>
      </c>
      <c r="M1743" s="74"/>
      <c r="N1743" s="74">
        <v>75</v>
      </c>
      <c r="O1743" s="74">
        <v>4</v>
      </c>
      <c r="P1743" s="74"/>
      <c r="Q1743" s="74">
        <v>147</v>
      </c>
      <c r="R1743" s="74">
        <v>15</v>
      </c>
      <c r="S1743" s="74"/>
      <c r="T1743" s="74">
        <v>117</v>
      </c>
      <c r="U1743" s="74"/>
      <c r="V1743" s="74">
        <v>12</v>
      </c>
    </row>
    <row r="1744" spans="1:22">
      <c r="A1744" s="78">
        <v>42292</v>
      </c>
      <c r="B1744" s="74">
        <v>32</v>
      </c>
      <c r="D1744" s="74">
        <v>3</v>
      </c>
      <c r="E1744" s="74"/>
      <c r="F1744" s="74">
        <v>12</v>
      </c>
      <c r="G1744" s="74"/>
      <c r="H1744" s="74">
        <v>2</v>
      </c>
      <c r="I1744" s="74"/>
      <c r="J1744" s="74">
        <v>366</v>
      </c>
      <c r="K1744" s="74"/>
      <c r="L1744" s="74">
        <v>54</v>
      </c>
      <c r="M1744" s="74"/>
      <c r="N1744" s="74">
        <v>157</v>
      </c>
      <c r="O1744" s="74">
        <v>16</v>
      </c>
      <c r="P1744" s="74"/>
      <c r="Q1744" s="74">
        <v>109</v>
      </c>
      <c r="R1744" s="74">
        <v>10</v>
      </c>
      <c r="S1744" s="74"/>
      <c r="T1744" s="74">
        <v>169</v>
      </c>
      <c r="U1744" s="74"/>
      <c r="V1744" s="74">
        <v>24</v>
      </c>
    </row>
    <row r="1745" spans="1:22">
      <c r="A1745" s="78">
        <v>42293</v>
      </c>
      <c r="B1745" s="74">
        <v>35</v>
      </c>
      <c r="D1745" s="74">
        <v>4</v>
      </c>
      <c r="E1745" s="74"/>
      <c r="F1745" s="74">
        <v>13</v>
      </c>
      <c r="G1745" s="74"/>
      <c r="H1745" s="74">
        <v>2</v>
      </c>
      <c r="I1745" s="74"/>
      <c r="J1745" s="74">
        <v>405</v>
      </c>
      <c r="K1745" s="74"/>
      <c r="L1745" s="74">
        <v>55</v>
      </c>
      <c r="M1745" s="74"/>
      <c r="N1745" s="74">
        <v>123</v>
      </c>
      <c r="O1745" s="74">
        <v>11</v>
      </c>
      <c r="P1745" s="74"/>
      <c r="Q1745" s="74">
        <v>139</v>
      </c>
      <c r="R1745" s="74">
        <v>13</v>
      </c>
      <c r="S1745" s="74"/>
      <c r="T1745" s="74">
        <v>189</v>
      </c>
      <c r="U1745" s="74"/>
      <c r="V1745" s="74">
        <v>27</v>
      </c>
    </row>
    <row r="1746" spans="1:22">
      <c r="A1746" s="78">
        <v>42294</v>
      </c>
      <c r="B1746" s="74">
        <v>37</v>
      </c>
      <c r="D1746" s="74">
        <v>4</v>
      </c>
      <c r="E1746" s="74"/>
      <c r="F1746" s="74">
        <v>20</v>
      </c>
      <c r="G1746" s="74"/>
      <c r="H1746" s="74">
        <v>2</v>
      </c>
      <c r="I1746" s="74"/>
      <c r="J1746" s="74">
        <v>422</v>
      </c>
      <c r="K1746" s="74"/>
      <c r="L1746" s="74">
        <v>57</v>
      </c>
      <c r="M1746" s="74"/>
      <c r="N1746" s="74">
        <v>149</v>
      </c>
      <c r="O1746" s="74">
        <v>13</v>
      </c>
      <c r="P1746" s="74"/>
      <c r="Q1746" s="74">
        <v>123</v>
      </c>
      <c r="R1746" s="74">
        <v>6</v>
      </c>
      <c r="S1746" s="74"/>
      <c r="T1746" s="74">
        <v>192</v>
      </c>
      <c r="U1746" s="74"/>
      <c r="V1746" s="74">
        <v>27</v>
      </c>
    </row>
    <row r="1747" spans="1:22">
      <c r="A1747" s="78">
        <v>42295</v>
      </c>
      <c r="B1747" s="74">
        <v>33</v>
      </c>
      <c r="D1747" s="74">
        <v>4</v>
      </c>
      <c r="E1747" s="74"/>
      <c r="F1747" s="74">
        <v>18</v>
      </c>
      <c r="G1747" s="74"/>
      <c r="H1747" s="74">
        <v>2</v>
      </c>
      <c r="I1747" s="74"/>
      <c r="J1747" s="74">
        <v>428</v>
      </c>
      <c r="K1747" s="74"/>
      <c r="L1747" s="74">
        <v>60</v>
      </c>
      <c r="M1747" s="74"/>
      <c r="N1747" s="74">
        <v>121</v>
      </c>
      <c r="O1747" s="74">
        <v>6</v>
      </c>
      <c r="P1747" s="74"/>
      <c r="Q1747" s="74">
        <v>139</v>
      </c>
      <c r="R1747" s="74">
        <v>7</v>
      </c>
      <c r="S1747" s="74"/>
      <c r="T1747" s="74">
        <v>183</v>
      </c>
      <c r="U1747" s="74"/>
      <c r="V1747" s="74">
        <v>29</v>
      </c>
    </row>
    <row r="1748" spans="1:22">
      <c r="A1748" s="78">
        <v>42296</v>
      </c>
      <c r="B1748" s="74">
        <v>29</v>
      </c>
      <c r="D1748" s="74">
        <v>3</v>
      </c>
      <c r="E1748" s="74"/>
      <c r="F1748" s="74">
        <v>14</v>
      </c>
      <c r="G1748" s="74"/>
      <c r="H1748" s="74">
        <v>2</v>
      </c>
      <c r="I1748" s="74"/>
      <c r="J1748" s="74">
        <v>357</v>
      </c>
      <c r="K1748" s="74"/>
      <c r="L1748" s="74">
        <v>55</v>
      </c>
      <c r="M1748" s="74"/>
      <c r="N1748" s="74">
        <v>163</v>
      </c>
      <c r="O1748" s="74">
        <v>13</v>
      </c>
      <c r="P1748" s="74"/>
      <c r="Q1748" s="74">
        <v>108</v>
      </c>
      <c r="R1748" s="74">
        <v>7</v>
      </c>
      <c r="S1748" s="74"/>
      <c r="T1748" s="74">
        <v>177</v>
      </c>
      <c r="U1748" s="74"/>
      <c r="V1748" s="74">
        <v>30</v>
      </c>
    </row>
    <row r="1749" spans="1:22">
      <c r="A1749" s="78">
        <v>42297</v>
      </c>
      <c r="B1749" s="74">
        <v>30</v>
      </c>
      <c r="D1749" s="74">
        <v>3</v>
      </c>
      <c r="E1749" s="74"/>
      <c r="F1749" s="74">
        <v>13</v>
      </c>
      <c r="G1749" s="74"/>
      <c r="H1749" s="74">
        <v>2</v>
      </c>
      <c r="I1749" s="74"/>
      <c r="J1749" s="74">
        <v>215</v>
      </c>
      <c r="K1749" s="74"/>
      <c r="L1749" s="74">
        <v>36</v>
      </c>
      <c r="M1749" s="74"/>
      <c r="N1749" s="74">
        <v>104</v>
      </c>
      <c r="O1749" s="74">
        <v>8</v>
      </c>
      <c r="P1749" s="74"/>
      <c r="Q1749" s="74">
        <v>237</v>
      </c>
      <c r="R1749" s="74">
        <v>21</v>
      </c>
      <c r="S1749" s="74"/>
      <c r="T1749" s="74">
        <v>177</v>
      </c>
      <c r="U1749" s="74"/>
      <c r="V1749" s="74">
        <v>29</v>
      </c>
    </row>
    <row r="1750" spans="1:22">
      <c r="A1750" s="78">
        <v>42298</v>
      </c>
      <c r="B1750" s="74">
        <v>29</v>
      </c>
      <c r="D1750" s="74">
        <v>3</v>
      </c>
      <c r="E1750" s="74"/>
      <c r="F1750" s="74">
        <v>13</v>
      </c>
      <c r="G1750" s="74"/>
      <c r="H1750" s="74">
        <v>2</v>
      </c>
      <c r="I1750" s="74"/>
      <c r="J1750" s="74">
        <v>280</v>
      </c>
      <c r="K1750" s="74"/>
      <c r="L1750" s="74">
        <v>41</v>
      </c>
      <c r="M1750" s="74"/>
      <c r="N1750" s="74">
        <v>180</v>
      </c>
      <c r="O1750" s="74">
        <v>20</v>
      </c>
      <c r="P1750" s="74"/>
      <c r="Q1750" s="74">
        <v>102</v>
      </c>
      <c r="R1750" s="74">
        <v>8</v>
      </c>
      <c r="S1750" s="74"/>
      <c r="T1750" s="74">
        <v>157</v>
      </c>
      <c r="U1750" s="74"/>
      <c r="V1750" s="74">
        <v>25</v>
      </c>
    </row>
    <row r="1751" spans="1:22">
      <c r="A1751" s="78">
        <v>42299</v>
      </c>
      <c r="B1751" s="74">
        <v>27</v>
      </c>
      <c r="D1751" s="74">
        <v>3</v>
      </c>
      <c r="E1751" s="74"/>
      <c r="F1751" s="74">
        <v>13</v>
      </c>
      <c r="G1751" s="74"/>
      <c r="H1751" s="74">
        <v>2</v>
      </c>
      <c r="I1751" s="74"/>
      <c r="J1751" s="74">
        <v>310</v>
      </c>
      <c r="K1751" s="74"/>
      <c r="L1751" s="74">
        <v>44</v>
      </c>
      <c r="M1751" s="74"/>
      <c r="N1751" s="74">
        <v>229</v>
      </c>
      <c r="O1751" s="74">
        <v>21</v>
      </c>
      <c r="P1751" s="74"/>
      <c r="Q1751" s="74">
        <v>76</v>
      </c>
      <c r="R1751" s="74">
        <v>6</v>
      </c>
      <c r="S1751" s="74"/>
      <c r="T1751" s="74">
        <v>160</v>
      </c>
      <c r="U1751" s="74"/>
      <c r="V1751" s="74">
        <v>27</v>
      </c>
    </row>
    <row r="1752" spans="1:22">
      <c r="A1752" s="78">
        <v>42300</v>
      </c>
      <c r="B1752" s="74">
        <v>33</v>
      </c>
      <c r="D1752" s="74">
        <v>4</v>
      </c>
      <c r="E1752" s="74"/>
      <c r="F1752" s="74">
        <v>14</v>
      </c>
      <c r="G1752" s="74"/>
      <c r="H1752" s="74">
        <v>2</v>
      </c>
      <c r="I1752" s="74"/>
      <c r="J1752" s="74">
        <v>396</v>
      </c>
      <c r="K1752" s="74"/>
      <c r="L1752" s="74">
        <v>53</v>
      </c>
      <c r="M1752" s="74"/>
      <c r="N1752" s="74">
        <v>105</v>
      </c>
      <c r="O1752" s="74">
        <v>6</v>
      </c>
      <c r="P1752" s="74"/>
      <c r="Q1752" s="74">
        <v>139</v>
      </c>
      <c r="R1752" s="74">
        <v>14</v>
      </c>
      <c r="S1752" s="74"/>
      <c r="T1752" s="74">
        <v>163</v>
      </c>
      <c r="U1752" s="74"/>
      <c r="V1752" s="74">
        <v>18</v>
      </c>
    </row>
    <row r="1753" spans="1:22">
      <c r="A1753" s="78">
        <v>42301</v>
      </c>
      <c r="B1753" s="74">
        <v>37</v>
      </c>
      <c r="D1753" s="74">
        <v>5</v>
      </c>
      <c r="E1753" s="74"/>
      <c r="F1753" s="74">
        <v>18</v>
      </c>
      <c r="G1753" s="74"/>
      <c r="H1753" s="74">
        <v>2</v>
      </c>
      <c r="I1753" s="74"/>
      <c r="J1753" s="74">
        <v>456</v>
      </c>
      <c r="K1753" s="74"/>
      <c r="L1753" s="74">
        <v>64</v>
      </c>
      <c r="M1753" s="74"/>
      <c r="N1753" s="74">
        <v>144</v>
      </c>
      <c r="O1753" s="74">
        <v>11</v>
      </c>
      <c r="P1753" s="74"/>
      <c r="Q1753" s="74">
        <v>108</v>
      </c>
      <c r="R1753" s="74">
        <v>5</v>
      </c>
      <c r="S1753" s="74"/>
      <c r="T1753" s="74">
        <v>147</v>
      </c>
      <c r="U1753" s="74"/>
      <c r="V1753" s="74">
        <v>20</v>
      </c>
    </row>
    <row r="1754" spans="1:22">
      <c r="A1754" s="78">
        <v>42302</v>
      </c>
      <c r="B1754" s="74">
        <v>33</v>
      </c>
      <c r="D1754" s="74">
        <v>5</v>
      </c>
      <c r="E1754" s="74"/>
      <c r="F1754" s="74">
        <v>19</v>
      </c>
      <c r="G1754" s="74"/>
      <c r="H1754" s="74">
        <v>2</v>
      </c>
      <c r="I1754" s="74"/>
      <c r="J1754" s="74">
        <v>480</v>
      </c>
      <c r="K1754" s="74"/>
      <c r="L1754" s="74">
        <v>67</v>
      </c>
      <c r="M1754" s="74"/>
      <c r="N1754" s="74">
        <v>251</v>
      </c>
      <c r="O1754" s="74">
        <v>18</v>
      </c>
      <c r="P1754" s="74"/>
      <c r="Q1754" s="74">
        <v>111</v>
      </c>
      <c r="R1754" s="74">
        <v>4</v>
      </c>
      <c r="S1754" s="74"/>
      <c r="T1754" s="74">
        <v>156</v>
      </c>
      <c r="U1754" s="74"/>
      <c r="V1754" s="74">
        <v>24</v>
      </c>
    </row>
    <row r="1755" spans="1:22">
      <c r="A1755" s="78">
        <v>42303</v>
      </c>
      <c r="B1755" s="74">
        <v>29</v>
      </c>
      <c r="D1755" s="74">
        <v>4</v>
      </c>
      <c r="E1755" s="74"/>
      <c r="F1755" s="74">
        <v>14</v>
      </c>
      <c r="G1755" s="74"/>
      <c r="H1755" s="74">
        <v>2</v>
      </c>
      <c r="I1755" s="74"/>
      <c r="J1755" s="74">
        <v>520</v>
      </c>
      <c r="K1755" s="74"/>
      <c r="L1755" s="74">
        <v>69</v>
      </c>
      <c r="M1755" s="74"/>
      <c r="N1755" s="74">
        <v>127</v>
      </c>
      <c r="O1755" s="74">
        <v>9</v>
      </c>
      <c r="P1755" s="74"/>
      <c r="Q1755" s="74">
        <v>107</v>
      </c>
      <c r="R1755" s="74">
        <v>5</v>
      </c>
      <c r="S1755" s="74"/>
      <c r="T1755" s="74">
        <v>156</v>
      </c>
      <c r="U1755" s="74"/>
      <c r="V1755" s="74">
        <v>27</v>
      </c>
    </row>
    <row r="1756" spans="1:22">
      <c r="A1756" s="78">
        <v>42304</v>
      </c>
      <c r="B1756" s="74">
        <v>27</v>
      </c>
      <c r="D1756" s="74">
        <v>4</v>
      </c>
      <c r="E1756" s="74"/>
      <c r="F1756" s="74">
        <v>14</v>
      </c>
      <c r="G1756" s="74"/>
      <c r="H1756" s="74">
        <v>2</v>
      </c>
      <c r="I1756" s="74"/>
      <c r="J1756" s="74">
        <v>495</v>
      </c>
      <c r="K1756" s="74"/>
      <c r="L1756" s="74">
        <v>67</v>
      </c>
      <c r="M1756" s="74"/>
      <c r="N1756" s="74">
        <v>96</v>
      </c>
      <c r="O1756" s="74">
        <v>5</v>
      </c>
      <c r="P1756" s="74"/>
      <c r="Q1756" s="74">
        <v>114</v>
      </c>
      <c r="R1756" s="74">
        <v>10</v>
      </c>
      <c r="S1756" s="74"/>
      <c r="T1756" s="74">
        <v>161</v>
      </c>
      <c r="U1756" s="74"/>
      <c r="V1756" s="74">
        <v>27</v>
      </c>
    </row>
    <row r="1757" spans="1:22">
      <c r="A1757" s="78">
        <v>42305</v>
      </c>
      <c r="B1757" s="74">
        <v>10</v>
      </c>
      <c r="D1757" s="74">
        <v>3</v>
      </c>
      <c r="E1757" s="74"/>
      <c r="F1757" s="74">
        <v>14</v>
      </c>
      <c r="G1757" s="74"/>
      <c r="H1757" s="74">
        <v>3</v>
      </c>
      <c r="I1757" s="74"/>
      <c r="J1757" s="74">
        <v>520</v>
      </c>
      <c r="K1757" s="74"/>
      <c r="L1757" s="74">
        <v>73</v>
      </c>
      <c r="M1757" s="74"/>
      <c r="N1757" s="74">
        <v>116</v>
      </c>
      <c r="O1757" s="74">
        <v>10</v>
      </c>
      <c r="P1757" s="74"/>
      <c r="Q1757" s="74">
        <v>108</v>
      </c>
      <c r="R1757" s="74">
        <v>7</v>
      </c>
      <c r="S1757" s="74"/>
      <c r="T1757" s="74">
        <v>148</v>
      </c>
      <c r="U1757" s="74"/>
      <c r="V1757" s="74">
        <v>23</v>
      </c>
    </row>
    <row r="1758" spans="1:22">
      <c r="A1758" s="78">
        <v>42306</v>
      </c>
      <c r="B1758" s="74">
        <v>10</v>
      </c>
      <c r="D1758" s="74">
        <v>3</v>
      </c>
      <c r="E1758" s="74"/>
      <c r="F1758" s="74">
        <v>14</v>
      </c>
      <c r="G1758" s="74"/>
      <c r="H1758" s="74">
        <v>3</v>
      </c>
      <c r="I1758" s="74"/>
      <c r="J1758" s="74">
        <v>463</v>
      </c>
      <c r="K1758" s="74"/>
      <c r="L1758" s="74">
        <v>70</v>
      </c>
      <c r="M1758" s="74"/>
      <c r="N1758" s="74">
        <v>130</v>
      </c>
      <c r="O1758" s="74">
        <v>12</v>
      </c>
      <c r="P1758" s="74"/>
      <c r="Q1758" s="74">
        <v>128</v>
      </c>
      <c r="R1758" s="74">
        <v>11</v>
      </c>
      <c r="S1758" s="74"/>
      <c r="T1758" s="74">
        <v>156</v>
      </c>
      <c r="U1758" s="74"/>
      <c r="V1758" s="74">
        <v>25</v>
      </c>
    </row>
    <row r="1759" spans="1:22">
      <c r="A1759" s="78">
        <v>42307</v>
      </c>
      <c r="B1759" s="74">
        <v>12</v>
      </c>
      <c r="D1759" s="74">
        <v>3</v>
      </c>
      <c r="E1759" s="74"/>
      <c r="F1759" s="74">
        <v>13</v>
      </c>
      <c r="G1759" s="74"/>
      <c r="H1759" s="74">
        <v>3</v>
      </c>
      <c r="I1759" s="74"/>
      <c r="J1759" s="74">
        <v>482</v>
      </c>
      <c r="K1759" s="74"/>
      <c r="L1759" s="74">
        <v>67</v>
      </c>
      <c r="M1759" s="74"/>
      <c r="N1759" s="74">
        <v>142</v>
      </c>
      <c r="O1759" s="74">
        <v>12</v>
      </c>
      <c r="P1759" s="74"/>
      <c r="Q1759" s="74">
        <v>149</v>
      </c>
      <c r="R1759" s="74">
        <v>14</v>
      </c>
      <c r="S1759" s="74"/>
      <c r="T1759" s="74">
        <v>203</v>
      </c>
      <c r="U1759" s="74"/>
      <c r="V1759" s="74">
        <v>29</v>
      </c>
    </row>
    <row r="1760" spans="1:22">
      <c r="A1760" s="78">
        <v>42308</v>
      </c>
      <c r="B1760" s="74">
        <v>19</v>
      </c>
      <c r="D1760" s="74">
        <v>3</v>
      </c>
      <c r="E1760" s="74"/>
      <c r="F1760" s="74">
        <v>14</v>
      </c>
      <c r="G1760" s="74"/>
      <c r="H1760" s="74">
        <v>2</v>
      </c>
      <c r="I1760" s="74"/>
      <c r="J1760" s="74">
        <v>541</v>
      </c>
      <c r="K1760" s="74"/>
      <c r="L1760" s="74">
        <v>74</v>
      </c>
      <c r="M1760" s="74"/>
      <c r="N1760" s="74">
        <v>149</v>
      </c>
      <c r="O1760" s="74">
        <v>10</v>
      </c>
      <c r="P1760" s="74"/>
      <c r="Q1760" s="74">
        <v>170</v>
      </c>
      <c r="R1760" s="74">
        <v>13</v>
      </c>
      <c r="S1760" s="74"/>
      <c r="T1760" s="74">
        <v>59</v>
      </c>
      <c r="U1760" s="74"/>
      <c r="V1760" s="74">
        <v>9</v>
      </c>
    </row>
    <row r="1761" spans="1:22">
      <c r="A1761" s="78">
        <v>42309</v>
      </c>
      <c r="B1761" s="74">
        <v>12</v>
      </c>
      <c r="D1761" s="74">
        <v>2</v>
      </c>
      <c r="E1761" s="74"/>
      <c r="F1761" s="74">
        <v>12</v>
      </c>
      <c r="G1761" s="74"/>
      <c r="H1761" s="74">
        <v>2</v>
      </c>
      <c r="I1761" s="74"/>
      <c r="J1761" s="74">
        <v>519</v>
      </c>
      <c r="K1761" s="74"/>
      <c r="L1761" s="74">
        <v>71</v>
      </c>
      <c r="M1761" s="74"/>
      <c r="N1761" s="74">
        <v>139</v>
      </c>
      <c r="O1761" s="74">
        <v>8</v>
      </c>
      <c r="P1761" s="74"/>
      <c r="Q1761" s="74">
        <v>147</v>
      </c>
      <c r="R1761" s="74">
        <v>10</v>
      </c>
      <c r="S1761" s="74"/>
      <c r="T1761" s="74">
        <v>53</v>
      </c>
      <c r="U1761" s="74"/>
      <c r="V1761" s="74">
        <v>8</v>
      </c>
    </row>
    <row r="1762" spans="1:22">
      <c r="A1762" s="78">
        <v>42310</v>
      </c>
      <c r="B1762" s="74">
        <v>5</v>
      </c>
      <c r="D1762" s="74">
        <v>2</v>
      </c>
      <c r="E1762" s="74"/>
      <c r="F1762" s="74">
        <v>8</v>
      </c>
      <c r="G1762" s="74"/>
      <c r="H1762" s="74">
        <v>2</v>
      </c>
      <c r="I1762" s="74"/>
      <c r="J1762" s="74">
        <v>515</v>
      </c>
      <c r="K1762" s="74"/>
      <c r="L1762" s="74">
        <v>76</v>
      </c>
      <c r="M1762" s="74"/>
      <c r="N1762" s="74">
        <v>153</v>
      </c>
      <c r="O1762" s="74">
        <v>11</v>
      </c>
      <c r="P1762" s="74"/>
      <c r="Q1762" s="74">
        <v>126</v>
      </c>
      <c r="R1762" s="74">
        <v>8</v>
      </c>
      <c r="S1762" s="74"/>
      <c r="T1762" s="74">
        <v>88</v>
      </c>
      <c r="U1762" s="74"/>
      <c r="V1762" s="74">
        <v>16</v>
      </c>
    </row>
    <row r="1763" spans="1:22">
      <c r="A1763" s="78">
        <v>42311</v>
      </c>
      <c r="B1763" s="74">
        <v>4</v>
      </c>
      <c r="D1763" s="74">
        <v>2</v>
      </c>
      <c r="E1763" s="74"/>
      <c r="F1763" s="74">
        <v>7</v>
      </c>
      <c r="G1763" s="74"/>
      <c r="H1763" s="74">
        <v>2</v>
      </c>
      <c r="I1763" s="74"/>
      <c r="J1763" s="74">
        <v>460</v>
      </c>
      <c r="K1763" s="74"/>
      <c r="L1763" s="74">
        <v>70</v>
      </c>
      <c r="M1763" s="74"/>
      <c r="N1763" s="74">
        <v>151</v>
      </c>
      <c r="O1763" s="74">
        <v>14</v>
      </c>
      <c r="P1763" s="74"/>
      <c r="Q1763" s="74">
        <v>118</v>
      </c>
      <c r="R1763" s="74">
        <v>9</v>
      </c>
      <c r="S1763" s="74"/>
      <c r="T1763" s="74">
        <v>117</v>
      </c>
      <c r="U1763" s="74"/>
      <c r="V1763" s="74">
        <v>18</v>
      </c>
    </row>
    <row r="1764" spans="1:22">
      <c r="A1764" s="78">
        <v>42312</v>
      </c>
      <c r="B1764" s="74">
        <v>3</v>
      </c>
      <c r="D1764" s="74">
        <v>2</v>
      </c>
      <c r="E1764" s="74"/>
      <c r="F1764" s="74">
        <v>6</v>
      </c>
      <c r="G1764" s="74"/>
      <c r="H1764" s="74">
        <v>2</v>
      </c>
      <c r="I1764" s="74"/>
      <c r="J1764" s="74">
        <v>434</v>
      </c>
      <c r="K1764" s="74"/>
      <c r="L1764" s="74">
        <v>67</v>
      </c>
      <c r="M1764" s="74"/>
      <c r="N1764" s="74">
        <v>115</v>
      </c>
      <c r="O1764" s="74">
        <v>9</v>
      </c>
      <c r="P1764" s="74"/>
      <c r="Q1764" s="74">
        <v>129</v>
      </c>
      <c r="R1764" s="74">
        <v>10</v>
      </c>
      <c r="S1764" s="74"/>
      <c r="T1764" s="74">
        <v>111</v>
      </c>
      <c r="U1764" s="74"/>
      <c r="V1764" s="74">
        <v>18</v>
      </c>
    </row>
    <row r="1765" spans="1:22">
      <c r="A1765" s="78">
        <v>42313</v>
      </c>
      <c r="B1765" s="74">
        <v>5</v>
      </c>
      <c r="D1765" s="74">
        <v>2</v>
      </c>
      <c r="E1765" s="74"/>
      <c r="F1765" s="74">
        <v>7</v>
      </c>
      <c r="G1765" s="74"/>
      <c r="H1765" s="74">
        <v>2</v>
      </c>
      <c r="I1765" s="74"/>
      <c r="J1765" s="74">
        <v>421</v>
      </c>
      <c r="K1765" s="74"/>
      <c r="L1765" s="74">
        <v>61</v>
      </c>
      <c r="M1765" s="74"/>
      <c r="N1765" s="74">
        <v>121</v>
      </c>
      <c r="O1765" s="74">
        <v>8</v>
      </c>
      <c r="P1765" s="74"/>
      <c r="Q1765" s="74">
        <v>194</v>
      </c>
      <c r="R1765" s="74">
        <v>20</v>
      </c>
      <c r="S1765" s="74"/>
      <c r="T1765" s="74">
        <v>124</v>
      </c>
      <c r="U1765" s="74"/>
      <c r="V1765" s="74">
        <v>19</v>
      </c>
    </row>
    <row r="1766" spans="1:22">
      <c r="A1766" s="78">
        <v>42314</v>
      </c>
      <c r="D1766" s="74"/>
      <c r="E1766" s="74"/>
      <c r="F1766" s="74"/>
      <c r="G1766" s="74"/>
      <c r="H1766" s="74"/>
      <c r="I1766" s="74"/>
      <c r="J1766" s="74">
        <v>377</v>
      </c>
      <c r="K1766" s="74"/>
      <c r="L1766" s="74">
        <v>33</v>
      </c>
      <c r="M1766" s="74"/>
      <c r="N1766" s="74">
        <v>106</v>
      </c>
      <c r="O1766" s="74">
        <v>7</v>
      </c>
      <c r="P1766" s="74"/>
      <c r="Q1766" s="74">
        <v>220</v>
      </c>
      <c r="R1766" s="74">
        <v>25</v>
      </c>
      <c r="S1766" s="74"/>
      <c r="T1766" s="74"/>
      <c r="U1766" s="74"/>
      <c r="V1766" s="74"/>
    </row>
    <row r="1767" spans="1:22">
      <c r="A1767" s="78">
        <v>42315</v>
      </c>
      <c r="C1767" s="74">
        <v>2</v>
      </c>
      <c r="D1767" s="74"/>
      <c r="E1767" s="74"/>
      <c r="F1767" s="74"/>
      <c r="G1767" s="74">
        <v>2</v>
      </c>
      <c r="H1767" s="74"/>
      <c r="I1767" s="74"/>
      <c r="J1767" s="74">
        <v>412</v>
      </c>
      <c r="K1767" s="74"/>
      <c r="L1767" s="74">
        <v>36</v>
      </c>
      <c r="M1767" s="74"/>
      <c r="N1767" s="74">
        <v>161</v>
      </c>
      <c r="O1767" s="74">
        <v>14</v>
      </c>
      <c r="P1767" s="74"/>
      <c r="Q1767" s="74">
        <v>263</v>
      </c>
      <c r="R1767" s="74">
        <v>23</v>
      </c>
      <c r="S1767" s="74"/>
      <c r="T1767" s="74"/>
      <c r="U1767" s="74">
        <v>10</v>
      </c>
      <c r="V1767" s="74"/>
    </row>
    <row r="1768" spans="1:22">
      <c r="A1768" s="78">
        <v>42316</v>
      </c>
      <c r="C1768" s="74">
        <v>2</v>
      </c>
      <c r="D1768" s="74"/>
      <c r="E1768" s="74"/>
      <c r="F1768" s="74"/>
      <c r="G1768" s="74">
        <v>2</v>
      </c>
      <c r="H1768" s="74"/>
      <c r="I1768" s="74"/>
      <c r="J1768" s="74">
        <v>390</v>
      </c>
      <c r="K1768" s="74"/>
      <c r="L1768" s="74">
        <v>33</v>
      </c>
      <c r="M1768" s="74"/>
      <c r="N1768" s="74">
        <v>118</v>
      </c>
      <c r="O1768" s="74">
        <v>6</v>
      </c>
      <c r="P1768" s="74"/>
      <c r="Q1768" s="74">
        <v>259</v>
      </c>
      <c r="R1768" s="74">
        <v>22</v>
      </c>
      <c r="S1768" s="74"/>
      <c r="T1768" s="74"/>
      <c r="U1768" s="74">
        <v>10</v>
      </c>
      <c r="V1768" s="74"/>
    </row>
    <row r="1769" spans="1:22">
      <c r="A1769" s="78">
        <v>42317</v>
      </c>
      <c r="C1769" s="74">
        <v>2</v>
      </c>
      <c r="D1769" s="74"/>
      <c r="E1769" s="74"/>
      <c r="F1769" s="74"/>
      <c r="G1769" s="74">
        <v>2</v>
      </c>
      <c r="H1769" s="74"/>
      <c r="I1769" s="74"/>
      <c r="J1769" s="74">
        <v>353</v>
      </c>
      <c r="K1769" s="74"/>
      <c r="L1769" s="74">
        <v>34</v>
      </c>
      <c r="M1769" s="74"/>
      <c r="N1769" s="74">
        <v>131</v>
      </c>
      <c r="O1769" s="74">
        <v>9</v>
      </c>
      <c r="P1769" s="74"/>
      <c r="Q1769" s="74">
        <v>233</v>
      </c>
      <c r="R1769" s="74">
        <v>23</v>
      </c>
      <c r="S1769" s="74"/>
      <c r="T1769" s="74"/>
      <c r="U1769" s="74">
        <v>13</v>
      </c>
      <c r="V1769" s="74"/>
    </row>
    <row r="1770" spans="1:22">
      <c r="A1770" s="78">
        <v>42318</v>
      </c>
      <c r="B1770" s="74">
        <v>2</v>
      </c>
      <c r="C1770" s="74">
        <v>2</v>
      </c>
      <c r="D1770" s="74"/>
      <c r="E1770" s="74"/>
      <c r="F1770" s="74">
        <v>3</v>
      </c>
      <c r="G1770" s="74">
        <v>3</v>
      </c>
      <c r="H1770" s="74"/>
      <c r="I1770" s="74"/>
      <c r="J1770" s="74">
        <v>338</v>
      </c>
      <c r="K1770" s="74"/>
      <c r="L1770" s="74">
        <v>32</v>
      </c>
      <c r="M1770" s="74"/>
      <c r="N1770" s="74">
        <v>118</v>
      </c>
      <c r="O1770" s="74">
        <v>10</v>
      </c>
      <c r="P1770" s="74"/>
      <c r="Q1770" s="74">
        <v>191</v>
      </c>
      <c r="R1770" s="74">
        <v>20</v>
      </c>
      <c r="S1770" s="74"/>
      <c r="T1770" s="74">
        <v>93</v>
      </c>
      <c r="U1770" s="74">
        <v>10</v>
      </c>
      <c r="V1770" s="74"/>
    </row>
    <row r="1771" spans="1:22">
      <c r="A1771" s="78">
        <v>42319</v>
      </c>
      <c r="B1771" s="74">
        <v>2</v>
      </c>
      <c r="C1771" s="74">
        <v>2</v>
      </c>
      <c r="D1771" s="74"/>
      <c r="E1771" s="74"/>
      <c r="F1771" s="74">
        <v>3</v>
      </c>
      <c r="G1771" s="74">
        <v>3</v>
      </c>
      <c r="H1771" s="74"/>
      <c r="I1771" s="74"/>
      <c r="J1771" s="74">
        <v>214</v>
      </c>
      <c r="K1771" s="74"/>
      <c r="L1771" s="74">
        <v>21</v>
      </c>
      <c r="M1771" s="74"/>
      <c r="N1771" s="74">
        <v>82</v>
      </c>
      <c r="O1771" s="74">
        <v>7</v>
      </c>
      <c r="P1771" s="74"/>
      <c r="Q1771" s="74">
        <v>44</v>
      </c>
      <c r="R1771" s="74">
        <v>4</v>
      </c>
      <c r="S1771" s="74"/>
      <c r="T1771" s="74">
        <v>64</v>
      </c>
      <c r="U1771" s="74">
        <v>10</v>
      </c>
      <c r="V1771" s="74"/>
    </row>
    <row r="1772" spans="1:22">
      <c r="A1772" s="78">
        <v>42320</v>
      </c>
      <c r="B1772" s="74">
        <v>1</v>
      </c>
      <c r="C1772" s="74">
        <v>1</v>
      </c>
      <c r="D1772" s="74"/>
      <c r="E1772" s="74"/>
      <c r="F1772" s="74">
        <v>4</v>
      </c>
      <c r="G1772" s="74">
        <v>3</v>
      </c>
      <c r="H1772" s="74"/>
      <c r="I1772" s="74"/>
      <c r="J1772" s="74">
        <v>259</v>
      </c>
      <c r="K1772" s="74"/>
      <c r="L1772" s="74">
        <v>22</v>
      </c>
      <c r="M1772" s="74"/>
      <c r="N1772" s="74">
        <v>133</v>
      </c>
      <c r="O1772" s="74">
        <v>14</v>
      </c>
      <c r="P1772" s="74"/>
      <c r="Q1772" s="74">
        <v>56</v>
      </c>
      <c r="R1772" s="74">
        <v>5</v>
      </c>
      <c r="S1772" s="74"/>
      <c r="T1772" s="74">
        <v>89</v>
      </c>
      <c r="U1772" s="74">
        <v>12</v>
      </c>
      <c r="V1772" s="74"/>
    </row>
    <row r="1773" spans="1:22">
      <c r="A1773" s="78">
        <v>42321</v>
      </c>
      <c r="B1773" s="74">
        <v>1</v>
      </c>
      <c r="C1773" s="74">
        <v>1</v>
      </c>
      <c r="D1773" s="74"/>
      <c r="E1773" s="74"/>
      <c r="F1773" s="74">
        <v>7</v>
      </c>
      <c r="G1773" s="74">
        <v>2</v>
      </c>
      <c r="H1773" s="74"/>
      <c r="I1773" s="74"/>
      <c r="J1773" s="74">
        <v>310</v>
      </c>
      <c r="K1773" s="74"/>
      <c r="L1773" s="74">
        <v>24</v>
      </c>
      <c r="M1773" s="74"/>
      <c r="N1773" s="74">
        <v>158</v>
      </c>
      <c r="O1773" s="74">
        <v>17</v>
      </c>
      <c r="P1773" s="74"/>
      <c r="Q1773" s="74">
        <v>124</v>
      </c>
      <c r="R1773" s="74">
        <v>12</v>
      </c>
      <c r="S1773" s="74"/>
      <c r="T1773" s="74">
        <v>86</v>
      </c>
      <c r="U1773" s="74">
        <v>10</v>
      </c>
      <c r="V1773" s="74"/>
    </row>
    <row r="1774" spans="1:22">
      <c r="A1774" s="78">
        <v>42322</v>
      </c>
      <c r="B1774" s="74">
        <v>17</v>
      </c>
      <c r="C1774" s="74">
        <v>2</v>
      </c>
      <c r="D1774" s="74"/>
      <c r="E1774" s="74"/>
      <c r="F1774" s="74">
        <v>20</v>
      </c>
      <c r="G1774" s="74">
        <v>2</v>
      </c>
      <c r="H1774" s="74"/>
      <c r="I1774" s="74"/>
      <c r="J1774" s="74">
        <v>370</v>
      </c>
      <c r="K1774" s="74"/>
      <c r="L1774" s="74">
        <v>33</v>
      </c>
      <c r="M1774" s="74"/>
      <c r="N1774" s="74">
        <v>144</v>
      </c>
      <c r="O1774" s="74">
        <v>11</v>
      </c>
      <c r="P1774" s="74"/>
      <c r="Q1774" s="74">
        <v>297</v>
      </c>
      <c r="R1774" s="74">
        <v>22</v>
      </c>
      <c r="S1774" s="74"/>
      <c r="T1774" s="74">
        <v>102</v>
      </c>
      <c r="U1774" s="74">
        <v>9</v>
      </c>
      <c r="V1774" s="74"/>
    </row>
    <row r="1775" spans="1:22">
      <c r="A1775" s="78">
        <v>42323</v>
      </c>
      <c r="B1775" s="74">
        <v>20</v>
      </c>
      <c r="C1775" s="74">
        <v>2</v>
      </c>
      <c r="D1775" s="74"/>
      <c r="E1775" s="74"/>
      <c r="F1775" s="74">
        <v>21</v>
      </c>
      <c r="G1775" s="74">
        <v>2</v>
      </c>
      <c r="H1775" s="74"/>
      <c r="I1775" s="74"/>
      <c r="J1775" s="74">
        <v>397</v>
      </c>
      <c r="K1775" s="74"/>
      <c r="L1775" s="74">
        <v>34</v>
      </c>
      <c r="M1775" s="74"/>
      <c r="N1775" s="74">
        <v>162</v>
      </c>
      <c r="O1775" s="74">
        <v>14</v>
      </c>
      <c r="P1775" s="74"/>
      <c r="Q1775" s="74">
        <v>486</v>
      </c>
      <c r="R1775" s="74">
        <v>37</v>
      </c>
      <c r="S1775" s="74"/>
      <c r="T1775" s="74">
        <v>110</v>
      </c>
      <c r="U1775" s="74">
        <v>10</v>
      </c>
      <c r="V1775" s="74"/>
    </row>
    <row r="1776" spans="1:22">
      <c r="A1776" s="78">
        <v>42324</v>
      </c>
      <c r="B1776" s="74">
        <v>17</v>
      </c>
      <c r="C1776" s="74">
        <v>2</v>
      </c>
      <c r="D1776" s="74"/>
      <c r="E1776" s="74"/>
      <c r="F1776" s="74">
        <v>21</v>
      </c>
      <c r="G1776" s="74">
        <v>2</v>
      </c>
      <c r="H1776" s="74"/>
      <c r="I1776" s="74"/>
      <c r="J1776" s="74">
        <v>420</v>
      </c>
      <c r="K1776" s="74"/>
      <c r="L1776" s="74">
        <v>35</v>
      </c>
      <c r="M1776" s="74"/>
      <c r="N1776" s="74">
        <v>233</v>
      </c>
      <c r="O1776" s="74">
        <v>22</v>
      </c>
      <c r="P1776" s="74"/>
      <c r="Q1776" s="74">
        <v>624</v>
      </c>
      <c r="R1776" s="74">
        <v>48</v>
      </c>
      <c r="S1776" s="74"/>
      <c r="T1776" s="74">
        <v>124</v>
      </c>
      <c r="U1776" s="74">
        <v>12</v>
      </c>
      <c r="V1776" s="74"/>
    </row>
    <row r="1777" spans="1:22">
      <c r="A1777" s="78">
        <v>42325</v>
      </c>
      <c r="B1777" s="74">
        <v>17</v>
      </c>
      <c r="C1777" s="74">
        <v>2</v>
      </c>
      <c r="D1777" s="74"/>
      <c r="E1777" s="74"/>
      <c r="F1777" s="74">
        <v>21</v>
      </c>
      <c r="G1777" s="74">
        <v>2</v>
      </c>
      <c r="H1777" s="74"/>
      <c r="I1777" s="74"/>
      <c r="J1777" s="74">
        <v>411</v>
      </c>
      <c r="K1777" s="74"/>
      <c r="L1777" s="74">
        <v>30</v>
      </c>
      <c r="M1777" s="74"/>
      <c r="N1777" s="74">
        <v>143</v>
      </c>
      <c r="O1777" s="74">
        <v>15</v>
      </c>
      <c r="P1777" s="74"/>
      <c r="Q1777" s="74">
        <v>653</v>
      </c>
      <c r="R1777" s="74">
        <v>57</v>
      </c>
      <c r="S1777" s="74"/>
      <c r="T1777" s="74">
        <v>124</v>
      </c>
      <c r="U1777" s="74">
        <v>10</v>
      </c>
      <c r="V1777" s="74"/>
    </row>
    <row r="1778" spans="1:22">
      <c r="A1778" s="78">
        <v>42326</v>
      </c>
      <c r="B1778" s="74">
        <v>17</v>
      </c>
      <c r="C1778" s="74">
        <v>2</v>
      </c>
      <c r="D1778" s="74"/>
      <c r="E1778" s="74"/>
      <c r="F1778" s="74">
        <v>20</v>
      </c>
      <c r="G1778" s="74">
        <v>2</v>
      </c>
      <c r="H1778" s="74"/>
      <c r="I1778" s="74"/>
      <c r="J1778" s="74">
        <v>420</v>
      </c>
      <c r="K1778" s="74"/>
      <c r="L1778" s="74">
        <v>34</v>
      </c>
      <c r="M1778" s="74"/>
      <c r="N1778" s="74">
        <v>156</v>
      </c>
      <c r="O1778" s="74">
        <v>14</v>
      </c>
      <c r="P1778" s="74"/>
      <c r="Q1778" s="74">
        <v>656</v>
      </c>
      <c r="R1778" s="74">
        <v>56</v>
      </c>
      <c r="S1778" s="74"/>
      <c r="T1778" s="74">
        <v>164</v>
      </c>
      <c r="U1778" s="74">
        <v>12</v>
      </c>
      <c r="V1778" s="74"/>
    </row>
    <row r="1779" spans="1:22">
      <c r="A1779" s="78">
        <v>42327</v>
      </c>
      <c r="B1779" s="74">
        <v>22</v>
      </c>
      <c r="C1779" s="74">
        <v>3</v>
      </c>
      <c r="D1779" s="74"/>
      <c r="E1779" s="74"/>
      <c r="F1779" s="74">
        <v>21</v>
      </c>
      <c r="G1779" s="74">
        <v>2</v>
      </c>
      <c r="H1779" s="74"/>
      <c r="I1779" s="74"/>
      <c r="J1779" s="74">
        <v>456</v>
      </c>
      <c r="K1779" s="74"/>
      <c r="L1779" s="74">
        <v>36</v>
      </c>
      <c r="M1779" s="74"/>
      <c r="N1779" s="74">
        <v>123</v>
      </c>
      <c r="O1779" s="74">
        <v>10</v>
      </c>
      <c r="P1779" s="74"/>
      <c r="Q1779" s="74">
        <v>725</v>
      </c>
      <c r="R1779" s="74">
        <v>59</v>
      </c>
      <c r="S1779" s="74"/>
      <c r="T1779" s="74">
        <v>121</v>
      </c>
      <c r="U1779" s="74">
        <v>10</v>
      </c>
      <c r="V1779" s="74"/>
    </row>
    <row r="1780" spans="1:22">
      <c r="A1780" s="78">
        <v>42328</v>
      </c>
      <c r="B1780" s="74">
        <v>24</v>
      </c>
      <c r="C1780" s="74">
        <v>4</v>
      </c>
      <c r="D1780" s="74"/>
      <c r="E1780" s="74"/>
      <c r="F1780" s="74">
        <v>26</v>
      </c>
      <c r="G1780" s="74">
        <v>2</v>
      </c>
      <c r="H1780" s="74"/>
      <c r="I1780" s="74"/>
      <c r="J1780" s="74">
        <v>487</v>
      </c>
      <c r="K1780" s="74"/>
      <c r="L1780" s="74">
        <v>39</v>
      </c>
      <c r="M1780" s="74"/>
      <c r="N1780" s="74">
        <v>172</v>
      </c>
      <c r="O1780" s="74">
        <v>17</v>
      </c>
      <c r="P1780" s="74"/>
      <c r="Q1780" s="74">
        <v>756</v>
      </c>
      <c r="R1780" s="74">
        <v>58</v>
      </c>
      <c r="S1780" s="74"/>
      <c r="T1780" s="74">
        <v>117</v>
      </c>
      <c r="U1780" s="74">
        <v>10</v>
      </c>
      <c r="V1780" s="74"/>
    </row>
    <row r="1781" spans="1:22">
      <c r="A1781" s="78">
        <v>42329</v>
      </c>
      <c r="B1781" s="74">
        <v>30</v>
      </c>
      <c r="C1781" s="74">
        <v>4</v>
      </c>
      <c r="D1781" s="74"/>
      <c r="E1781" s="74"/>
      <c r="F1781" s="74">
        <v>26</v>
      </c>
      <c r="G1781" s="74">
        <v>2</v>
      </c>
      <c r="H1781" s="74"/>
      <c r="I1781" s="74"/>
      <c r="J1781" s="74">
        <v>497</v>
      </c>
      <c r="K1781" s="74"/>
      <c r="L1781" s="74">
        <v>42</v>
      </c>
      <c r="M1781" s="74"/>
      <c r="N1781" s="74">
        <v>314</v>
      </c>
      <c r="O1781" s="74">
        <v>23</v>
      </c>
      <c r="P1781" s="74"/>
      <c r="Q1781" s="74">
        <v>709</v>
      </c>
      <c r="R1781" s="74">
        <v>55</v>
      </c>
      <c r="S1781" s="74"/>
      <c r="T1781" s="74">
        <v>113</v>
      </c>
      <c r="U1781" s="74">
        <v>11</v>
      </c>
      <c r="V1781" s="74"/>
    </row>
    <row r="1782" spans="1:22">
      <c r="A1782" s="78">
        <v>42330</v>
      </c>
      <c r="B1782" s="74">
        <v>33</v>
      </c>
      <c r="C1782" s="74">
        <v>5</v>
      </c>
      <c r="D1782" s="74"/>
      <c r="E1782" s="74"/>
      <c r="F1782" s="74">
        <v>27</v>
      </c>
      <c r="G1782" s="74">
        <v>2</v>
      </c>
      <c r="H1782" s="74"/>
      <c r="I1782" s="74"/>
      <c r="J1782" s="74">
        <v>519</v>
      </c>
      <c r="K1782" s="74"/>
      <c r="L1782" s="74">
        <v>42</v>
      </c>
      <c r="M1782" s="74"/>
      <c r="N1782" s="74">
        <v>426</v>
      </c>
      <c r="O1782" s="74">
        <v>26</v>
      </c>
      <c r="P1782" s="74"/>
      <c r="Q1782" s="74">
        <v>743</v>
      </c>
      <c r="R1782" s="74">
        <v>53</v>
      </c>
      <c r="S1782" s="74"/>
      <c r="T1782" s="74">
        <v>118</v>
      </c>
      <c r="U1782" s="74">
        <v>11</v>
      </c>
      <c r="V1782" s="74"/>
    </row>
    <row r="1783" spans="1:22">
      <c r="A1783" s="78">
        <v>42331</v>
      </c>
      <c r="B1783" s="74">
        <v>24</v>
      </c>
      <c r="C1783" s="74">
        <v>4</v>
      </c>
      <c r="D1783" s="74"/>
      <c r="E1783" s="74"/>
      <c r="F1783" s="74">
        <v>24</v>
      </c>
      <c r="G1783" s="74">
        <v>2</v>
      </c>
      <c r="H1783" s="74"/>
      <c r="I1783" s="74"/>
      <c r="J1783" s="74">
        <v>468</v>
      </c>
      <c r="K1783" s="74"/>
      <c r="L1783" s="74">
        <v>39</v>
      </c>
      <c r="M1783" s="74"/>
      <c r="N1783" s="74">
        <v>433</v>
      </c>
      <c r="O1783" s="74">
        <v>36</v>
      </c>
      <c r="P1783" s="74"/>
      <c r="Q1783" s="74">
        <v>147</v>
      </c>
      <c r="R1783" s="74">
        <v>13</v>
      </c>
      <c r="S1783" s="74"/>
      <c r="T1783" s="74">
        <v>129</v>
      </c>
      <c r="U1783" s="74">
        <v>11</v>
      </c>
      <c r="V1783" s="74"/>
    </row>
    <row r="1784" spans="1:22">
      <c r="A1784" s="78">
        <v>42332</v>
      </c>
      <c r="B1784" s="74">
        <v>20</v>
      </c>
      <c r="C1784" s="74">
        <v>3</v>
      </c>
      <c r="D1784" s="74"/>
      <c r="E1784" s="74"/>
      <c r="F1784" s="74">
        <v>21</v>
      </c>
      <c r="G1784" s="74">
        <v>2</v>
      </c>
      <c r="H1784" s="74"/>
      <c r="I1784" s="74"/>
      <c r="J1784" s="74">
        <v>480</v>
      </c>
      <c r="K1784" s="74">
        <v>39</v>
      </c>
      <c r="L1784" s="74"/>
      <c r="M1784" s="74"/>
      <c r="N1784" s="74">
        <v>133</v>
      </c>
      <c r="O1784" s="74">
        <v>14</v>
      </c>
      <c r="P1784" s="74"/>
      <c r="Q1784" s="74">
        <v>161</v>
      </c>
      <c r="R1784" s="74">
        <v>20</v>
      </c>
      <c r="S1784" s="74"/>
      <c r="T1784" s="74">
        <v>131</v>
      </c>
      <c r="U1784" s="74">
        <v>11</v>
      </c>
      <c r="V1784" s="74"/>
    </row>
    <row r="1785" spans="1:22">
      <c r="A1785" s="78">
        <v>42333</v>
      </c>
      <c r="B1785" s="74">
        <v>21</v>
      </c>
      <c r="C1785" s="74">
        <v>3</v>
      </c>
      <c r="D1785" s="74"/>
      <c r="E1785" s="74"/>
      <c r="F1785" s="74">
        <v>21</v>
      </c>
      <c r="G1785" s="74">
        <v>2</v>
      </c>
      <c r="H1785" s="74"/>
      <c r="I1785" s="74"/>
      <c r="J1785" s="74">
        <v>432</v>
      </c>
      <c r="K1785" s="74">
        <v>35</v>
      </c>
      <c r="L1785" s="74"/>
      <c r="M1785" s="74"/>
      <c r="N1785" s="74">
        <v>291</v>
      </c>
      <c r="O1785" s="74">
        <v>25</v>
      </c>
      <c r="P1785" s="74"/>
      <c r="Q1785" s="74">
        <v>177</v>
      </c>
      <c r="R1785" s="74">
        <v>19</v>
      </c>
      <c r="S1785" s="74"/>
      <c r="T1785" s="74">
        <v>165</v>
      </c>
      <c r="U1785" s="74">
        <v>15</v>
      </c>
      <c r="V1785" s="74"/>
    </row>
    <row r="1786" spans="1:22">
      <c r="A1786" s="78">
        <v>42334</v>
      </c>
      <c r="B1786" s="74">
        <v>21</v>
      </c>
      <c r="C1786" s="74">
        <v>5</v>
      </c>
      <c r="D1786" s="74"/>
      <c r="E1786" s="74"/>
      <c r="F1786" s="74">
        <v>20</v>
      </c>
      <c r="G1786" s="74">
        <v>2</v>
      </c>
      <c r="H1786" s="74"/>
      <c r="I1786" s="74"/>
      <c r="J1786" s="74">
        <v>352</v>
      </c>
      <c r="K1786" s="74">
        <v>29</v>
      </c>
      <c r="L1786" s="74"/>
      <c r="M1786" s="74"/>
      <c r="N1786" s="74">
        <v>283</v>
      </c>
      <c r="O1786" s="74">
        <v>24</v>
      </c>
      <c r="P1786" s="74"/>
      <c r="Q1786" s="74">
        <v>46</v>
      </c>
      <c r="R1786" s="74">
        <v>4</v>
      </c>
      <c r="S1786" s="74"/>
      <c r="T1786" s="74">
        <v>146</v>
      </c>
      <c r="U1786" s="74">
        <v>16</v>
      </c>
      <c r="V1786" s="74"/>
    </row>
    <row r="1787" spans="1:22">
      <c r="A1787" s="78">
        <v>42335</v>
      </c>
      <c r="B1787" s="74">
        <v>30</v>
      </c>
      <c r="C1787" s="74">
        <v>7</v>
      </c>
      <c r="D1787" s="74"/>
      <c r="E1787" s="74"/>
      <c r="F1787" s="74">
        <v>24</v>
      </c>
      <c r="G1787" s="74">
        <v>2</v>
      </c>
      <c r="H1787" s="74"/>
      <c r="I1787" s="74"/>
      <c r="J1787" s="74">
        <v>431</v>
      </c>
      <c r="K1787" s="74">
        <v>37</v>
      </c>
      <c r="L1787" s="74"/>
      <c r="M1787" s="74"/>
      <c r="N1787" s="74">
        <v>155</v>
      </c>
      <c r="O1787" s="74">
        <v>15</v>
      </c>
      <c r="P1787" s="74"/>
      <c r="Q1787" s="74">
        <v>68</v>
      </c>
      <c r="R1787" s="74">
        <v>4</v>
      </c>
      <c r="S1787" s="74"/>
      <c r="T1787" s="74">
        <v>239</v>
      </c>
      <c r="U1787" s="74">
        <v>21</v>
      </c>
      <c r="V1787" s="74"/>
    </row>
    <row r="1788" spans="1:22">
      <c r="A1788" s="78">
        <v>42336</v>
      </c>
      <c r="B1788" s="74">
        <v>32</v>
      </c>
      <c r="C1788" s="74">
        <v>5</v>
      </c>
      <c r="D1788" s="74"/>
      <c r="E1788" s="74"/>
      <c r="F1788" s="74">
        <v>30</v>
      </c>
      <c r="G1788" s="74">
        <v>2</v>
      </c>
      <c r="H1788" s="74"/>
      <c r="I1788" s="74"/>
      <c r="J1788" s="74">
        <v>456</v>
      </c>
      <c r="K1788" s="74">
        <v>38</v>
      </c>
      <c r="L1788" s="74"/>
      <c r="M1788" s="74"/>
      <c r="N1788" s="74">
        <v>84</v>
      </c>
      <c r="O1788" s="74">
        <v>6</v>
      </c>
      <c r="P1788" s="74"/>
      <c r="Q1788" s="74">
        <v>51</v>
      </c>
      <c r="R1788" s="74">
        <v>3</v>
      </c>
      <c r="S1788" s="74"/>
      <c r="T1788" s="74">
        <v>282</v>
      </c>
      <c r="U1788" s="74">
        <v>24</v>
      </c>
      <c r="V1788" s="74"/>
    </row>
    <row r="1789" spans="1:22">
      <c r="A1789" s="78">
        <v>42337</v>
      </c>
      <c r="B1789" s="74">
        <v>33</v>
      </c>
      <c r="C1789" s="74">
        <v>5</v>
      </c>
      <c r="D1789" s="74"/>
      <c r="E1789" s="74"/>
      <c r="F1789" s="74">
        <v>29</v>
      </c>
      <c r="G1789" s="74">
        <v>3</v>
      </c>
      <c r="H1789" s="74"/>
      <c r="I1789" s="74"/>
      <c r="J1789" s="74">
        <v>467</v>
      </c>
      <c r="K1789" s="74">
        <v>36</v>
      </c>
      <c r="L1789" s="74"/>
      <c r="M1789" s="74"/>
      <c r="N1789" s="74">
        <v>83</v>
      </c>
      <c r="O1789" s="74">
        <v>5</v>
      </c>
      <c r="P1789" s="74"/>
      <c r="Q1789" s="74">
        <v>57</v>
      </c>
      <c r="R1789" s="74">
        <v>3</v>
      </c>
      <c r="S1789" s="74"/>
      <c r="T1789" s="74">
        <v>264</v>
      </c>
      <c r="U1789" s="74">
        <v>24</v>
      </c>
      <c r="V1789" s="74"/>
    </row>
    <row r="1790" spans="1:22">
      <c r="A1790" s="78">
        <v>42338</v>
      </c>
      <c r="B1790" s="74">
        <v>21</v>
      </c>
      <c r="C1790" s="74">
        <v>3</v>
      </c>
      <c r="D1790" s="74"/>
      <c r="E1790" s="74"/>
      <c r="F1790" s="74">
        <v>23</v>
      </c>
      <c r="G1790" s="74">
        <v>3</v>
      </c>
      <c r="H1790" s="74"/>
      <c r="I1790" s="74"/>
      <c r="J1790" s="74">
        <v>472</v>
      </c>
      <c r="K1790" s="74">
        <v>35</v>
      </c>
      <c r="L1790" s="74"/>
      <c r="M1790" s="74"/>
      <c r="N1790" s="74">
        <v>74</v>
      </c>
      <c r="O1790" s="74">
        <v>6</v>
      </c>
      <c r="P1790" s="74"/>
      <c r="Q1790" s="74">
        <v>56</v>
      </c>
      <c r="R1790" s="74">
        <v>4</v>
      </c>
      <c r="S1790" s="74"/>
      <c r="T1790" s="74">
        <v>267</v>
      </c>
      <c r="U1790" s="74">
        <v>22</v>
      </c>
      <c r="V1790" s="74"/>
    </row>
    <row r="1791" spans="1:22">
      <c r="A1791" s="78">
        <v>42339</v>
      </c>
      <c r="B1791" s="74">
        <v>24</v>
      </c>
      <c r="C1791" s="74">
        <v>3</v>
      </c>
      <c r="D1791" s="74"/>
      <c r="E1791" s="74"/>
      <c r="F1791" s="74">
        <v>21</v>
      </c>
      <c r="G1791" s="74">
        <v>2</v>
      </c>
      <c r="H1791" s="74"/>
      <c r="I1791" s="74"/>
      <c r="J1791" s="74">
        <v>386</v>
      </c>
      <c r="K1791" s="74">
        <v>31</v>
      </c>
      <c r="L1791" s="74"/>
      <c r="M1791" s="74"/>
      <c r="N1791" s="74">
        <v>36</v>
      </c>
      <c r="O1791" s="74">
        <v>3</v>
      </c>
      <c r="P1791" s="74"/>
      <c r="Q1791" s="74">
        <v>85</v>
      </c>
      <c r="R1791" s="74">
        <v>8</v>
      </c>
      <c r="S1791" s="74"/>
      <c r="T1791" s="74">
        <v>280</v>
      </c>
      <c r="U1791" s="74">
        <v>22</v>
      </c>
      <c r="V1791" s="74"/>
    </row>
    <row r="1792" spans="1:22">
      <c r="A1792" s="78">
        <v>42340</v>
      </c>
      <c r="B1792" s="74">
        <v>26</v>
      </c>
      <c r="C1792" s="74">
        <v>3</v>
      </c>
      <c r="D1792" s="74"/>
      <c r="E1792" s="74"/>
      <c r="F1792" s="74">
        <v>22</v>
      </c>
      <c r="G1792" s="74">
        <v>2</v>
      </c>
      <c r="H1792" s="74"/>
      <c r="I1792" s="74"/>
      <c r="J1792" s="74">
        <v>395</v>
      </c>
      <c r="K1792" s="74">
        <v>28</v>
      </c>
      <c r="L1792" s="74"/>
      <c r="M1792" s="74"/>
      <c r="N1792" s="74">
        <v>68</v>
      </c>
      <c r="O1792" s="74">
        <v>4</v>
      </c>
      <c r="P1792" s="74"/>
      <c r="Q1792" s="74">
        <v>96</v>
      </c>
      <c r="R1792" s="74">
        <v>9</v>
      </c>
      <c r="S1792" s="74"/>
      <c r="T1792" s="74">
        <v>302</v>
      </c>
      <c r="U1792" s="74">
        <v>23</v>
      </c>
      <c r="V1792" s="74"/>
    </row>
    <row r="1793" spans="1:22">
      <c r="A1793" s="78">
        <v>42341</v>
      </c>
      <c r="B1793" s="74">
        <v>27</v>
      </c>
      <c r="C1793" s="74">
        <v>3</v>
      </c>
      <c r="D1793" s="74"/>
      <c r="E1793" s="74"/>
      <c r="F1793" s="74">
        <v>24</v>
      </c>
      <c r="G1793" s="74">
        <v>3</v>
      </c>
      <c r="H1793" s="74"/>
      <c r="I1793" s="74"/>
      <c r="J1793" s="74">
        <v>408</v>
      </c>
      <c r="K1793" s="74">
        <v>30</v>
      </c>
      <c r="L1793" s="74"/>
      <c r="M1793" s="74"/>
      <c r="N1793" s="74">
        <v>91</v>
      </c>
      <c r="O1793" s="74">
        <v>7</v>
      </c>
      <c r="P1793" s="74"/>
      <c r="Q1793" s="74">
        <v>109</v>
      </c>
      <c r="R1793" s="74">
        <v>9</v>
      </c>
      <c r="S1793" s="74"/>
      <c r="T1793" s="74">
        <v>292</v>
      </c>
      <c r="U1793" s="74">
        <v>24</v>
      </c>
      <c r="V1793" s="74"/>
    </row>
    <row r="1794" spans="1:22">
      <c r="A1794" s="78">
        <v>42342</v>
      </c>
      <c r="B1794" s="74">
        <v>25</v>
      </c>
      <c r="C1794" s="74">
        <v>3</v>
      </c>
      <c r="D1794" s="74"/>
      <c r="E1794" s="74"/>
      <c r="F1794" s="74">
        <v>27</v>
      </c>
      <c r="G1794" s="74">
        <v>3</v>
      </c>
      <c r="H1794" s="74"/>
      <c r="I1794" s="74"/>
      <c r="J1794" s="74">
        <v>409</v>
      </c>
      <c r="K1794" s="74">
        <v>31</v>
      </c>
      <c r="L1794" s="74"/>
      <c r="M1794" s="74"/>
      <c r="N1794" s="74">
        <v>80</v>
      </c>
      <c r="O1794" s="74">
        <v>6</v>
      </c>
      <c r="P1794" s="74"/>
      <c r="Q1794" s="74">
        <v>73</v>
      </c>
      <c r="R1794" s="74">
        <v>5</v>
      </c>
      <c r="S1794" s="74"/>
      <c r="T1794" s="74">
        <v>323</v>
      </c>
      <c r="U1794" s="74">
        <v>25</v>
      </c>
      <c r="V1794" s="74"/>
    </row>
    <row r="1795" spans="1:22">
      <c r="A1795" s="78">
        <v>42343</v>
      </c>
      <c r="B1795" s="74">
        <v>27</v>
      </c>
      <c r="C1795" s="74">
        <v>3</v>
      </c>
      <c r="D1795" s="74"/>
      <c r="E1795" s="74"/>
      <c r="F1795" s="74">
        <v>29</v>
      </c>
      <c r="G1795" s="74">
        <v>2</v>
      </c>
      <c r="H1795" s="74"/>
      <c r="I1795" s="74"/>
      <c r="J1795" s="74">
        <v>412</v>
      </c>
      <c r="K1795" s="74">
        <v>31</v>
      </c>
      <c r="L1795" s="74"/>
      <c r="M1795" s="74"/>
      <c r="N1795" s="74">
        <v>65</v>
      </c>
      <c r="O1795" s="74">
        <v>4</v>
      </c>
      <c r="P1795" s="74"/>
      <c r="Q1795" s="74">
        <v>62</v>
      </c>
      <c r="R1795" s="74">
        <v>3</v>
      </c>
      <c r="S1795" s="74"/>
      <c r="T1795" s="74">
        <v>308</v>
      </c>
      <c r="U1795" s="74">
        <v>24</v>
      </c>
      <c r="V1795" s="74"/>
    </row>
    <row r="1796" spans="1:22">
      <c r="A1796" s="78">
        <v>42344</v>
      </c>
      <c r="B1796" s="74">
        <v>24</v>
      </c>
      <c r="C1796" s="74">
        <v>3</v>
      </c>
      <c r="D1796" s="74"/>
      <c r="E1796" s="74"/>
      <c r="F1796" s="74">
        <v>30</v>
      </c>
      <c r="G1796" s="74">
        <v>2</v>
      </c>
      <c r="H1796" s="74"/>
      <c r="I1796" s="74"/>
      <c r="J1796" s="74">
        <v>362</v>
      </c>
      <c r="K1796" s="74">
        <v>29</v>
      </c>
      <c r="L1796" s="74"/>
      <c r="M1796" s="74"/>
      <c r="N1796" s="74">
        <v>80</v>
      </c>
      <c r="O1796" s="74">
        <v>4</v>
      </c>
      <c r="P1796" s="74"/>
      <c r="Q1796" s="74">
        <v>76</v>
      </c>
      <c r="R1796" s="74">
        <v>3</v>
      </c>
      <c r="S1796" s="74"/>
      <c r="T1796" s="74">
        <v>295</v>
      </c>
      <c r="U1796" s="74">
        <v>23</v>
      </c>
      <c r="V1796" s="74"/>
    </row>
    <row r="1797" spans="1:22">
      <c r="A1797" s="78">
        <v>42345</v>
      </c>
      <c r="B1797" s="74">
        <v>15</v>
      </c>
      <c r="C1797" s="74">
        <v>3</v>
      </c>
      <c r="D1797" s="74"/>
      <c r="E1797" s="74"/>
      <c r="F1797" s="74">
        <v>26</v>
      </c>
      <c r="G1797" s="74">
        <v>3</v>
      </c>
      <c r="H1797" s="74"/>
      <c r="I1797" s="74"/>
      <c r="J1797" s="74">
        <v>338</v>
      </c>
      <c r="K1797" s="74">
        <v>27</v>
      </c>
      <c r="L1797" s="74"/>
      <c r="M1797" s="74"/>
      <c r="N1797" s="74">
        <v>80</v>
      </c>
      <c r="O1797" s="74">
        <v>5</v>
      </c>
      <c r="P1797" s="74"/>
      <c r="Q1797" s="74">
        <v>81</v>
      </c>
      <c r="R1797" s="74">
        <v>6</v>
      </c>
      <c r="S1797" s="74"/>
      <c r="T1797" s="74">
        <v>167</v>
      </c>
      <c r="U1797" s="74">
        <v>14</v>
      </c>
      <c r="V1797" s="74"/>
    </row>
    <row r="1798" spans="1:22">
      <c r="A1798" s="78">
        <v>42346</v>
      </c>
      <c r="B1798" s="74">
        <v>12</v>
      </c>
      <c r="C1798" s="74">
        <v>3</v>
      </c>
      <c r="D1798" s="74"/>
      <c r="E1798" s="74"/>
      <c r="F1798" s="74">
        <v>22</v>
      </c>
      <c r="G1798" s="74">
        <v>3</v>
      </c>
      <c r="H1798" s="74"/>
      <c r="I1798" s="74"/>
      <c r="J1798" s="74">
        <v>305</v>
      </c>
      <c r="K1798" s="74">
        <v>26</v>
      </c>
      <c r="L1798" s="74"/>
      <c r="M1798" s="74"/>
      <c r="N1798" s="74">
        <v>88</v>
      </c>
      <c r="O1798" s="74">
        <v>6</v>
      </c>
      <c r="P1798" s="74"/>
      <c r="Q1798" s="74">
        <v>93</v>
      </c>
      <c r="R1798" s="74">
        <v>7</v>
      </c>
      <c r="S1798" s="74"/>
      <c r="T1798" s="74">
        <v>218</v>
      </c>
      <c r="U1798" s="74">
        <v>19</v>
      </c>
      <c r="V1798" s="74"/>
    </row>
    <row r="1799" spans="1:22">
      <c r="A1799" s="78">
        <v>42347</v>
      </c>
      <c r="B1799" s="74">
        <v>7</v>
      </c>
      <c r="C1799" s="74">
        <v>2</v>
      </c>
      <c r="D1799" s="74"/>
      <c r="E1799" s="74"/>
      <c r="F1799" s="74">
        <v>20</v>
      </c>
      <c r="G1799" s="74">
        <v>3</v>
      </c>
      <c r="H1799" s="74"/>
      <c r="I1799" s="74"/>
      <c r="J1799" s="74">
        <v>276</v>
      </c>
      <c r="K1799" s="74">
        <v>25</v>
      </c>
      <c r="L1799" s="74"/>
      <c r="M1799" s="74"/>
      <c r="N1799" s="74">
        <v>163</v>
      </c>
      <c r="O1799" s="74">
        <v>14</v>
      </c>
      <c r="P1799" s="74"/>
      <c r="Q1799" s="74">
        <v>100</v>
      </c>
      <c r="R1799" s="74">
        <v>6</v>
      </c>
      <c r="S1799" s="74"/>
      <c r="T1799" s="74">
        <v>277</v>
      </c>
      <c r="U1799" s="74">
        <v>26</v>
      </c>
      <c r="V1799" s="74"/>
    </row>
    <row r="1800" spans="1:22">
      <c r="A1800" s="78">
        <v>42348</v>
      </c>
      <c r="B1800" s="74">
        <v>8</v>
      </c>
      <c r="C1800" s="74">
        <v>2</v>
      </c>
      <c r="D1800" s="74"/>
      <c r="E1800" s="74"/>
      <c r="F1800" s="74">
        <v>18</v>
      </c>
      <c r="G1800" s="74">
        <v>3</v>
      </c>
      <c r="H1800" s="74"/>
      <c r="I1800" s="74"/>
      <c r="J1800" s="74">
        <v>208</v>
      </c>
      <c r="K1800" s="74">
        <v>21</v>
      </c>
      <c r="L1800" s="74"/>
      <c r="M1800" s="74"/>
      <c r="N1800" s="74">
        <v>132</v>
      </c>
      <c r="O1800" s="74">
        <v>11</v>
      </c>
      <c r="P1800" s="74"/>
      <c r="Q1800" s="74">
        <v>99</v>
      </c>
      <c r="R1800" s="74">
        <v>6</v>
      </c>
      <c r="S1800" s="74"/>
      <c r="T1800" s="74">
        <v>283</v>
      </c>
      <c r="U1800" s="74">
        <v>28</v>
      </c>
      <c r="V1800" s="74"/>
    </row>
    <row r="1801" spans="1:22">
      <c r="A1801" s="78">
        <v>42349</v>
      </c>
      <c r="B1801" s="74">
        <v>7</v>
      </c>
      <c r="C1801" s="74">
        <v>3</v>
      </c>
      <c r="D1801" s="74"/>
      <c r="E1801" s="74"/>
      <c r="F1801" s="74">
        <v>16</v>
      </c>
      <c r="G1801" s="74">
        <v>2</v>
      </c>
      <c r="H1801" s="74"/>
      <c r="I1801" s="74"/>
      <c r="J1801" s="74">
        <v>83</v>
      </c>
      <c r="K1801" s="74">
        <v>13</v>
      </c>
      <c r="L1801" s="74"/>
      <c r="M1801" s="74"/>
      <c r="N1801" s="74">
        <v>80</v>
      </c>
      <c r="O1801" s="74">
        <v>5</v>
      </c>
      <c r="P1801" s="74"/>
      <c r="Q1801" s="74">
        <v>95</v>
      </c>
      <c r="R1801" s="74">
        <v>7</v>
      </c>
      <c r="S1801" s="74"/>
      <c r="T1801" s="74">
        <v>274</v>
      </c>
      <c r="U1801" s="74">
        <v>29</v>
      </c>
      <c r="V1801" s="74"/>
    </row>
    <row r="1802" spans="1:22">
      <c r="A1802" s="78">
        <v>42350</v>
      </c>
      <c r="B1802" s="74">
        <v>7</v>
      </c>
      <c r="C1802" s="74">
        <v>2</v>
      </c>
      <c r="D1802" s="74"/>
      <c r="E1802" s="74"/>
      <c r="F1802" s="74">
        <v>10</v>
      </c>
      <c r="G1802" s="74">
        <v>2</v>
      </c>
      <c r="H1802" s="74"/>
      <c r="I1802" s="74"/>
      <c r="J1802" s="74">
        <v>73</v>
      </c>
      <c r="K1802" s="74">
        <v>10</v>
      </c>
      <c r="L1802" s="74"/>
      <c r="M1802" s="74"/>
      <c r="N1802" s="74">
        <v>86</v>
      </c>
      <c r="O1802" s="74">
        <v>5</v>
      </c>
      <c r="P1802" s="74"/>
      <c r="Q1802" s="74">
        <v>69</v>
      </c>
      <c r="R1802" s="74">
        <v>3</v>
      </c>
      <c r="S1802" s="74"/>
      <c r="T1802" s="74">
        <v>210</v>
      </c>
      <c r="U1802" s="74">
        <v>23</v>
      </c>
      <c r="V1802" s="74"/>
    </row>
    <row r="1803" spans="1:22">
      <c r="A1803" s="78">
        <v>42351</v>
      </c>
      <c r="B1803" s="74">
        <v>11</v>
      </c>
      <c r="C1803" s="74">
        <v>3</v>
      </c>
      <c r="D1803" s="74"/>
      <c r="E1803" s="74"/>
      <c r="F1803" s="74">
        <v>16</v>
      </c>
      <c r="G1803" s="74">
        <v>2</v>
      </c>
      <c r="H1803" s="74"/>
      <c r="I1803" s="74"/>
      <c r="J1803" s="74">
        <v>140</v>
      </c>
      <c r="K1803" s="74">
        <v>14</v>
      </c>
      <c r="L1803" s="74"/>
      <c r="M1803" s="74"/>
      <c r="N1803" s="74">
        <v>117</v>
      </c>
      <c r="O1803" s="74">
        <v>8</v>
      </c>
      <c r="P1803" s="74"/>
      <c r="Q1803" s="74">
        <v>94</v>
      </c>
      <c r="R1803" s="74">
        <v>4</v>
      </c>
      <c r="S1803" s="74"/>
      <c r="T1803" s="74">
        <v>228</v>
      </c>
      <c r="U1803" s="74">
        <v>26</v>
      </c>
      <c r="V1803" s="74"/>
    </row>
    <row r="1804" spans="1:22">
      <c r="A1804" s="78">
        <v>42352</v>
      </c>
      <c r="B1804" s="74">
        <v>18</v>
      </c>
      <c r="C1804" s="74">
        <v>3</v>
      </c>
      <c r="D1804" s="74"/>
      <c r="E1804" s="74"/>
      <c r="F1804" s="74">
        <v>22</v>
      </c>
      <c r="G1804" s="74">
        <v>2</v>
      </c>
      <c r="H1804" s="74"/>
      <c r="I1804" s="74"/>
      <c r="J1804" s="74">
        <v>231</v>
      </c>
      <c r="K1804" s="74">
        <v>21</v>
      </c>
      <c r="L1804" s="74"/>
      <c r="M1804" s="74"/>
      <c r="N1804" s="74">
        <v>105</v>
      </c>
      <c r="O1804" s="74">
        <v>8</v>
      </c>
      <c r="P1804" s="74"/>
      <c r="Q1804" s="74">
        <v>104</v>
      </c>
      <c r="R1804" s="74">
        <v>7</v>
      </c>
      <c r="S1804" s="74"/>
      <c r="T1804" s="74">
        <v>261</v>
      </c>
      <c r="U1804" s="74">
        <v>22</v>
      </c>
      <c r="V1804" s="74"/>
    </row>
    <row r="1805" spans="1:22">
      <c r="A1805" s="78">
        <v>42353</v>
      </c>
      <c r="B1805" s="74">
        <v>20</v>
      </c>
      <c r="C1805" s="74">
        <v>3</v>
      </c>
      <c r="D1805" s="74"/>
      <c r="E1805" s="74"/>
      <c r="F1805" s="74">
        <v>23</v>
      </c>
      <c r="G1805" s="74">
        <v>2</v>
      </c>
      <c r="H1805" s="74"/>
      <c r="I1805" s="74"/>
      <c r="J1805" s="74">
        <v>312</v>
      </c>
      <c r="K1805" s="74">
        <v>24</v>
      </c>
      <c r="L1805" s="74"/>
      <c r="M1805" s="74"/>
      <c r="N1805" s="74">
        <v>100</v>
      </c>
      <c r="O1805" s="74">
        <v>7</v>
      </c>
      <c r="P1805" s="74"/>
      <c r="Q1805" s="74">
        <v>103</v>
      </c>
      <c r="R1805" s="74">
        <v>8</v>
      </c>
      <c r="S1805" s="74"/>
      <c r="T1805" s="74">
        <v>274</v>
      </c>
      <c r="U1805" s="74">
        <v>21</v>
      </c>
      <c r="V1805" s="74"/>
    </row>
    <row r="1806" spans="1:22">
      <c r="A1806" s="78">
        <v>42354</v>
      </c>
      <c r="B1806" s="74">
        <v>21</v>
      </c>
      <c r="C1806" s="74">
        <v>3</v>
      </c>
      <c r="D1806" s="74"/>
      <c r="E1806" s="74"/>
      <c r="F1806" s="74">
        <v>23</v>
      </c>
      <c r="G1806" s="74">
        <v>2</v>
      </c>
      <c r="H1806" s="74"/>
      <c r="I1806" s="74"/>
      <c r="J1806" s="74">
        <v>327</v>
      </c>
      <c r="K1806" s="74">
        <v>25</v>
      </c>
      <c r="L1806" s="74"/>
      <c r="M1806" s="74"/>
      <c r="N1806" s="74">
        <v>98</v>
      </c>
      <c r="O1806" s="74">
        <v>6</v>
      </c>
      <c r="P1806" s="74"/>
      <c r="Q1806" s="74">
        <v>121</v>
      </c>
      <c r="R1806" s="74">
        <v>12</v>
      </c>
      <c r="S1806" s="74"/>
      <c r="T1806" s="74">
        <v>275</v>
      </c>
      <c r="U1806" s="74">
        <v>20</v>
      </c>
      <c r="V1806" s="74"/>
    </row>
    <row r="1807" spans="1:22">
      <c r="A1807" s="78">
        <v>42355</v>
      </c>
      <c r="B1807" s="74">
        <v>24</v>
      </c>
      <c r="C1807" s="74">
        <v>3</v>
      </c>
      <c r="D1807" s="74"/>
      <c r="E1807" s="74"/>
      <c r="F1807" s="74">
        <v>23</v>
      </c>
      <c r="G1807" s="74">
        <v>2</v>
      </c>
      <c r="H1807" s="74"/>
      <c r="I1807" s="74"/>
      <c r="J1807" s="74">
        <v>336</v>
      </c>
      <c r="K1807" s="74">
        <v>29</v>
      </c>
      <c r="L1807" s="74"/>
      <c r="M1807" s="74"/>
      <c r="N1807" s="74">
        <v>110</v>
      </c>
      <c r="O1807" s="74">
        <v>6</v>
      </c>
      <c r="P1807" s="74"/>
      <c r="Q1807" s="74">
        <v>151</v>
      </c>
      <c r="R1807" s="74">
        <v>14</v>
      </c>
      <c r="S1807" s="74"/>
      <c r="T1807" s="74">
        <v>275</v>
      </c>
      <c r="U1807" s="74">
        <v>21</v>
      </c>
      <c r="V1807" s="74"/>
    </row>
    <row r="1808" spans="1:22">
      <c r="A1808" s="78">
        <v>42356</v>
      </c>
      <c r="B1808" s="74">
        <v>27</v>
      </c>
      <c r="C1808" s="74">
        <v>3</v>
      </c>
      <c r="D1808" s="74"/>
      <c r="E1808" s="74"/>
      <c r="F1808" s="74">
        <v>25</v>
      </c>
      <c r="G1808" s="74">
        <v>2</v>
      </c>
      <c r="H1808" s="74"/>
      <c r="I1808" s="74"/>
      <c r="J1808" s="74">
        <v>367</v>
      </c>
      <c r="K1808" s="74">
        <v>30</v>
      </c>
      <c r="L1808" s="74"/>
      <c r="M1808" s="74"/>
      <c r="N1808" s="74">
        <v>142</v>
      </c>
      <c r="O1808" s="74">
        <v>11</v>
      </c>
      <c r="P1808" s="74"/>
      <c r="Q1808" s="74">
        <v>154</v>
      </c>
      <c r="R1808" s="74">
        <v>14</v>
      </c>
      <c r="S1808" s="74"/>
      <c r="T1808" s="74">
        <v>306</v>
      </c>
      <c r="U1808" s="74">
        <v>25</v>
      </c>
      <c r="V1808" s="74"/>
    </row>
    <row r="1809" spans="1:22">
      <c r="A1809" s="78">
        <v>42357</v>
      </c>
      <c r="B1809" s="74">
        <v>25</v>
      </c>
      <c r="C1809" s="74">
        <v>2</v>
      </c>
      <c r="D1809" s="74"/>
      <c r="E1809" s="74"/>
      <c r="F1809" s="74">
        <v>28</v>
      </c>
      <c r="G1809" s="74">
        <v>2</v>
      </c>
      <c r="H1809" s="74"/>
      <c r="I1809" s="74"/>
      <c r="J1809" s="74">
        <v>369</v>
      </c>
      <c r="K1809" s="74">
        <v>29</v>
      </c>
      <c r="L1809" s="74"/>
      <c r="M1809" s="74"/>
      <c r="N1809" s="74">
        <v>162</v>
      </c>
      <c r="O1809" s="74">
        <v>11</v>
      </c>
      <c r="P1809" s="74"/>
      <c r="Q1809" s="74">
        <v>158</v>
      </c>
      <c r="R1809" s="74">
        <v>10</v>
      </c>
      <c r="S1809" s="74"/>
      <c r="T1809" s="74">
        <v>320</v>
      </c>
      <c r="U1809" s="74">
        <v>25</v>
      </c>
      <c r="V1809" s="74"/>
    </row>
    <row r="1810" spans="1:22">
      <c r="A1810" s="78">
        <v>42358</v>
      </c>
      <c r="B1810" s="74">
        <v>27</v>
      </c>
      <c r="C1810" s="74">
        <v>2</v>
      </c>
      <c r="D1810" s="74"/>
      <c r="E1810" s="74"/>
      <c r="F1810" s="74">
        <v>29</v>
      </c>
      <c r="G1810" s="74">
        <v>2</v>
      </c>
      <c r="H1810" s="74"/>
      <c r="I1810" s="74"/>
      <c r="J1810" s="74">
        <v>382</v>
      </c>
      <c r="K1810" s="74">
        <v>30</v>
      </c>
      <c r="L1810" s="74"/>
      <c r="M1810" s="74"/>
      <c r="N1810" s="74">
        <v>175</v>
      </c>
      <c r="O1810" s="74">
        <v>13</v>
      </c>
      <c r="P1810" s="74"/>
      <c r="Q1810" s="74">
        <v>160</v>
      </c>
      <c r="R1810" s="74">
        <v>10</v>
      </c>
      <c r="S1810" s="74"/>
      <c r="T1810" s="74">
        <v>285</v>
      </c>
      <c r="U1810" s="74">
        <v>23</v>
      </c>
      <c r="V1810" s="74"/>
    </row>
    <row r="1811" spans="1:22">
      <c r="A1811" s="78">
        <v>42359</v>
      </c>
      <c r="B1811" s="74">
        <v>24</v>
      </c>
      <c r="C1811" s="74">
        <v>2</v>
      </c>
      <c r="D1811" s="74"/>
      <c r="E1811" s="74"/>
      <c r="F1811" s="74">
        <v>27</v>
      </c>
      <c r="G1811" s="74">
        <v>2</v>
      </c>
      <c r="H1811" s="74"/>
      <c r="I1811" s="74"/>
      <c r="J1811" s="74">
        <v>399</v>
      </c>
      <c r="K1811" s="74">
        <v>36</v>
      </c>
      <c r="L1811" s="74"/>
      <c r="M1811" s="74"/>
      <c r="N1811" s="74">
        <v>154</v>
      </c>
      <c r="O1811" s="74">
        <v>13</v>
      </c>
      <c r="P1811" s="74"/>
      <c r="Q1811" s="74">
        <v>148</v>
      </c>
      <c r="R1811" s="74">
        <v>11</v>
      </c>
      <c r="S1811" s="74"/>
      <c r="T1811" s="74">
        <v>292</v>
      </c>
      <c r="U1811" s="74">
        <v>26</v>
      </c>
      <c r="V1811" s="74"/>
    </row>
    <row r="1812" spans="1:22">
      <c r="A1812" s="78">
        <v>42360</v>
      </c>
      <c r="B1812" s="74">
        <v>21</v>
      </c>
      <c r="C1812" s="74">
        <v>2</v>
      </c>
      <c r="D1812" s="74"/>
      <c r="E1812" s="74"/>
      <c r="F1812" s="74">
        <v>22</v>
      </c>
      <c r="G1812" s="74">
        <v>2</v>
      </c>
      <c r="H1812" s="74"/>
      <c r="I1812" s="74"/>
      <c r="J1812" s="74">
        <v>403</v>
      </c>
      <c r="K1812" s="74">
        <v>32</v>
      </c>
      <c r="L1812" s="74"/>
      <c r="M1812" s="74"/>
      <c r="N1812" s="74">
        <v>159</v>
      </c>
      <c r="O1812" s="74">
        <v>14</v>
      </c>
      <c r="P1812" s="74"/>
      <c r="Q1812" s="74">
        <v>174</v>
      </c>
      <c r="R1812" s="74">
        <v>20</v>
      </c>
      <c r="S1812" s="74"/>
      <c r="T1812" s="74">
        <v>287</v>
      </c>
      <c r="U1812" s="74">
        <v>22</v>
      </c>
      <c r="V1812" s="74"/>
    </row>
    <row r="1813" spans="1:22">
      <c r="A1813" s="78">
        <v>42361</v>
      </c>
      <c r="B1813" s="74">
        <v>26</v>
      </c>
      <c r="C1813" s="74">
        <v>3</v>
      </c>
      <c r="D1813" s="74"/>
      <c r="E1813" s="74"/>
      <c r="F1813" s="74">
        <v>22</v>
      </c>
      <c r="G1813" s="74">
        <v>2</v>
      </c>
      <c r="H1813" s="74"/>
      <c r="I1813" s="74"/>
      <c r="J1813" s="74">
        <v>404</v>
      </c>
      <c r="K1813" s="74">
        <v>35</v>
      </c>
      <c r="L1813" s="74"/>
      <c r="M1813" s="74"/>
      <c r="N1813" s="74">
        <v>168</v>
      </c>
      <c r="O1813" s="74">
        <v>19</v>
      </c>
      <c r="P1813" s="74"/>
      <c r="Q1813" s="74">
        <v>175</v>
      </c>
      <c r="R1813" s="74">
        <v>21</v>
      </c>
      <c r="S1813" s="74"/>
      <c r="T1813" s="74">
        <v>282</v>
      </c>
      <c r="U1813" s="74">
        <v>23</v>
      </c>
      <c r="V1813" s="74"/>
    </row>
    <row r="1814" spans="1:22">
      <c r="A1814" s="78">
        <v>42362</v>
      </c>
      <c r="B1814" s="74">
        <v>29</v>
      </c>
      <c r="C1814" s="74">
        <v>4</v>
      </c>
      <c r="D1814" s="74"/>
      <c r="E1814" s="74"/>
      <c r="F1814" s="74">
        <v>22</v>
      </c>
      <c r="G1814" s="74">
        <v>2</v>
      </c>
      <c r="H1814" s="74"/>
      <c r="I1814" s="74"/>
      <c r="J1814" s="74">
        <v>340</v>
      </c>
      <c r="K1814" s="74">
        <v>28</v>
      </c>
      <c r="L1814" s="74"/>
      <c r="M1814" s="74"/>
      <c r="N1814" s="74">
        <v>160</v>
      </c>
      <c r="O1814" s="74">
        <v>15</v>
      </c>
      <c r="P1814" s="74"/>
      <c r="Q1814" s="74">
        <v>188</v>
      </c>
      <c r="R1814" s="74">
        <v>22</v>
      </c>
      <c r="S1814" s="74"/>
      <c r="T1814" s="74">
        <v>307</v>
      </c>
      <c r="U1814" s="74">
        <v>24</v>
      </c>
      <c r="V1814" s="74"/>
    </row>
    <row r="1815" spans="1:22">
      <c r="A1815" s="78">
        <v>42363</v>
      </c>
      <c r="B1815" s="74">
        <v>34</v>
      </c>
      <c r="C1815" s="74">
        <v>3</v>
      </c>
      <c r="D1815" s="74"/>
      <c r="E1815" s="74"/>
      <c r="F1815" s="74">
        <v>24</v>
      </c>
      <c r="G1815" s="74">
        <v>2</v>
      </c>
      <c r="H1815" s="74"/>
      <c r="I1815" s="74"/>
      <c r="J1815" s="74">
        <v>399</v>
      </c>
      <c r="K1815" s="74">
        <v>31</v>
      </c>
      <c r="L1815" s="74"/>
      <c r="M1815" s="74"/>
      <c r="N1815" s="74">
        <v>171</v>
      </c>
      <c r="O1815" s="74">
        <v>16</v>
      </c>
      <c r="P1815" s="74"/>
      <c r="Q1815" s="74">
        <v>235</v>
      </c>
      <c r="R1815" s="74">
        <v>24</v>
      </c>
      <c r="S1815" s="74"/>
      <c r="T1815" s="74">
        <v>312</v>
      </c>
      <c r="U1815" s="74">
        <v>26</v>
      </c>
      <c r="V1815" s="74"/>
    </row>
    <row r="1816" spans="1:22">
      <c r="A1816" s="78">
        <v>42364</v>
      </c>
      <c r="B1816" s="74">
        <v>34</v>
      </c>
      <c r="C1816" s="74">
        <v>3</v>
      </c>
      <c r="D1816" s="74"/>
      <c r="E1816" s="74"/>
      <c r="F1816" s="74">
        <v>31</v>
      </c>
      <c r="G1816" s="74">
        <v>2</v>
      </c>
      <c r="H1816" s="74"/>
      <c r="I1816" s="74"/>
      <c r="J1816" s="74">
        <v>422</v>
      </c>
      <c r="K1816" s="74">
        <v>36</v>
      </c>
      <c r="L1816" s="74"/>
      <c r="M1816" s="74"/>
      <c r="N1816" s="74">
        <v>190</v>
      </c>
      <c r="O1816" s="74">
        <v>16</v>
      </c>
      <c r="P1816" s="74"/>
      <c r="Q1816" s="74">
        <v>254</v>
      </c>
      <c r="R1816" s="74">
        <v>22</v>
      </c>
      <c r="S1816" s="74"/>
      <c r="T1816" s="74">
        <v>315</v>
      </c>
      <c r="U1816" s="74">
        <v>25</v>
      </c>
      <c r="V1816" s="74"/>
    </row>
    <row r="1817" spans="1:22">
      <c r="A1817" s="78">
        <v>42365</v>
      </c>
      <c r="B1817" s="74">
        <v>34</v>
      </c>
      <c r="C1817" s="74">
        <v>3</v>
      </c>
      <c r="D1817" s="74"/>
      <c r="E1817" s="74"/>
      <c r="F1817" s="74">
        <v>32</v>
      </c>
      <c r="G1817" s="74">
        <v>2</v>
      </c>
      <c r="H1817" s="74"/>
      <c r="I1817" s="74"/>
      <c r="J1817" s="74">
        <v>423</v>
      </c>
      <c r="K1817" s="74">
        <v>36</v>
      </c>
      <c r="L1817" s="74"/>
      <c r="M1817" s="74"/>
      <c r="N1817" s="74">
        <v>216</v>
      </c>
      <c r="O1817" s="74">
        <v>18</v>
      </c>
      <c r="P1817" s="74"/>
      <c r="Q1817" s="74">
        <v>282</v>
      </c>
      <c r="R1817" s="74">
        <v>21</v>
      </c>
      <c r="S1817" s="74"/>
      <c r="T1817" s="74">
        <v>290</v>
      </c>
      <c r="U1817" s="74">
        <v>23</v>
      </c>
      <c r="V1817" s="74"/>
    </row>
    <row r="1818" spans="1:22">
      <c r="A1818" s="78">
        <v>42366</v>
      </c>
      <c r="B1818" s="74">
        <v>30</v>
      </c>
      <c r="C1818" s="74">
        <v>3</v>
      </c>
      <c r="D1818" s="74"/>
      <c r="E1818" s="74"/>
      <c r="F1818" s="74">
        <v>29</v>
      </c>
      <c r="G1818" s="74">
        <v>2</v>
      </c>
      <c r="H1818" s="74"/>
      <c r="I1818" s="74"/>
      <c r="J1818" s="74">
        <v>428</v>
      </c>
      <c r="K1818" s="74">
        <v>35</v>
      </c>
      <c r="L1818" s="74"/>
      <c r="M1818" s="74"/>
      <c r="N1818" s="74">
        <v>169</v>
      </c>
      <c r="O1818" s="74">
        <v>13</v>
      </c>
      <c r="P1818" s="74"/>
      <c r="Q1818" s="74">
        <v>195</v>
      </c>
      <c r="R1818" s="74">
        <v>22</v>
      </c>
      <c r="S1818" s="74"/>
      <c r="T1818" s="74">
        <v>292</v>
      </c>
      <c r="U1818" s="74">
        <v>24</v>
      </c>
      <c r="V1818" s="74"/>
    </row>
    <row r="1819" spans="1:22">
      <c r="A1819" s="78">
        <v>42367</v>
      </c>
      <c r="B1819" s="74">
        <v>32</v>
      </c>
      <c r="C1819" s="74">
        <v>3</v>
      </c>
      <c r="D1819" s="74"/>
      <c r="E1819" s="74"/>
      <c r="F1819" s="74">
        <v>29</v>
      </c>
      <c r="G1819" s="74">
        <v>2</v>
      </c>
      <c r="H1819" s="74"/>
      <c r="I1819" s="74"/>
      <c r="J1819" s="74">
        <v>425</v>
      </c>
      <c r="K1819" s="74">
        <v>33</v>
      </c>
      <c r="L1819" s="74"/>
      <c r="M1819" s="74"/>
      <c r="N1819" s="74">
        <v>181</v>
      </c>
      <c r="O1819" s="74">
        <v>19</v>
      </c>
      <c r="P1819" s="74"/>
      <c r="Q1819" s="74">
        <v>189</v>
      </c>
      <c r="R1819" s="74">
        <v>21</v>
      </c>
      <c r="S1819" s="74"/>
      <c r="T1819" s="74">
        <v>302</v>
      </c>
      <c r="U1819" s="74">
        <v>24</v>
      </c>
      <c r="V1819" s="74"/>
    </row>
    <row r="1820" spans="1:22">
      <c r="A1820" s="78">
        <v>42368</v>
      </c>
      <c r="B1820" s="74">
        <v>33</v>
      </c>
      <c r="C1820" s="74">
        <v>3</v>
      </c>
      <c r="D1820" s="74"/>
      <c r="E1820" s="74"/>
      <c r="F1820" s="74">
        <v>30</v>
      </c>
      <c r="G1820" s="74">
        <v>2</v>
      </c>
      <c r="H1820" s="74"/>
      <c r="I1820" s="74"/>
      <c r="J1820" s="74">
        <v>423</v>
      </c>
      <c r="K1820" s="74">
        <v>34</v>
      </c>
      <c r="L1820" s="74"/>
      <c r="M1820" s="74"/>
      <c r="N1820" s="74">
        <v>131</v>
      </c>
      <c r="O1820" s="74">
        <v>7</v>
      </c>
      <c r="P1820" s="74"/>
      <c r="Q1820" s="74">
        <v>185</v>
      </c>
      <c r="R1820" s="74">
        <v>21</v>
      </c>
      <c r="S1820" s="74"/>
      <c r="T1820" s="74">
        <v>306</v>
      </c>
      <c r="U1820" s="74">
        <v>26</v>
      </c>
      <c r="V1820" s="74"/>
    </row>
    <row r="1821" spans="1:22">
      <c r="A1821" s="78">
        <v>42369</v>
      </c>
      <c r="B1821" s="74">
        <v>42</v>
      </c>
      <c r="C1821" s="74">
        <v>5</v>
      </c>
      <c r="D1821" s="74"/>
      <c r="E1821" s="74"/>
      <c r="F1821" s="74">
        <v>35</v>
      </c>
      <c r="G1821" s="74">
        <v>2</v>
      </c>
      <c r="H1821" s="74"/>
      <c r="I1821" s="74"/>
      <c r="J1821" s="74">
        <v>415</v>
      </c>
      <c r="K1821" s="74">
        <v>35</v>
      </c>
      <c r="L1821" s="74"/>
      <c r="M1821" s="74"/>
      <c r="N1821" s="74">
        <v>174</v>
      </c>
      <c r="O1821" s="74">
        <v>12</v>
      </c>
      <c r="P1821" s="74"/>
      <c r="Q1821" s="74">
        <v>386</v>
      </c>
      <c r="R1821" s="74">
        <v>29</v>
      </c>
      <c r="S1821" s="74"/>
      <c r="T1821" s="74">
        <v>358</v>
      </c>
      <c r="U1821" s="74">
        <v>29</v>
      </c>
      <c r="V1821" s="74"/>
    </row>
    <row r="1822" spans="1:22">
      <c r="A1822" s="78">
        <v>42370</v>
      </c>
      <c r="B1822" s="74">
        <v>41</v>
      </c>
      <c r="C1822" s="74">
        <v>4</v>
      </c>
      <c r="D1822" s="74"/>
      <c r="E1822" s="74"/>
      <c r="F1822" s="74">
        <v>37</v>
      </c>
      <c r="G1822" s="74">
        <v>2</v>
      </c>
      <c r="H1822" s="74"/>
      <c r="I1822" s="74"/>
      <c r="J1822" s="74">
        <v>468</v>
      </c>
      <c r="K1822" s="74">
        <v>34</v>
      </c>
      <c r="L1822" s="74"/>
      <c r="M1822" s="74"/>
      <c r="N1822" s="74">
        <v>266</v>
      </c>
      <c r="O1822" s="74">
        <v>20</v>
      </c>
      <c r="P1822" s="74"/>
      <c r="Q1822" s="74">
        <v>724</v>
      </c>
      <c r="R1822" s="74">
        <v>51</v>
      </c>
      <c r="S1822" s="74"/>
      <c r="T1822" s="74">
        <v>333</v>
      </c>
      <c r="U1822" s="74">
        <v>24</v>
      </c>
      <c r="V1822" s="74"/>
    </row>
    <row r="1823" spans="1:22">
      <c r="A1823" s="78">
        <v>42371</v>
      </c>
      <c r="B1823" s="74">
        <v>37</v>
      </c>
      <c r="C1823" s="74">
        <v>3</v>
      </c>
      <c r="D1823" s="74"/>
      <c r="E1823" s="74"/>
      <c r="F1823" s="74">
        <v>37</v>
      </c>
      <c r="G1823" s="74">
        <v>2</v>
      </c>
      <c r="H1823" s="74"/>
      <c r="I1823" s="74"/>
      <c r="J1823" s="74">
        <v>484</v>
      </c>
      <c r="K1823" s="74">
        <v>36</v>
      </c>
      <c r="L1823" s="74"/>
      <c r="M1823" s="74"/>
      <c r="N1823" s="74">
        <v>352</v>
      </c>
      <c r="O1823" s="74">
        <v>26</v>
      </c>
      <c r="P1823" s="74"/>
      <c r="Q1823" s="74">
        <v>957</v>
      </c>
      <c r="R1823" s="74">
        <v>73</v>
      </c>
      <c r="S1823" s="74"/>
      <c r="T1823" s="74">
        <v>315</v>
      </c>
      <c r="U1823" s="74">
        <v>24</v>
      </c>
      <c r="V1823" s="74"/>
    </row>
    <row r="1824" spans="1:22">
      <c r="A1824" s="78">
        <v>42372</v>
      </c>
      <c r="B1824" s="74">
        <v>35</v>
      </c>
      <c r="C1824" s="74">
        <v>3</v>
      </c>
      <c r="D1824" s="74"/>
      <c r="E1824" s="74"/>
      <c r="F1824" s="74">
        <v>35</v>
      </c>
      <c r="G1824" s="74">
        <v>2</v>
      </c>
      <c r="H1824" s="74"/>
      <c r="I1824" s="74"/>
      <c r="J1824" s="74">
        <v>484</v>
      </c>
      <c r="K1824" s="74">
        <v>35</v>
      </c>
      <c r="L1824" s="74"/>
      <c r="M1824" s="74"/>
      <c r="N1824" s="74">
        <v>408</v>
      </c>
      <c r="O1824" s="74">
        <v>30</v>
      </c>
      <c r="P1824" s="74"/>
      <c r="Q1824" s="74">
        <v>1123</v>
      </c>
      <c r="R1824" s="74">
        <v>84</v>
      </c>
      <c r="S1824" s="74"/>
      <c r="T1824" s="74">
        <v>308</v>
      </c>
      <c r="U1824" s="74">
        <v>23</v>
      </c>
      <c r="V1824" s="74"/>
    </row>
    <row r="1825" spans="1:22">
      <c r="A1825" s="78">
        <v>42373</v>
      </c>
      <c r="B1825" s="74">
        <v>27</v>
      </c>
      <c r="C1825" s="74">
        <v>2</v>
      </c>
      <c r="D1825" s="74"/>
      <c r="E1825" s="74"/>
      <c r="F1825" s="74">
        <v>31</v>
      </c>
      <c r="G1825" s="74">
        <v>2</v>
      </c>
      <c r="H1825" s="74"/>
      <c r="I1825" s="74"/>
      <c r="J1825" s="74">
        <v>520</v>
      </c>
      <c r="K1825" s="74">
        <v>38</v>
      </c>
      <c r="L1825" s="74"/>
      <c r="M1825" s="74"/>
      <c r="N1825" s="74">
        <v>357</v>
      </c>
      <c r="O1825" s="74">
        <v>31</v>
      </c>
      <c r="P1825" s="74"/>
      <c r="Q1825" s="74">
        <v>1043</v>
      </c>
      <c r="R1825" s="74">
        <v>92</v>
      </c>
      <c r="S1825" s="74"/>
      <c r="T1825" s="74">
        <v>277</v>
      </c>
      <c r="U1825" s="74">
        <v>19</v>
      </c>
      <c r="V1825" s="74"/>
    </row>
    <row r="1826" spans="1:22">
      <c r="A1826" s="78">
        <v>42374</v>
      </c>
      <c r="B1826" s="74">
        <v>25</v>
      </c>
      <c r="C1826" s="74">
        <v>2</v>
      </c>
      <c r="D1826" s="74"/>
      <c r="E1826" s="74"/>
      <c r="F1826" s="74">
        <v>26</v>
      </c>
      <c r="G1826" s="74">
        <v>2</v>
      </c>
      <c r="H1826" s="74"/>
      <c r="I1826" s="74"/>
      <c r="J1826" s="74">
        <v>547</v>
      </c>
      <c r="K1826" s="74">
        <v>45</v>
      </c>
      <c r="L1826" s="74"/>
      <c r="M1826" s="74"/>
      <c r="N1826" s="74">
        <v>330</v>
      </c>
      <c r="O1826" s="74">
        <v>28</v>
      </c>
      <c r="P1826" s="74"/>
      <c r="Q1826" s="74">
        <v>1025</v>
      </c>
      <c r="R1826" s="74">
        <v>89</v>
      </c>
      <c r="S1826" s="74"/>
      <c r="T1826" s="74">
        <v>271</v>
      </c>
      <c r="U1826" s="74">
        <v>21</v>
      </c>
      <c r="V1826" s="74"/>
    </row>
    <row r="1827" spans="1:22">
      <c r="A1827" s="78">
        <v>42375</v>
      </c>
      <c r="B1827" s="74">
        <v>31</v>
      </c>
      <c r="C1827" s="74">
        <v>2</v>
      </c>
      <c r="D1827" s="74"/>
      <c r="E1827" s="74"/>
      <c r="F1827" s="74">
        <v>26</v>
      </c>
      <c r="G1827" s="74">
        <v>2</v>
      </c>
      <c r="H1827" s="74"/>
      <c r="I1827" s="74"/>
      <c r="J1827" s="74">
        <v>451</v>
      </c>
      <c r="K1827" s="74">
        <v>36</v>
      </c>
      <c r="L1827" s="74"/>
      <c r="M1827" s="74"/>
      <c r="N1827" s="74">
        <v>213</v>
      </c>
      <c r="O1827" s="74">
        <v>21</v>
      </c>
      <c r="P1827" s="74"/>
      <c r="Q1827" s="74">
        <v>1010</v>
      </c>
      <c r="R1827" s="74">
        <v>90</v>
      </c>
      <c r="S1827" s="74"/>
      <c r="T1827" s="74">
        <v>286</v>
      </c>
      <c r="U1827" s="74">
        <v>22</v>
      </c>
      <c r="V1827" s="74"/>
    </row>
    <row r="1828" spans="1:22">
      <c r="A1828" s="78">
        <v>42376</v>
      </c>
      <c r="B1828" s="74">
        <v>31</v>
      </c>
      <c r="C1828" s="74">
        <v>2</v>
      </c>
      <c r="D1828" s="74"/>
      <c r="E1828" s="74"/>
      <c r="F1828" s="74">
        <v>27</v>
      </c>
      <c r="G1828" s="74">
        <v>2</v>
      </c>
      <c r="H1828" s="74"/>
      <c r="I1828" s="74"/>
      <c r="J1828" s="74">
        <v>448</v>
      </c>
      <c r="K1828" s="74">
        <v>36</v>
      </c>
      <c r="L1828" s="74"/>
      <c r="M1828" s="74"/>
      <c r="N1828" s="74">
        <v>99</v>
      </c>
      <c r="O1828" s="74">
        <v>9</v>
      </c>
      <c r="P1828" s="74"/>
      <c r="Q1828" s="74">
        <v>1004</v>
      </c>
      <c r="R1828" s="74">
        <v>91</v>
      </c>
      <c r="S1828" s="74"/>
      <c r="T1828" s="74">
        <v>295</v>
      </c>
      <c r="U1828" s="74">
        <v>24</v>
      </c>
      <c r="V1828" s="74"/>
    </row>
    <row r="1829" spans="1:22">
      <c r="A1829" s="78">
        <v>42377</v>
      </c>
      <c r="B1829" s="74">
        <v>36</v>
      </c>
      <c r="C1829" s="74">
        <v>3</v>
      </c>
      <c r="D1829" s="74"/>
      <c r="E1829" s="74"/>
      <c r="F1829" s="74">
        <v>30</v>
      </c>
      <c r="G1829" s="74">
        <v>2</v>
      </c>
      <c r="H1829" s="74"/>
      <c r="I1829" s="74"/>
      <c r="J1829" s="74">
        <v>478</v>
      </c>
      <c r="K1829" s="74">
        <v>38</v>
      </c>
      <c r="L1829" s="74"/>
      <c r="M1829" s="74"/>
      <c r="N1829" s="74">
        <v>175</v>
      </c>
      <c r="O1829" s="74">
        <v>14</v>
      </c>
      <c r="P1829" s="74"/>
      <c r="Q1829" s="74">
        <v>1018</v>
      </c>
      <c r="R1829" s="74">
        <v>85</v>
      </c>
      <c r="S1829" s="74"/>
      <c r="T1829" s="74">
        <v>307</v>
      </c>
      <c r="U1829" s="74">
        <v>23</v>
      </c>
      <c r="V1829" s="74"/>
    </row>
    <row r="1830" spans="1:22">
      <c r="A1830" s="78">
        <v>42378</v>
      </c>
      <c r="B1830" s="74">
        <v>38</v>
      </c>
      <c r="C1830" s="74">
        <v>3</v>
      </c>
      <c r="D1830" s="74"/>
      <c r="E1830" s="74"/>
      <c r="F1830" s="74">
        <v>35</v>
      </c>
      <c r="G1830" s="74">
        <v>2</v>
      </c>
      <c r="H1830" s="74"/>
      <c r="I1830" s="74"/>
      <c r="J1830" s="74">
        <v>436</v>
      </c>
      <c r="K1830" s="74">
        <v>33</v>
      </c>
      <c r="L1830" s="74"/>
      <c r="M1830" s="74"/>
      <c r="N1830" s="74">
        <v>288</v>
      </c>
      <c r="O1830" s="74">
        <v>19</v>
      </c>
      <c r="P1830" s="74"/>
      <c r="Q1830" s="74">
        <v>1074</v>
      </c>
      <c r="R1830" s="74">
        <v>75</v>
      </c>
      <c r="S1830" s="74"/>
      <c r="T1830" s="74">
        <v>317</v>
      </c>
      <c r="U1830" s="74">
        <v>25</v>
      </c>
      <c r="V1830" s="74"/>
    </row>
    <row r="1831" spans="1:22">
      <c r="A1831" s="78">
        <v>42379</v>
      </c>
      <c r="B1831" s="74">
        <v>37</v>
      </c>
      <c r="C1831" s="74">
        <v>3</v>
      </c>
      <c r="D1831" s="74"/>
      <c r="E1831" s="74"/>
      <c r="F1831" s="74">
        <v>34</v>
      </c>
      <c r="G1831" s="74">
        <v>2</v>
      </c>
      <c r="H1831" s="74"/>
      <c r="I1831" s="74"/>
      <c r="J1831" s="74">
        <v>417</v>
      </c>
      <c r="K1831" s="74">
        <v>34</v>
      </c>
      <c r="L1831" s="74"/>
      <c r="M1831" s="74"/>
      <c r="N1831" s="74">
        <v>244</v>
      </c>
      <c r="O1831" s="74">
        <v>19</v>
      </c>
      <c r="P1831" s="74"/>
      <c r="Q1831" s="74">
        <v>1154</v>
      </c>
      <c r="R1831" s="74">
        <v>81</v>
      </c>
      <c r="S1831" s="74"/>
      <c r="T1831" s="74">
        <v>304</v>
      </c>
      <c r="U1831" s="74">
        <v>25</v>
      </c>
      <c r="V1831" s="74"/>
    </row>
    <row r="1832" spans="1:22">
      <c r="A1832" s="78">
        <v>42380</v>
      </c>
      <c r="B1832" s="74">
        <v>26</v>
      </c>
      <c r="C1832" s="74">
        <v>2</v>
      </c>
      <c r="D1832" s="74"/>
      <c r="E1832" s="74"/>
      <c r="F1832" s="74">
        <v>29</v>
      </c>
      <c r="G1832" s="74">
        <v>2</v>
      </c>
      <c r="H1832" s="74"/>
      <c r="I1832" s="74"/>
      <c r="J1832" s="74">
        <v>473</v>
      </c>
      <c r="K1832" s="74">
        <v>38</v>
      </c>
      <c r="L1832" s="74"/>
      <c r="M1832" s="74"/>
      <c r="N1832" s="74">
        <v>278</v>
      </c>
      <c r="O1832" s="74">
        <v>24</v>
      </c>
      <c r="P1832" s="74"/>
      <c r="Q1832" s="74">
        <v>113</v>
      </c>
      <c r="R1832" s="74">
        <v>8</v>
      </c>
      <c r="S1832" s="74"/>
      <c r="T1832" s="74">
        <v>301</v>
      </c>
      <c r="U1832" s="74">
        <v>23</v>
      </c>
      <c r="V1832" s="74"/>
    </row>
    <row r="1833" spans="1:22">
      <c r="A1833" s="78">
        <v>42381</v>
      </c>
      <c r="B1833" s="74">
        <v>25</v>
      </c>
      <c r="C1833" s="74">
        <v>2</v>
      </c>
      <c r="D1833" s="74"/>
      <c r="E1833" s="74"/>
      <c r="F1833" s="74">
        <v>25</v>
      </c>
      <c r="G1833" s="74">
        <v>2</v>
      </c>
      <c r="H1833" s="74"/>
      <c r="I1833" s="74"/>
      <c r="J1833" s="74">
        <v>474</v>
      </c>
      <c r="K1833" s="74">
        <v>41</v>
      </c>
      <c r="L1833" s="74"/>
      <c r="M1833" s="74"/>
      <c r="N1833" s="74">
        <v>354</v>
      </c>
      <c r="O1833" s="74">
        <v>33</v>
      </c>
      <c r="P1833" s="74"/>
      <c r="Q1833" s="74">
        <v>165</v>
      </c>
      <c r="R1833" s="74">
        <v>15</v>
      </c>
      <c r="S1833" s="74"/>
      <c r="T1833" s="74">
        <v>280</v>
      </c>
      <c r="U1833" s="74">
        <v>21</v>
      </c>
      <c r="V1833" s="74"/>
    </row>
    <row r="1834" spans="1:22">
      <c r="A1834" s="78">
        <v>42382</v>
      </c>
      <c r="B1834" s="74">
        <v>25</v>
      </c>
      <c r="C1834" s="74">
        <v>2</v>
      </c>
      <c r="D1834" s="74"/>
      <c r="E1834" s="74"/>
      <c r="F1834" s="74">
        <v>24</v>
      </c>
      <c r="G1834" s="74">
        <v>2</v>
      </c>
      <c r="H1834" s="74"/>
      <c r="I1834" s="74"/>
      <c r="J1834" s="74">
        <v>488</v>
      </c>
      <c r="K1834" s="74">
        <v>41</v>
      </c>
      <c r="L1834" s="74"/>
      <c r="M1834" s="74"/>
      <c r="N1834" s="74">
        <v>135</v>
      </c>
      <c r="O1834" s="74">
        <v>9</v>
      </c>
      <c r="P1834" s="74"/>
      <c r="Q1834" s="74">
        <v>239</v>
      </c>
      <c r="R1834" s="74">
        <v>24</v>
      </c>
      <c r="S1834" s="74"/>
      <c r="T1834" s="74">
        <v>274</v>
      </c>
      <c r="U1834" s="74">
        <v>19</v>
      </c>
      <c r="V1834" s="74"/>
    </row>
    <row r="1835" spans="1:22">
      <c r="A1835" s="78">
        <v>42383</v>
      </c>
      <c r="B1835" s="74">
        <v>32</v>
      </c>
      <c r="C1835" s="74">
        <v>3</v>
      </c>
      <c r="D1835" s="74"/>
      <c r="E1835" s="74"/>
      <c r="F1835" s="74">
        <v>25</v>
      </c>
      <c r="G1835" s="74">
        <v>2</v>
      </c>
      <c r="H1835" s="74"/>
      <c r="I1835" s="74"/>
      <c r="J1835" s="74">
        <v>512</v>
      </c>
      <c r="K1835" s="74">
        <v>42</v>
      </c>
      <c r="L1835" s="74"/>
      <c r="M1835" s="74"/>
      <c r="N1835" s="74">
        <v>114</v>
      </c>
      <c r="O1835" s="74">
        <v>10</v>
      </c>
      <c r="P1835" s="74"/>
      <c r="Q1835" s="74">
        <v>301</v>
      </c>
      <c r="R1835" s="74">
        <v>28</v>
      </c>
      <c r="S1835" s="74"/>
      <c r="T1835" s="74">
        <v>295</v>
      </c>
      <c r="U1835" s="74">
        <v>24</v>
      </c>
      <c r="V1835" s="74"/>
    </row>
    <row r="1836" spans="1:22">
      <c r="A1836" s="78">
        <v>42384</v>
      </c>
      <c r="B1836" s="74">
        <v>36</v>
      </c>
      <c r="C1836" s="74">
        <v>2</v>
      </c>
      <c r="D1836" s="74"/>
      <c r="E1836" s="74"/>
      <c r="F1836" s="74">
        <v>30</v>
      </c>
      <c r="G1836" s="74">
        <v>2</v>
      </c>
      <c r="H1836" s="74"/>
      <c r="I1836" s="74"/>
      <c r="J1836" s="74">
        <v>483</v>
      </c>
      <c r="K1836" s="74">
        <v>35</v>
      </c>
      <c r="L1836" s="74"/>
      <c r="M1836" s="74"/>
      <c r="N1836" s="74">
        <v>105</v>
      </c>
      <c r="O1836" s="74">
        <v>7</v>
      </c>
      <c r="P1836" s="74"/>
      <c r="Q1836" s="74">
        <v>321</v>
      </c>
      <c r="R1836" s="74">
        <v>31</v>
      </c>
      <c r="S1836" s="74"/>
      <c r="T1836" s="74">
        <v>316</v>
      </c>
      <c r="U1836" s="74">
        <v>22</v>
      </c>
      <c r="V1836" s="74"/>
    </row>
    <row r="1837" spans="1:22">
      <c r="A1837" s="78">
        <v>42385</v>
      </c>
      <c r="B1837" s="74">
        <v>33</v>
      </c>
      <c r="C1837" s="74">
        <v>2</v>
      </c>
      <c r="D1837" s="74"/>
      <c r="E1837" s="74"/>
      <c r="F1837" s="74">
        <v>33</v>
      </c>
      <c r="G1837" s="74">
        <v>2</v>
      </c>
      <c r="H1837" s="74"/>
      <c r="I1837" s="74"/>
      <c r="J1837" s="74">
        <v>456</v>
      </c>
      <c r="K1837" s="74">
        <v>35</v>
      </c>
      <c r="L1837" s="74"/>
      <c r="M1837" s="74"/>
      <c r="N1837" s="74">
        <v>209</v>
      </c>
      <c r="O1837" s="74">
        <v>18</v>
      </c>
      <c r="P1837" s="74"/>
      <c r="Q1837" s="74">
        <v>326</v>
      </c>
      <c r="R1837" s="74">
        <v>24</v>
      </c>
      <c r="S1837" s="74"/>
      <c r="T1837" s="74">
        <v>310</v>
      </c>
      <c r="U1837" s="74">
        <v>24</v>
      </c>
      <c r="V1837" s="74"/>
    </row>
    <row r="1838" spans="1:22">
      <c r="A1838" s="78">
        <v>42386</v>
      </c>
      <c r="B1838" s="74">
        <v>30</v>
      </c>
      <c r="C1838" s="74">
        <v>2</v>
      </c>
      <c r="D1838" s="74"/>
      <c r="E1838" s="74"/>
      <c r="F1838" s="74">
        <v>35</v>
      </c>
      <c r="G1838" s="74">
        <v>2</v>
      </c>
      <c r="H1838" s="74"/>
      <c r="I1838" s="74"/>
      <c r="J1838" s="74">
        <v>435</v>
      </c>
      <c r="K1838" s="74">
        <v>32</v>
      </c>
      <c r="L1838" s="74"/>
      <c r="M1838" s="74"/>
      <c r="N1838" s="74">
        <v>85</v>
      </c>
      <c r="O1838" s="74">
        <v>5</v>
      </c>
      <c r="P1838" s="74"/>
      <c r="Q1838" s="74">
        <v>327</v>
      </c>
      <c r="R1838" s="74">
        <v>23</v>
      </c>
      <c r="S1838" s="74"/>
      <c r="T1838" s="74">
        <v>287</v>
      </c>
      <c r="U1838" s="74">
        <v>21</v>
      </c>
      <c r="V1838" s="74"/>
    </row>
    <row r="1839" spans="1:22">
      <c r="A1839" s="78">
        <v>42387</v>
      </c>
      <c r="B1839" s="74">
        <v>24</v>
      </c>
      <c r="C1839" s="74">
        <v>2</v>
      </c>
      <c r="D1839" s="74"/>
      <c r="E1839" s="74"/>
      <c r="F1839" s="74">
        <v>29</v>
      </c>
      <c r="G1839" s="74">
        <v>2</v>
      </c>
      <c r="H1839" s="74"/>
      <c r="I1839" s="74"/>
      <c r="J1839" s="74">
        <v>436</v>
      </c>
      <c r="K1839" s="74">
        <v>35</v>
      </c>
      <c r="L1839" s="74"/>
      <c r="M1839" s="74"/>
      <c r="N1839" s="74">
        <v>71</v>
      </c>
      <c r="O1839" s="74">
        <v>2</v>
      </c>
      <c r="P1839" s="74"/>
      <c r="Q1839" s="74">
        <v>296</v>
      </c>
      <c r="R1839" s="74">
        <v>25</v>
      </c>
      <c r="S1839" s="74"/>
      <c r="T1839" s="74">
        <v>268</v>
      </c>
      <c r="U1839" s="74">
        <v>20</v>
      </c>
      <c r="V1839" s="74"/>
    </row>
    <row r="1840" spans="1:22">
      <c r="A1840" s="78">
        <v>42388</v>
      </c>
      <c r="B1840" s="74">
        <v>18</v>
      </c>
      <c r="C1840" s="74">
        <v>3</v>
      </c>
      <c r="D1840" s="74"/>
      <c r="E1840" s="74"/>
      <c r="F1840" s="74">
        <v>28</v>
      </c>
      <c r="G1840" s="74">
        <v>2</v>
      </c>
      <c r="H1840" s="74"/>
      <c r="I1840" s="74"/>
      <c r="J1840" s="74">
        <v>428</v>
      </c>
      <c r="K1840" s="74">
        <v>36</v>
      </c>
      <c r="L1840" s="74"/>
      <c r="M1840" s="74"/>
      <c r="N1840" s="74">
        <v>48</v>
      </c>
      <c r="O1840" s="74">
        <v>3</v>
      </c>
      <c r="P1840" s="74"/>
      <c r="Q1840" s="74">
        <v>300</v>
      </c>
      <c r="R1840" s="74">
        <v>30</v>
      </c>
      <c r="S1840" s="74"/>
      <c r="T1840" s="74">
        <v>283</v>
      </c>
      <c r="U1840" s="74">
        <v>23</v>
      </c>
      <c r="V1840" s="74"/>
    </row>
    <row r="1841" spans="1:22">
      <c r="A1841" s="78">
        <v>42389</v>
      </c>
      <c r="B1841" s="74">
        <v>22</v>
      </c>
      <c r="C1841" s="74">
        <v>2</v>
      </c>
      <c r="D1841" s="74"/>
      <c r="E1841" s="74"/>
      <c r="F1841" s="74">
        <v>31</v>
      </c>
      <c r="G1841" s="74">
        <v>2</v>
      </c>
      <c r="H1841" s="74"/>
      <c r="I1841" s="74"/>
      <c r="J1841" s="74">
        <v>463</v>
      </c>
      <c r="K1841" s="74">
        <v>36</v>
      </c>
      <c r="L1841" s="74"/>
      <c r="M1841" s="74"/>
      <c r="N1841" s="74">
        <v>59</v>
      </c>
      <c r="O1841" s="74">
        <v>2</v>
      </c>
      <c r="P1841" s="74"/>
      <c r="Q1841" s="74">
        <v>318</v>
      </c>
      <c r="R1841" s="74">
        <v>31</v>
      </c>
      <c r="S1841" s="74"/>
      <c r="T1841" s="74">
        <v>287</v>
      </c>
      <c r="U1841" s="74">
        <v>20</v>
      </c>
      <c r="V1841" s="74"/>
    </row>
    <row r="1842" spans="1:22">
      <c r="A1842" s="78">
        <v>42390</v>
      </c>
      <c r="B1842" s="74">
        <v>25</v>
      </c>
      <c r="C1842" s="74">
        <v>2</v>
      </c>
      <c r="D1842" s="74"/>
      <c r="E1842" s="74"/>
      <c r="F1842" s="74">
        <v>29</v>
      </c>
      <c r="G1842" s="74">
        <v>2</v>
      </c>
      <c r="H1842" s="74"/>
      <c r="I1842" s="74"/>
      <c r="J1842" s="74">
        <v>468</v>
      </c>
      <c r="K1842" s="74">
        <v>35</v>
      </c>
      <c r="L1842" s="74"/>
      <c r="M1842" s="74"/>
      <c r="N1842" s="74">
        <v>74</v>
      </c>
      <c r="O1842" s="74">
        <v>3</v>
      </c>
      <c r="P1842" s="74"/>
      <c r="Q1842" s="74">
        <v>319</v>
      </c>
      <c r="R1842" s="74">
        <v>27</v>
      </c>
      <c r="S1842" s="74"/>
      <c r="T1842" s="74">
        <v>287</v>
      </c>
      <c r="U1842" s="74">
        <v>21</v>
      </c>
      <c r="V1842" s="74"/>
    </row>
    <row r="1843" spans="1:22">
      <c r="A1843" s="78">
        <v>42391</v>
      </c>
      <c r="B1843" s="74">
        <v>24</v>
      </c>
      <c r="C1843" s="74">
        <v>2</v>
      </c>
      <c r="D1843" s="74"/>
      <c r="E1843" s="74"/>
      <c r="F1843" s="74">
        <v>27</v>
      </c>
      <c r="G1843" s="74">
        <v>2</v>
      </c>
      <c r="H1843" s="74"/>
      <c r="I1843" s="74"/>
      <c r="J1843" s="74">
        <v>395</v>
      </c>
      <c r="K1843" s="74">
        <v>28</v>
      </c>
      <c r="L1843" s="74"/>
      <c r="M1843" s="74"/>
      <c r="N1843" s="74">
        <v>130</v>
      </c>
      <c r="O1843" s="74">
        <v>8</v>
      </c>
      <c r="P1843" s="74"/>
      <c r="Q1843" s="74">
        <v>314</v>
      </c>
      <c r="R1843" s="74">
        <v>23</v>
      </c>
      <c r="S1843" s="74"/>
      <c r="T1843" s="74">
        <v>284</v>
      </c>
      <c r="U1843" s="74">
        <v>20</v>
      </c>
      <c r="V1843" s="74"/>
    </row>
    <row r="1844" spans="1:22">
      <c r="A1844" s="78">
        <v>42392</v>
      </c>
      <c r="B1844" s="74">
        <v>26</v>
      </c>
      <c r="C1844" s="74">
        <v>2</v>
      </c>
      <c r="D1844" s="74"/>
      <c r="E1844" s="74"/>
      <c r="F1844" s="74">
        <v>29</v>
      </c>
      <c r="G1844" s="74">
        <v>2</v>
      </c>
      <c r="H1844" s="74"/>
      <c r="I1844" s="74"/>
      <c r="J1844" s="74">
        <v>366</v>
      </c>
      <c r="K1844" s="74">
        <v>26</v>
      </c>
      <c r="L1844" s="74"/>
      <c r="M1844" s="74"/>
      <c r="N1844" s="74">
        <v>143</v>
      </c>
      <c r="O1844" s="74">
        <v>7</v>
      </c>
      <c r="P1844" s="74"/>
      <c r="Q1844" s="74">
        <v>334</v>
      </c>
      <c r="R1844" s="74">
        <v>20</v>
      </c>
      <c r="S1844" s="74"/>
      <c r="T1844" s="74">
        <v>271</v>
      </c>
      <c r="U1844" s="74">
        <v>19</v>
      </c>
      <c r="V1844" s="74"/>
    </row>
    <row r="1845" spans="1:22">
      <c r="A1845" s="78">
        <v>42393</v>
      </c>
      <c r="B1845" s="74">
        <v>26</v>
      </c>
      <c r="C1845" s="74">
        <v>2</v>
      </c>
      <c r="D1845" s="74"/>
      <c r="E1845" s="74"/>
      <c r="F1845" s="74">
        <v>29</v>
      </c>
      <c r="G1845" s="74">
        <v>2</v>
      </c>
      <c r="H1845" s="74"/>
      <c r="I1845" s="74"/>
      <c r="J1845" s="74">
        <v>365</v>
      </c>
      <c r="K1845" s="74">
        <v>26</v>
      </c>
      <c r="L1845" s="74"/>
      <c r="M1845" s="74"/>
      <c r="N1845" s="74">
        <v>155</v>
      </c>
      <c r="O1845" s="74">
        <v>6</v>
      </c>
      <c r="P1845" s="74"/>
      <c r="Q1845" s="74">
        <v>309</v>
      </c>
      <c r="R1845" s="74">
        <v>20</v>
      </c>
      <c r="S1845" s="74"/>
      <c r="T1845" s="74">
        <v>246</v>
      </c>
      <c r="U1845" s="74">
        <v>18</v>
      </c>
      <c r="V1845" s="74"/>
    </row>
    <row r="1846" spans="1:22">
      <c r="A1846" s="78">
        <v>42394</v>
      </c>
      <c r="B1846" s="74">
        <v>22</v>
      </c>
      <c r="C1846" s="74">
        <v>2</v>
      </c>
      <c r="D1846" s="74"/>
      <c r="E1846" s="74"/>
      <c r="F1846" s="74">
        <v>30</v>
      </c>
      <c r="G1846" s="74">
        <v>2</v>
      </c>
      <c r="H1846" s="74"/>
      <c r="I1846" s="74"/>
      <c r="J1846" s="74">
        <v>438</v>
      </c>
      <c r="K1846" s="74">
        <v>31</v>
      </c>
      <c r="L1846" s="74"/>
      <c r="M1846" s="74"/>
      <c r="N1846" s="74">
        <v>147</v>
      </c>
      <c r="O1846" s="74">
        <v>10</v>
      </c>
      <c r="P1846" s="74"/>
      <c r="Q1846" s="74">
        <v>302</v>
      </c>
      <c r="R1846" s="74">
        <v>23</v>
      </c>
      <c r="S1846" s="74"/>
      <c r="T1846" s="74">
        <v>244</v>
      </c>
      <c r="U1846" s="74">
        <v>17</v>
      </c>
      <c r="V1846" s="74"/>
    </row>
    <row r="1847" spans="1:22">
      <c r="A1847" s="78">
        <v>42395</v>
      </c>
      <c r="B1847" s="74">
        <v>21</v>
      </c>
      <c r="C1847" s="74">
        <v>2</v>
      </c>
      <c r="D1847" s="74"/>
      <c r="E1847" s="74"/>
      <c r="F1847" s="74">
        <v>31</v>
      </c>
      <c r="G1847" s="74">
        <v>2</v>
      </c>
      <c r="H1847" s="74"/>
      <c r="I1847" s="74"/>
      <c r="J1847" s="74">
        <v>459</v>
      </c>
      <c r="K1847" s="74">
        <v>31</v>
      </c>
      <c r="L1847" s="74"/>
      <c r="M1847" s="74"/>
      <c r="N1847" s="74">
        <v>164</v>
      </c>
      <c r="O1847" s="74">
        <v>10</v>
      </c>
      <c r="P1847" s="74"/>
      <c r="Q1847" s="74">
        <v>295</v>
      </c>
      <c r="R1847" s="74">
        <v>27</v>
      </c>
      <c r="S1847" s="74"/>
      <c r="T1847" s="74">
        <v>253</v>
      </c>
      <c r="U1847" s="74">
        <v>15</v>
      </c>
      <c r="V1847" s="74"/>
    </row>
    <row r="1848" spans="1:22">
      <c r="A1848" s="78">
        <v>42396</v>
      </c>
      <c r="B1848" s="74">
        <v>21</v>
      </c>
      <c r="C1848" s="74">
        <v>2</v>
      </c>
      <c r="D1848" s="74"/>
      <c r="E1848" s="74"/>
      <c r="F1848" s="74">
        <v>29</v>
      </c>
      <c r="G1848" s="74">
        <v>2</v>
      </c>
      <c r="H1848" s="74"/>
      <c r="I1848" s="74"/>
      <c r="J1848" s="74">
        <v>481</v>
      </c>
      <c r="K1848" s="74">
        <v>31</v>
      </c>
      <c r="L1848" s="74"/>
      <c r="M1848" s="74"/>
      <c r="N1848" s="74">
        <v>148</v>
      </c>
      <c r="O1848" s="74">
        <v>10</v>
      </c>
      <c r="P1848" s="74"/>
      <c r="Q1848" s="74">
        <v>302</v>
      </c>
      <c r="R1848" s="74">
        <v>26</v>
      </c>
      <c r="S1848" s="74"/>
      <c r="T1848" s="74">
        <v>268</v>
      </c>
      <c r="U1848" s="74">
        <v>15</v>
      </c>
      <c r="V1848" s="74"/>
    </row>
    <row r="1849" spans="1:22">
      <c r="A1849" s="78">
        <v>42397</v>
      </c>
      <c r="B1849" s="74">
        <v>24</v>
      </c>
      <c r="C1849" s="74">
        <v>2</v>
      </c>
      <c r="D1849" s="74"/>
      <c r="E1849" s="74"/>
      <c r="F1849" s="74">
        <v>29</v>
      </c>
      <c r="G1849" s="74">
        <v>2</v>
      </c>
      <c r="H1849" s="74"/>
      <c r="I1849" s="74"/>
      <c r="J1849" s="74">
        <v>518</v>
      </c>
      <c r="K1849" s="74">
        <v>29</v>
      </c>
      <c r="L1849" s="74"/>
      <c r="M1849" s="74"/>
      <c r="N1849" s="74">
        <v>173</v>
      </c>
      <c r="O1849" s="74">
        <v>12</v>
      </c>
      <c r="P1849" s="74"/>
      <c r="Q1849" s="74">
        <v>323</v>
      </c>
      <c r="R1849" s="74">
        <v>24</v>
      </c>
      <c r="S1849" s="74"/>
      <c r="T1849" s="74">
        <v>286</v>
      </c>
      <c r="U1849" s="74">
        <v>17</v>
      </c>
      <c r="V1849" s="74"/>
    </row>
    <row r="1850" spans="1:22">
      <c r="A1850" s="78">
        <v>42398</v>
      </c>
      <c r="B1850" s="74">
        <v>31</v>
      </c>
      <c r="C1850" s="74">
        <v>3</v>
      </c>
      <c r="D1850" s="74"/>
      <c r="E1850" s="74"/>
      <c r="F1850" s="74">
        <v>30</v>
      </c>
      <c r="G1850" s="74">
        <v>2</v>
      </c>
      <c r="H1850" s="74"/>
      <c r="I1850" s="74"/>
      <c r="J1850" s="74">
        <v>541</v>
      </c>
      <c r="K1850" s="74">
        <v>29</v>
      </c>
      <c r="L1850" s="74"/>
      <c r="M1850" s="74"/>
      <c r="N1850" s="74">
        <v>169</v>
      </c>
      <c r="O1850" s="74">
        <v>11</v>
      </c>
      <c r="P1850" s="74"/>
      <c r="Q1850" s="74">
        <v>343</v>
      </c>
      <c r="R1850" s="74">
        <v>27</v>
      </c>
      <c r="S1850" s="74"/>
      <c r="T1850" s="74">
        <v>312</v>
      </c>
      <c r="U1850" s="74">
        <v>17</v>
      </c>
      <c r="V1850" s="74"/>
    </row>
    <row r="1851" spans="1:22">
      <c r="A1851" s="78">
        <v>42399</v>
      </c>
      <c r="B1851" s="74">
        <v>35</v>
      </c>
      <c r="C1851" s="74">
        <v>2</v>
      </c>
      <c r="D1851" s="74"/>
      <c r="E1851" s="74"/>
      <c r="F1851" s="74">
        <v>32</v>
      </c>
      <c r="G1851" s="74">
        <v>2</v>
      </c>
      <c r="H1851" s="74"/>
      <c r="I1851" s="74"/>
      <c r="J1851" s="74">
        <v>519</v>
      </c>
      <c r="K1851" s="74">
        <v>27</v>
      </c>
      <c r="L1851" s="74"/>
      <c r="M1851" s="74"/>
      <c r="N1851" s="74">
        <v>172</v>
      </c>
      <c r="O1851" s="74">
        <v>12</v>
      </c>
      <c r="P1851" s="74"/>
      <c r="Q1851" s="74">
        <v>350</v>
      </c>
      <c r="R1851" s="74">
        <v>29</v>
      </c>
      <c r="S1851" s="74"/>
      <c r="T1851" s="74">
        <v>317</v>
      </c>
      <c r="U1851" s="74">
        <v>16</v>
      </c>
      <c r="V1851" s="74"/>
    </row>
    <row r="1852" spans="1:22">
      <c r="A1852" s="78">
        <v>42400</v>
      </c>
      <c r="B1852" s="74">
        <v>29</v>
      </c>
      <c r="C1852" s="74">
        <v>2</v>
      </c>
      <c r="D1852" s="74"/>
      <c r="E1852" s="74"/>
      <c r="F1852" s="74">
        <v>34</v>
      </c>
      <c r="G1852" s="74">
        <v>2</v>
      </c>
      <c r="H1852" s="74"/>
      <c r="I1852" s="74"/>
      <c r="J1852" s="74">
        <v>517</v>
      </c>
      <c r="K1852" s="74">
        <v>25</v>
      </c>
      <c r="L1852" s="74"/>
      <c r="M1852" s="74"/>
      <c r="N1852" s="74">
        <v>163</v>
      </c>
      <c r="O1852" s="74">
        <v>8</v>
      </c>
      <c r="P1852" s="74"/>
      <c r="Q1852" s="74">
        <v>335</v>
      </c>
      <c r="R1852" s="74">
        <v>25</v>
      </c>
      <c r="S1852" s="74"/>
      <c r="T1852" s="74">
        <v>294</v>
      </c>
      <c r="U1852" s="74">
        <v>13</v>
      </c>
      <c r="V1852" s="74"/>
    </row>
    <row r="1853" spans="1:22">
      <c r="A1853" s="78">
        <v>42401</v>
      </c>
      <c r="B1853" s="74">
        <v>28</v>
      </c>
      <c r="C1853" s="74">
        <v>2</v>
      </c>
      <c r="D1853" s="74"/>
      <c r="E1853" s="74"/>
      <c r="F1853" s="74">
        <v>37</v>
      </c>
      <c r="G1853" s="74">
        <v>2</v>
      </c>
      <c r="H1853" s="74"/>
      <c r="I1853" s="74"/>
      <c r="J1853" s="74">
        <v>572</v>
      </c>
      <c r="K1853" s="74">
        <v>27</v>
      </c>
      <c r="L1853" s="74"/>
      <c r="M1853" s="74"/>
      <c r="N1853" s="74">
        <v>163</v>
      </c>
      <c r="O1853" s="74">
        <v>11</v>
      </c>
      <c r="P1853" s="74"/>
      <c r="Q1853" s="74">
        <v>318</v>
      </c>
      <c r="R1853" s="74">
        <v>25</v>
      </c>
      <c r="S1853" s="74"/>
      <c r="T1853" s="74">
        <v>313</v>
      </c>
      <c r="U1853" s="74">
        <v>14</v>
      </c>
      <c r="V1853" s="74"/>
    </row>
    <row r="1854" spans="1:22">
      <c r="A1854" s="78">
        <v>42402</v>
      </c>
      <c r="B1854" s="74">
        <v>33</v>
      </c>
      <c r="C1854" s="74">
        <v>2</v>
      </c>
      <c r="D1854" s="74"/>
      <c r="E1854" s="74"/>
      <c r="F1854" s="74">
        <v>39</v>
      </c>
      <c r="G1854" s="74">
        <v>2</v>
      </c>
      <c r="H1854" s="74"/>
      <c r="I1854" s="74"/>
      <c r="J1854" s="74">
        <v>617</v>
      </c>
      <c r="K1854" s="74">
        <v>27</v>
      </c>
      <c r="L1854" s="74"/>
      <c r="M1854" s="74"/>
      <c r="N1854" s="74">
        <v>167</v>
      </c>
      <c r="O1854" s="74">
        <v>11</v>
      </c>
      <c r="P1854" s="74"/>
      <c r="Q1854" s="74">
        <v>361</v>
      </c>
      <c r="R1854" s="74">
        <v>26</v>
      </c>
      <c r="S1854" s="74"/>
      <c r="T1854" s="74">
        <v>339</v>
      </c>
      <c r="U1854" s="74">
        <v>13</v>
      </c>
      <c r="V1854" s="74"/>
    </row>
    <row r="1855" spans="1:22">
      <c r="A1855" s="78">
        <v>42403</v>
      </c>
      <c r="B1855" s="74">
        <v>44</v>
      </c>
      <c r="C1855" s="74">
        <v>2</v>
      </c>
      <c r="D1855" s="74"/>
      <c r="E1855" s="74"/>
      <c r="F1855" s="74">
        <v>39</v>
      </c>
      <c r="G1855" s="74">
        <v>2</v>
      </c>
      <c r="H1855" s="74"/>
      <c r="I1855" s="74"/>
      <c r="J1855" s="74">
        <v>663</v>
      </c>
      <c r="K1855" s="74">
        <v>27</v>
      </c>
      <c r="L1855" s="74"/>
      <c r="M1855" s="74"/>
      <c r="N1855" s="74">
        <v>160</v>
      </c>
      <c r="O1855" s="74">
        <v>10</v>
      </c>
      <c r="P1855" s="74"/>
      <c r="Q1855" s="74">
        <v>390</v>
      </c>
      <c r="R1855" s="74">
        <v>26</v>
      </c>
      <c r="S1855" s="74"/>
      <c r="T1855" s="74">
        <v>377</v>
      </c>
      <c r="U1855" s="74">
        <v>12</v>
      </c>
      <c r="V1855" s="74"/>
    </row>
    <row r="1856" spans="1:22">
      <c r="A1856" s="78">
        <v>42404</v>
      </c>
      <c r="B1856" s="74">
        <v>39</v>
      </c>
      <c r="C1856" s="74">
        <v>2</v>
      </c>
      <c r="D1856" s="74"/>
      <c r="E1856" s="74"/>
      <c r="F1856" s="74">
        <v>40</v>
      </c>
      <c r="G1856" s="74">
        <v>2</v>
      </c>
      <c r="H1856" s="74"/>
      <c r="I1856" s="74"/>
      <c r="J1856" s="74">
        <v>718</v>
      </c>
      <c r="K1856" s="74">
        <v>25</v>
      </c>
      <c r="L1856" s="74"/>
      <c r="M1856" s="74"/>
      <c r="N1856" s="74">
        <v>157</v>
      </c>
      <c r="O1856" s="74">
        <v>10</v>
      </c>
      <c r="P1856" s="74"/>
      <c r="Q1856" s="74">
        <v>447</v>
      </c>
      <c r="R1856" s="74">
        <v>30</v>
      </c>
      <c r="S1856" s="74"/>
      <c r="T1856" s="74">
        <v>423</v>
      </c>
      <c r="U1856" s="74">
        <v>15</v>
      </c>
      <c r="V1856" s="74"/>
    </row>
    <row r="1857" spans="1:22">
      <c r="A1857" s="78">
        <v>42405</v>
      </c>
      <c r="B1857" s="74">
        <v>45</v>
      </c>
      <c r="C1857" s="74">
        <v>2</v>
      </c>
      <c r="D1857" s="74"/>
      <c r="E1857" s="74"/>
      <c r="F1857" s="74">
        <v>42</v>
      </c>
      <c r="G1857" s="74">
        <v>2</v>
      </c>
      <c r="H1857" s="74"/>
      <c r="I1857" s="74"/>
      <c r="J1857" s="74">
        <v>809</v>
      </c>
      <c r="K1857" s="74">
        <v>29</v>
      </c>
      <c r="L1857" s="74"/>
      <c r="M1857" s="74"/>
      <c r="N1857" s="74">
        <v>180</v>
      </c>
      <c r="O1857" s="74">
        <v>11</v>
      </c>
      <c r="P1857" s="74"/>
      <c r="Q1857" s="74">
        <v>586</v>
      </c>
      <c r="R1857" s="74">
        <v>37</v>
      </c>
      <c r="S1857" s="74"/>
      <c r="T1857" s="74">
        <v>501</v>
      </c>
      <c r="U1857" s="74">
        <v>17</v>
      </c>
      <c r="V1857" s="74"/>
    </row>
    <row r="1858" spans="1:22">
      <c r="A1858" s="78">
        <v>42406</v>
      </c>
      <c r="B1858" s="74">
        <v>51</v>
      </c>
      <c r="C1858" s="74">
        <v>2</v>
      </c>
      <c r="D1858" s="74"/>
      <c r="E1858" s="74"/>
      <c r="F1858" s="74">
        <v>56</v>
      </c>
      <c r="G1858" s="74">
        <v>2</v>
      </c>
      <c r="H1858" s="74"/>
      <c r="I1858" s="74"/>
      <c r="J1858" s="74">
        <v>948</v>
      </c>
      <c r="K1858" s="74">
        <v>33</v>
      </c>
      <c r="L1858" s="74"/>
      <c r="M1858" s="74"/>
      <c r="N1858" s="74">
        <v>199</v>
      </c>
      <c r="O1858" s="74">
        <v>11</v>
      </c>
      <c r="P1858" s="74"/>
      <c r="Q1858" s="74">
        <v>701</v>
      </c>
      <c r="R1858" s="74">
        <v>41</v>
      </c>
      <c r="S1858" s="74"/>
      <c r="T1858" s="74">
        <v>549</v>
      </c>
      <c r="U1858" s="74">
        <v>18</v>
      </c>
      <c r="V1858" s="74"/>
    </row>
    <row r="1859" spans="1:22">
      <c r="A1859" s="78">
        <v>42407</v>
      </c>
      <c r="B1859" s="74">
        <v>72</v>
      </c>
      <c r="C1859" s="74">
        <v>3</v>
      </c>
      <c r="D1859" s="74"/>
      <c r="E1859" s="74"/>
      <c r="F1859" s="74">
        <v>88</v>
      </c>
      <c r="G1859" s="74">
        <v>2</v>
      </c>
      <c r="H1859" s="74"/>
      <c r="I1859" s="74"/>
      <c r="J1859" s="74">
        <v>1348</v>
      </c>
      <c r="K1859" s="74">
        <v>47</v>
      </c>
      <c r="L1859" s="74"/>
      <c r="M1859" s="74"/>
      <c r="N1859" s="74">
        <v>225</v>
      </c>
      <c r="O1859" s="74">
        <v>12</v>
      </c>
      <c r="P1859" s="74"/>
      <c r="Q1859" s="74">
        <v>894</v>
      </c>
      <c r="R1859" s="74">
        <v>47</v>
      </c>
      <c r="S1859" s="74"/>
      <c r="T1859" s="74">
        <v>686</v>
      </c>
      <c r="U1859" s="74">
        <v>21</v>
      </c>
      <c r="V1859" s="74"/>
    </row>
    <row r="1860" spans="1:22">
      <c r="A1860" s="78">
        <v>42408</v>
      </c>
      <c r="B1860" s="74">
        <v>71</v>
      </c>
      <c r="C1860" s="74">
        <v>4</v>
      </c>
      <c r="D1860" s="74"/>
      <c r="E1860" s="74"/>
      <c r="F1860" s="74">
        <v>94</v>
      </c>
      <c r="G1860" s="74">
        <v>2</v>
      </c>
      <c r="H1860" s="74"/>
      <c r="I1860" s="74"/>
      <c r="J1860" s="74"/>
      <c r="K1860" s="74">
        <v>53</v>
      </c>
      <c r="L1860" s="74"/>
      <c r="M1860" s="74"/>
      <c r="N1860" s="74">
        <v>219</v>
      </c>
      <c r="O1860" s="74">
        <v>12</v>
      </c>
      <c r="P1860" s="74"/>
      <c r="Q1860" s="74">
        <v>1048</v>
      </c>
      <c r="R1860" s="74">
        <v>49</v>
      </c>
      <c r="S1860" s="74"/>
      <c r="T1860" s="74">
        <v>714</v>
      </c>
      <c r="U1860" s="74">
        <v>23</v>
      </c>
      <c r="V1860" s="74"/>
    </row>
    <row r="1861" spans="1:22">
      <c r="A1861" s="78">
        <v>42409</v>
      </c>
      <c r="B1861" s="74">
        <v>66</v>
      </c>
      <c r="C1861" s="74">
        <v>2</v>
      </c>
      <c r="D1861" s="74"/>
      <c r="E1861" s="74"/>
      <c r="F1861" s="74">
        <v>84</v>
      </c>
      <c r="G1861" s="74">
        <v>2</v>
      </c>
      <c r="H1861" s="74"/>
      <c r="I1861" s="74"/>
      <c r="J1861" s="74"/>
      <c r="K1861" s="74">
        <v>57</v>
      </c>
      <c r="L1861" s="74"/>
      <c r="M1861" s="74"/>
      <c r="N1861" s="74">
        <v>232</v>
      </c>
      <c r="O1861" s="74">
        <v>13</v>
      </c>
      <c r="P1861" s="74"/>
      <c r="Q1861" s="74">
        <v>1050</v>
      </c>
      <c r="R1861" s="74">
        <v>46</v>
      </c>
      <c r="S1861" s="74"/>
      <c r="T1861" s="74">
        <v>672</v>
      </c>
      <c r="U1861" s="74">
        <v>23</v>
      </c>
      <c r="V1861" s="74"/>
    </row>
    <row r="1862" spans="1:22">
      <c r="A1862" s="78">
        <v>42410</v>
      </c>
      <c r="B1862" s="74">
        <v>70</v>
      </c>
      <c r="C1862" s="74">
        <v>3</v>
      </c>
      <c r="D1862" s="74"/>
      <c r="E1862" s="74"/>
      <c r="F1862" s="74">
        <v>70</v>
      </c>
      <c r="G1862" s="74">
        <v>2</v>
      </c>
      <c r="H1862" s="74"/>
      <c r="I1862" s="74"/>
      <c r="J1862" s="74"/>
      <c r="K1862" s="74">
        <v>55</v>
      </c>
      <c r="L1862" s="74"/>
      <c r="M1862" s="74"/>
      <c r="N1862" s="74">
        <v>220</v>
      </c>
      <c r="O1862" s="74">
        <v>8</v>
      </c>
      <c r="P1862" s="74"/>
      <c r="Q1862" s="74">
        <v>962</v>
      </c>
      <c r="R1862" s="74">
        <v>37</v>
      </c>
      <c r="S1862" s="74"/>
      <c r="T1862" s="74">
        <v>652</v>
      </c>
      <c r="U1862" s="74">
        <v>25</v>
      </c>
      <c r="V1862" s="74"/>
    </row>
    <row r="1863" spans="1:22">
      <c r="A1863" s="78">
        <v>42411</v>
      </c>
      <c r="B1863" s="74">
        <v>60</v>
      </c>
      <c r="C1863" s="74">
        <v>2</v>
      </c>
      <c r="D1863" s="74"/>
      <c r="E1863" s="74"/>
      <c r="F1863" s="74">
        <v>66</v>
      </c>
      <c r="G1863" s="74">
        <v>2</v>
      </c>
      <c r="H1863" s="74"/>
      <c r="I1863" s="74"/>
      <c r="J1863" s="74"/>
      <c r="K1863" s="74">
        <v>57</v>
      </c>
      <c r="L1863" s="74"/>
      <c r="M1863" s="74"/>
      <c r="N1863" s="74">
        <v>239</v>
      </c>
      <c r="O1863" s="74">
        <v>9</v>
      </c>
      <c r="P1863" s="74"/>
      <c r="Q1863" s="74">
        <v>820</v>
      </c>
      <c r="R1863" s="74">
        <v>33</v>
      </c>
      <c r="S1863" s="74"/>
      <c r="T1863" s="74">
        <v>601</v>
      </c>
      <c r="U1863" s="74">
        <v>23</v>
      </c>
      <c r="V1863" s="74"/>
    </row>
    <row r="1864" spans="1:22">
      <c r="A1864" s="78">
        <v>42412</v>
      </c>
      <c r="B1864" s="74">
        <v>41</v>
      </c>
      <c r="C1864" s="74">
        <v>2</v>
      </c>
      <c r="D1864" s="74"/>
      <c r="E1864" s="74"/>
      <c r="F1864" s="74">
        <v>51</v>
      </c>
      <c r="G1864" s="74">
        <v>2</v>
      </c>
      <c r="H1864" s="74"/>
      <c r="I1864" s="74"/>
      <c r="J1864" s="74"/>
      <c r="K1864" s="74">
        <v>60</v>
      </c>
      <c r="L1864" s="74"/>
      <c r="M1864" s="74"/>
      <c r="N1864" s="74">
        <v>243</v>
      </c>
      <c r="O1864" s="74">
        <v>10</v>
      </c>
      <c r="P1864" s="74"/>
      <c r="Q1864" s="74">
        <v>761</v>
      </c>
      <c r="R1864" s="74">
        <v>28</v>
      </c>
      <c r="S1864" s="74"/>
      <c r="T1864" s="74">
        <v>556</v>
      </c>
      <c r="U1864" s="74">
        <v>25</v>
      </c>
      <c r="V1864" s="74"/>
    </row>
    <row r="1865" spans="1:22">
      <c r="A1865" s="78">
        <v>42413</v>
      </c>
      <c r="B1865" s="74">
        <v>33</v>
      </c>
      <c r="C1865" s="74">
        <v>2</v>
      </c>
      <c r="D1865" s="74"/>
      <c r="E1865" s="74"/>
      <c r="F1865" s="74">
        <v>47</v>
      </c>
      <c r="G1865" s="74">
        <v>2</v>
      </c>
      <c r="H1865" s="74"/>
      <c r="I1865" s="74"/>
      <c r="J1865" s="74">
        <v>1226</v>
      </c>
      <c r="K1865" s="74">
        <v>51</v>
      </c>
      <c r="L1865" s="74"/>
      <c r="M1865" s="74"/>
      <c r="N1865" s="74">
        <v>234</v>
      </c>
      <c r="O1865" s="74">
        <v>9</v>
      </c>
      <c r="P1865" s="74"/>
      <c r="Q1865" s="74">
        <v>645</v>
      </c>
      <c r="R1865" s="74">
        <v>27</v>
      </c>
      <c r="S1865" s="74"/>
      <c r="T1865" s="74">
        <v>469</v>
      </c>
      <c r="U1865" s="74">
        <v>20</v>
      </c>
      <c r="V1865" s="74"/>
    </row>
    <row r="1866" spans="1:22">
      <c r="A1866" s="78">
        <v>42414</v>
      </c>
      <c r="B1866" s="74">
        <v>39</v>
      </c>
      <c r="C1866" s="74">
        <v>3</v>
      </c>
      <c r="D1866" s="74"/>
      <c r="E1866" s="74"/>
      <c r="F1866" s="74">
        <v>43</v>
      </c>
      <c r="G1866" s="74">
        <v>2</v>
      </c>
      <c r="H1866" s="74"/>
      <c r="I1866" s="74"/>
      <c r="J1866" s="74">
        <v>826</v>
      </c>
      <c r="K1866" s="74">
        <v>38</v>
      </c>
      <c r="L1866" s="74"/>
      <c r="M1866" s="74"/>
      <c r="N1866" s="74">
        <v>222</v>
      </c>
      <c r="O1866" s="74">
        <v>9</v>
      </c>
      <c r="P1866" s="74"/>
      <c r="Q1866" s="74">
        <v>550</v>
      </c>
      <c r="R1866" s="74">
        <v>28</v>
      </c>
      <c r="S1866" s="74"/>
      <c r="T1866" s="74">
        <v>436</v>
      </c>
      <c r="U1866" s="74">
        <v>19</v>
      </c>
      <c r="V1866" s="74"/>
    </row>
    <row r="1867" spans="1:22">
      <c r="A1867" s="78">
        <v>42415</v>
      </c>
      <c r="B1867" s="74">
        <v>34</v>
      </c>
      <c r="C1867" s="74">
        <v>2</v>
      </c>
      <c r="D1867" s="74"/>
      <c r="E1867" s="74"/>
      <c r="F1867" s="74">
        <v>34</v>
      </c>
      <c r="G1867" s="74">
        <v>2</v>
      </c>
      <c r="H1867" s="74"/>
      <c r="I1867" s="74"/>
      <c r="J1867" s="74">
        <v>887</v>
      </c>
      <c r="K1867" s="74">
        <v>42</v>
      </c>
      <c r="L1867" s="74"/>
      <c r="M1867" s="74"/>
      <c r="N1867" s="74">
        <v>185</v>
      </c>
      <c r="O1867" s="74">
        <v>9</v>
      </c>
      <c r="P1867" s="74"/>
      <c r="Q1867" s="74">
        <v>782</v>
      </c>
      <c r="R1867" s="74">
        <v>40</v>
      </c>
      <c r="S1867" s="74"/>
      <c r="T1867" s="74">
        <v>412</v>
      </c>
      <c r="U1867" s="74">
        <v>22</v>
      </c>
      <c r="V1867" s="74"/>
    </row>
    <row r="1868" spans="1:22">
      <c r="A1868" s="78">
        <v>42416</v>
      </c>
      <c r="B1868" s="74">
        <v>35</v>
      </c>
      <c r="C1868" s="74">
        <v>2</v>
      </c>
      <c r="D1868" s="74"/>
      <c r="E1868" s="74"/>
      <c r="F1868" s="74">
        <v>33</v>
      </c>
      <c r="G1868" s="74">
        <v>2</v>
      </c>
      <c r="H1868" s="74"/>
      <c r="I1868" s="74"/>
      <c r="J1868" s="74">
        <v>868</v>
      </c>
      <c r="K1868" s="74">
        <v>41</v>
      </c>
      <c r="L1868" s="74"/>
      <c r="M1868" s="74"/>
      <c r="N1868" s="74">
        <v>188</v>
      </c>
      <c r="O1868" s="74">
        <v>12</v>
      </c>
      <c r="P1868" s="74"/>
      <c r="Q1868" s="74">
        <v>1018</v>
      </c>
      <c r="R1868" s="74">
        <v>68</v>
      </c>
      <c r="S1868" s="74"/>
      <c r="T1868" s="74">
        <v>389</v>
      </c>
      <c r="U1868" s="74">
        <v>22</v>
      </c>
      <c r="V1868" s="74"/>
    </row>
    <row r="1869" spans="1:22">
      <c r="A1869" s="78">
        <v>42417</v>
      </c>
      <c r="B1869" s="74">
        <v>34</v>
      </c>
      <c r="C1869" s="74">
        <v>2</v>
      </c>
      <c r="D1869" s="74"/>
      <c r="E1869" s="74"/>
      <c r="F1869" s="74">
        <v>30</v>
      </c>
      <c r="G1869" s="74">
        <v>2</v>
      </c>
      <c r="H1869" s="74"/>
      <c r="I1869" s="74"/>
      <c r="J1869" s="74">
        <v>830</v>
      </c>
      <c r="K1869" s="74">
        <v>39</v>
      </c>
      <c r="L1869" s="74"/>
      <c r="M1869" s="74"/>
      <c r="N1869" s="74">
        <v>178</v>
      </c>
      <c r="O1869" s="74">
        <v>10</v>
      </c>
      <c r="P1869" s="74"/>
      <c r="Q1869" s="74">
        <v>417</v>
      </c>
      <c r="R1869" s="74">
        <v>26</v>
      </c>
      <c r="S1869" s="74"/>
      <c r="T1869" s="74">
        <v>352</v>
      </c>
      <c r="U1869" s="74">
        <v>19</v>
      </c>
      <c r="V1869" s="74"/>
    </row>
    <row r="1870" spans="1:22">
      <c r="A1870" s="78">
        <v>42418</v>
      </c>
      <c r="B1870" s="74">
        <v>35</v>
      </c>
      <c r="C1870" s="74">
        <v>2</v>
      </c>
      <c r="D1870" s="74"/>
      <c r="E1870" s="74"/>
      <c r="F1870" s="74">
        <v>30</v>
      </c>
      <c r="G1870" s="74">
        <v>2</v>
      </c>
      <c r="H1870" s="74"/>
      <c r="I1870" s="74"/>
      <c r="J1870" s="74">
        <v>755</v>
      </c>
      <c r="K1870" s="74">
        <v>40</v>
      </c>
      <c r="L1870" s="74"/>
      <c r="M1870" s="74"/>
      <c r="N1870" s="74">
        <v>166</v>
      </c>
      <c r="O1870" s="74">
        <v>10</v>
      </c>
      <c r="Q1870" s="74">
        <v>219</v>
      </c>
      <c r="R1870" s="74">
        <v>17</v>
      </c>
      <c r="S1870" s="74"/>
      <c r="T1870" s="74">
        <v>346</v>
      </c>
      <c r="U1870" s="74">
        <v>22</v>
      </c>
      <c r="V1870" s="74"/>
    </row>
    <row r="1871" spans="1:22">
      <c r="A1871" s="78">
        <v>42419</v>
      </c>
      <c r="B1871" s="74">
        <v>38</v>
      </c>
      <c r="C1871" s="74">
        <v>2</v>
      </c>
      <c r="D1871" s="74"/>
      <c r="E1871" s="74"/>
      <c r="F1871" s="74">
        <v>30</v>
      </c>
      <c r="G1871" s="74">
        <v>2</v>
      </c>
      <c r="H1871" s="74"/>
      <c r="I1871" s="74"/>
      <c r="J1871" s="74">
        <v>712</v>
      </c>
      <c r="K1871" s="74">
        <v>39</v>
      </c>
      <c r="L1871" s="74"/>
      <c r="M1871" s="74"/>
      <c r="N1871" s="74">
        <v>149</v>
      </c>
      <c r="O1871" s="74">
        <v>9</v>
      </c>
      <c r="Q1871" s="74">
        <v>507</v>
      </c>
      <c r="R1871" s="74">
        <v>34</v>
      </c>
      <c r="S1871" s="74"/>
      <c r="T1871" s="74">
        <v>376</v>
      </c>
      <c r="U1871" s="74">
        <v>25</v>
      </c>
      <c r="V1871" s="74"/>
    </row>
    <row r="1872" spans="1:22">
      <c r="A1872" s="78">
        <v>42420</v>
      </c>
      <c r="B1872" s="74">
        <v>38</v>
      </c>
      <c r="C1872" s="74">
        <v>2</v>
      </c>
      <c r="D1872" s="74"/>
      <c r="E1872" s="74"/>
      <c r="F1872" s="74">
        <v>33</v>
      </c>
      <c r="G1872" s="74">
        <v>2</v>
      </c>
      <c r="H1872" s="74"/>
      <c r="I1872" s="74"/>
      <c r="J1872" s="74">
        <v>593</v>
      </c>
      <c r="K1872" s="74">
        <v>36</v>
      </c>
      <c r="L1872" s="74"/>
      <c r="M1872" s="74"/>
      <c r="N1872" s="74">
        <v>157</v>
      </c>
      <c r="O1872" s="74">
        <v>10</v>
      </c>
      <c r="Q1872" s="74">
        <v>951</v>
      </c>
      <c r="R1872" s="74">
        <v>66</v>
      </c>
      <c r="S1872" s="74"/>
      <c r="T1872" s="74">
        <v>361</v>
      </c>
      <c r="U1872" s="74">
        <v>23</v>
      </c>
      <c r="V1872" s="74"/>
    </row>
    <row r="1873" spans="1:22">
      <c r="A1873" s="78">
        <v>42421</v>
      </c>
      <c r="B1873" s="74">
        <v>37</v>
      </c>
      <c r="C1873" s="74">
        <v>2</v>
      </c>
      <c r="D1873" s="74"/>
      <c r="E1873" s="74"/>
      <c r="F1873" s="74">
        <v>33</v>
      </c>
      <c r="G1873" s="74">
        <v>2</v>
      </c>
      <c r="H1873" s="74"/>
      <c r="I1873" s="74"/>
      <c r="J1873" s="74">
        <v>642</v>
      </c>
      <c r="K1873" s="74">
        <v>36</v>
      </c>
      <c r="L1873" s="74"/>
      <c r="M1873" s="74"/>
      <c r="N1873" s="74">
        <v>172</v>
      </c>
      <c r="O1873" s="74">
        <v>8</v>
      </c>
      <c r="Q1873" s="74">
        <v>1335</v>
      </c>
      <c r="R1873" s="74">
        <v>81</v>
      </c>
      <c r="S1873" s="74"/>
      <c r="T1873" s="74">
        <v>346</v>
      </c>
      <c r="U1873" s="74">
        <v>20</v>
      </c>
      <c r="V1873" s="74"/>
    </row>
    <row r="1874" spans="1:22">
      <c r="A1874" s="78">
        <v>42422</v>
      </c>
      <c r="B1874" s="74">
        <v>39</v>
      </c>
      <c r="C1874" s="74">
        <v>4</v>
      </c>
      <c r="D1874" s="74"/>
      <c r="E1874" s="74"/>
      <c r="F1874" s="74">
        <v>33</v>
      </c>
      <c r="G1874" s="74">
        <v>2</v>
      </c>
      <c r="H1874" s="74"/>
      <c r="I1874" s="74"/>
      <c r="J1874" s="74">
        <v>543</v>
      </c>
      <c r="K1874" s="74">
        <v>32</v>
      </c>
      <c r="L1874" s="74"/>
      <c r="M1874" s="74"/>
      <c r="N1874" s="74">
        <v>171</v>
      </c>
      <c r="O1874" s="74">
        <v>14</v>
      </c>
      <c r="Q1874" s="74">
        <v>88</v>
      </c>
      <c r="R1874" s="74">
        <v>5</v>
      </c>
      <c r="S1874" s="74"/>
      <c r="T1874" s="74">
        <v>348</v>
      </c>
      <c r="U1874" s="74">
        <v>21</v>
      </c>
      <c r="V1874" s="74"/>
    </row>
    <row r="1875" spans="1:22">
      <c r="A1875" s="78">
        <v>42423</v>
      </c>
      <c r="B1875" s="74">
        <v>32</v>
      </c>
      <c r="C1875" s="74">
        <v>2</v>
      </c>
      <c r="D1875" s="74"/>
      <c r="E1875" s="74"/>
      <c r="F1875" s="74">
        <v>28</v>
      </c>
      <c r="G1875" s="74">
        <v>2</v>
      </c>
      <c r="H1875" s="74"/>
      <c r="I1875" s="74"/>
      <c r="J1875" s="74">
        <v>652</v>
      </c>
      <c r="K1875" s="74">
        <v>37</v>
      </c>
      <c r="L1875" s="74"/>
      <c r="M1875" s="74"/>
      <c r="N1875" s="74">
        <v>162</v>
      </c>
      <c r="O1875" s="74">
        <v>11</v>
      </c>
      <c r="Q1875" s="74">
        <v>185</v>
      </c>
      <c r="R1875" s="74">
        <v>15</v>
      </c>
      <c r="S1875" s="74"/>
      <c r="T1875" s="74">
        <v>337</v>
      </c>
      <c r="U1875" s="74">
        <v>21</v>
      </c>
      <c r="V1875" s="74"/>
    </row>
    <row r="1876" spans="1:22">
      <c r="A1876" s="78">
        <v>42424</v>
      </c>
      <c r="B1876" s="74">
        <v>32</v>
      </c>
      <c r="C1876" s="74">
        <v>2</v>
      </c>
      <c r="D1876" s="74"/>
      <c r="E1876" s="74"/>
      <c r="F1876" s="74">
        <v>23</v>
      </c>
      <c r="G1876" s="74">
        <v>2</v>
      </c>
      <c r="H1876" s="74"/>
      <c r="I1876" s="74"/>
      <c r="J1876" s="74">
        <v>647</v>
      </c>
      <c r="K1876" s="74">
        <v>35</v>
      </c>
      <c r="L1876" s="74"/>
      <c r="M1876" s="74"/>
      <c r="N1876" s="74">
        <v>163</v>
      </c>
      <c r="O1876" s="74">
        <v>12</v>
      </c>
      <c r="Q1876" s="74">
        <v>261</v>
      </c>
      <c r="R1876" s="74">
        <v>21</v>
      </c>
      <c r="S1876" s="74"/>
      <c r="T1876" s="74">
        <v>341</v>
      </c>
      <c r="U1876" s="74">
        <v>22</v>
      </c>
      <c r="V1876" s="74"/>
    </row>
    <row r="1877" spans="1:22">
      <c r="A1877" s="78">
        <v>42425</v>
      </c>
      <c r="B1877" s="74">
        <v>22</v>
      </c>
      <c r="C1877" s="74">
        <v>2</v>
      </c>
      <c r="D1877" s="74"/>
      <c r="E1877" s="74"/>
      <c r="F1877" s="74">
        <v>23</v>
      </c>
      <c r="G1877" s="74">
        <v>2</v>
      </c>
      <c r="H1877" s="74"/>
      <c r="I1877" s="74"/>
      <c r="J1877" s="74">
        <v>629</v>
      </c>
      <c r="K1877" s="74">
        <v>35</v>
      </c>
      <c r="L1877" s="74"/>
      <c r="M1877" s="74"/>
      <c r="N1877" s="74">
        <v>154</v>
      </c>
      <c r="O1877" s="74">
        <v>10</v>
      </c>
      <c r="Q1877" s="74">
        <v>174</v>
      </c>
      <c r="R1877" s="74">
        <v>15</v>
      </c>
      <c r="S1877" s="74"/>
      <c r="T1877" s="74">
        <v>342</v>
      </c>
      <c r="U1877" s="74">
        <v>21</v>
      </c>
      <c r="V1877" s="74"/>
    </row>
    <row r="1878" spans="1:22">
      <c r="A1878" s="78">
        <v>42426</v>
      </c>
      <c r="B1878" s="74">
        <v>24</v>
      </c>
      <c r="C1878" s="74">
        <v>2</v>
      </c>
      <c r="D1878" s="74"/>
      <c r="E1878" s="74"/>
      <c r="F1878" s="74">
        <v>24</v>
      </c>
      <c r="G1878" s="74">
        <v>2</v>
      </c>
      <c r="H1878" s="74"/>
      <c r="I1878" s="74"/>
      <c r="J1878" s="74">
        <v>621</v>
      </c>
      <c r="K1878" s="74">
        <v>36</v>
      </c>
      <c r="L1878" s="74"/>
      <c r="M1878" s="74"/>
      <c r="N1878" s="74">
        <v>176</v>
      </c>
      <c r="O1878" s="74">
        <v>15</v>
      </c>
      <c r="Q1878" s="74">
        <v>265</v>
      </c>
      <c r="R1878" s="74">
        <v>24</v>
      </c>
      <c r="S1878" s="74"/>
      <c r="T1878" s="74">
        <v>370</v>
      </c>
      <c r="U1878" s="74">
        <v>24</v>
      </c>
      <c r="V1878" s="74"/>
    </row>
    <row r="1879" spans="1:22">
      <c r="A1879" s="78">
        <v>42427</v>
      </c>
      <c r="B1879" s="74">
        <v>30</v>
      </c>
      <c r="C1879" s="74">
        <v>2</v>
      </c>
      <c r="D1879" s="74"/>
      <c r="E1879" s="74"/>
      <c r="F1879" s="74">
        <v>31</v>
      </c>
      <c r="G1879" s="74">
        <v>2</v>
      </c>
      <c r="H1879" s="74"/>
      <c r="I1879" s="74"/>
      <c r="J1879" s="74">
        <v>564</v>
      </c>
      <c r="K1879" s="74">
        <v>34</v>
      </c>
      <c r="L1879" s="74"/>
      <c r="M1879" s="74"/>
      <c r="N1879" s="74">
        <v>171</v>
      </c>
      <c r="O1879" s="74">
        <v>11</v>
      </c>
      <c r="Q1879" s="74">
        <v>84</v>
      </c>
      <c r="R1879" s="74">
        <v>5</v>
      </c>
      <c r="S1879" s="74"/>
      <c r="T1879" s="74">
        <v>359</v>
      </c>
      <c r="U1879" s="74">
        <v>24</v>
      </c>
      <c r="V1879" s="74"/>
    </row>
    <row r="1880" spans="1:22">
      <c r="A1880" s="78">
        <v>42428</v>
      </c>
      <c r="B1880" s="74">
        <v>30</v>
      </c>
      <c r="C1880" s="74">
        <v>5</v>
      </c>
      <c r="D1880" s="74"/>
      <c r="E1880" s="74"/>
      <c r="F1880" s="74">
        <v>29</v>
      </c>
      <c r="G1880" s="74">
        <v>2</v>
      </c>
      <c r="H1880" s="74"/>
      <c r="I1880" s="74"/>
      <c r="J1880" s="74">
        <v>587</v>
      </c>
      <c r="K1880" s="74">
        <v>36</v>
      </c>
      <c r="L1880" s="74"/>
      <c r="M1880" s="74"/>
      <c r="N1880" s="74">
        <v>177</v>
      </c>
      <c r="O1880" s="74">
        <v>11</v>
      </c>
      <c r="Q1880" s="74">
        <v>311</v>
      </c>
      <c r="R1880" s="74">
        <v>22</v>
      </c>
      <c r="S1880" s="74"/>
      <c r="T1880" s="74">
        <v>329</v>
      </c>
      <c r="U1880" s="74">
        <v>24</v>
      </c>
      <c r="V1880" s="74"/>
    </row>
    <row r="1881" spans="1:22">
      <c r="A1881" s="78">
        <v>42429</v>
      </c>
      <c r="B1881" s="74">
        <v>26</v>
      </c>
      <c r="C1881" s="74">
        <v>5</v>
      </c>
      <c r="D1881" s="74"/>
      <c r="E1881" s="74"/>
      <c r="F1881" s="74">
        <v>26</v>
      </c>
      <c r="G1881" s="74">
        <v>2</v>
      </c>
      <c r="H1881" s="74"/>
      <c r="I1881" s="74"/>
      <c r="J1881" s="74">
        <v>626</v>
      </c>
      <c r="K1881" s="74">
        <v>36</v>
      </c>
      <c r="L1881" s="74"/>
      <c r="M1881" s="74"/>
      <c r="N1881" s="74">
        <v>166</v>
      </c>
      <c r="O1881" s="74">
        <v>14</v>
      </c>
      <c r="Q1881" s="74">
        <v>148</v>
      </c>
      <c r="R1881" s="74">
        <v>12</v>
      </c>
      <c r="S1881" s="74"/>
      <c r="T1881" s="74">
        <v>336</v>
      </c>
      <c r="U1881" s="74">
        <v>24</v>
      </c>
      <c r="V1881" s="74"/>
    </row>
    <row r="1882" spans="1:22">
      <c r="A1882" s="78">
        <v>42430</v>
      </c>
      <c r="B1882" s="74">
        <v>21</v>
      </c>
      <c r="C1882" s="74">
        <v>4</v>
      </c>
      <c r="D1882" s="74"/>
      <c r="E1882" s="74"/>
      <c r="F1882" s="74">
        <v>22</v>
      </c>
      <c r="G1882" s="74">
        <v>3</v>
      </c>
      <c r="H1882" s="74"/>
      <c r="I1882" s="74"/>
      <c r="J1882" s="74">
        <v>647</v>
      </c>
      <c r="K1882" s="74">
        <v>39</v>
      </c>
      <c r="L1882" s="74"/>
      <c r="M1882" s="74"/>
      <c r="N1882" s="74">
        <v>118</v>
      </c>
      <c r="O1882" s="74">
        <v>9</v>
      </c>
      <c r="Q1882" s="74">
        <v>189</v>
      </c>
      <c r="R1882" s="74">
        <v>17</v>
      </c>
      <c r="S1882" s="74"/>
      <c r="T1882" s="74">
        <v>313</v>
      </c>
      <c r="U1882" s="74">
        <v>23</v>
      </c>
      <c r="V1882" s="74"/>
    </row>
    <row r="1883" spans="1:22">
      <c r="A1883" s="78">
        <v>42431</v>
      </c>
      <c r="B1883" s="74">
        <v>12</v>
      </c>
      <c r="C1883" s="74">
        <v>4</v>
      </c>
      <c r="D1883" s="74"/>
      <c r="E1883" s="74"/>
      <c r="F1883" s="74">
        <v>19</v>
      </c>
      <c r="G1883" s="74">
        <v>2</v>
      </c>
      <c r="H1883" s="74"/>
      <c r="I1883" s="74"/>
      <c r="J1883" s="74">
        <v>607</v>
      </c>
      <c r="K1883" s="74">
        <v>43</v>
      </c>
      <c r="L1883" s="74"/>
      <c r="M1883" s="74"/>
      <c r="N1883" s="74">
        <v>92</v>
      </c>
      <c r="O1883" s="74">
        <v>8</v>
      </c>
      <c r="Q1883" s="74">
        <v>133</v>
      </c>
      <c r="R1883" s="74">
        <v>10</v>
      </c>
      <c r="S1883" s="74"/>
      <c r="T1883" s="74">
        <v>317</v>
      </c>
      <c r="U1883" s="74">
        <v>23</v>
      </c>
      <c r="V1883" s="74"/>
    </row>
    <row r="1884" spans="1:22">
      <c r="A1884" s="78">
        <v>42432</v>
      </c>
      <c r="B1884" s="74">
        <v>15</v>
      </c>
      <c r="C1884" s="74">
        <v>3</v>
      </c>
      <c r="D1884" s="74"/>
      <c r="E1884" s="74"/>
      <c r="F1884" s="74">
        <v>21</v>
      </c>
      <c r="G1884" s="74">
        <v>2</v>
      </c>
      <c r="H1884" s="74"/>
      <c r="I1884" s="74"/>
      <c r="J1884" s="74">
        <v>591</v>
      </c>
      <c r="K1884" s="74">
        <v>41</v>
      </c>
      <c r="L1884" s="74"/>
      <c r="M1884" s="74"/>
      <c r="N1884" s="74">
        <v>119</v>
      </c>
      <c r="O1884" s="74">
        <v>9</v>
      </c>
      <c r="Q1884" s="74">
        <v>170</v>
      </c>
      <c r="R1884" s="74">
        <v>17</v>
      </c>
      <c r="S1884" s="74"/>
      <c r="T1884" s="74">
        <v>323</v>
      </c>
      <c r="U1884" s="74">
        <v>24</v>
      </c>
      <c r="V1884" s="74"/>
    </row>
    <row r="1885" spans="1:22">
      <c r="A1885" s="78">
        <v>42433</v>
      </c>
      <c r="B1885" s="74">
        <v>19</v>
      </c>
      <c r="C1885" s="74">
        <v>2</v>
      </c>
      <c r="D1885" s="74"/>
      <c r="E1885" s="74"/>
      <c r="F1885" s="74">
        <v>24</v>
      </c>
      <c r="G1885" s="74">
        <v>2</v>
      </c>
      <c r="H1885" s="74"/>
      <c r="I1885" s="74"/>
      <c r="J1885" s="74">
        <v>612</v>
      </c>
      <c r="K1885" s="74">
        <v>39</v>
      </c>
      <c r="L1885" s="74"/>
      <c r="M1885" s="74"/>
      <c r="N1885" s="74">
        <v>145</v>
      </c>
      <c r="O1885" s="74">
        <v>12</v>
      </c>
      <c r="Q1885" s="74">
        <v>188</v>
      </c>
      <c r="R1885" s="74">
        <v>16</v>
      </c>
      <c r="S1885" s="74"/>
      <c r="T1885" s="74">
        <v>347</v>
      </c>
      <c r="U1885" s="74">
        <v>24</v>
      </c>
      <c r="V1885" s="74"/>
    </row>
    <row r="1886" spans="1:22">
      <c r="A1886" s="78">
        <v>42434</v>
      </c>
      <c r="B1886" s="74">
        <v>25</v>
      </c>
      <c r="C1886" s="74">
        <v>2</v>
      </c>
      <c r="D1886" s="74"/>
      <c r="E1886" s="74"/>
      <c r="F1886" s="74">
        <v>31</v>
      </c>
      <c r="G1886" s="74">
        <v>2</v>
      </c>
      <c r="H1886" s="74"/>
      <c r="I1886" s="74"/>
      <c r="J1886" s="74">
        <v>529</v>
      </c>
      <c r="K1886" s="74">
        <v>38</v>
      </c>
      <c r="L1886" s="74"/>
      <c r="M1886" s="74"/>
      <c r="N1886" s="74">
        <v>116</v>
      </c>
      <c r="O1886" s="74">
        <v>7</v>
      </c>
      <c r="Q1886" s="74">
        <v>201</v>
      </c>
      <c r="R1886" s="74">
        <v>14</v>
      </c>
      <c r="S1886" s="74"/>
      <c r="T1886" s="74">
        <v>355</v>
      </c>
      <c r="U1886" s="74">
        <v>26</v>
      </c>
      <c r="V1886" s="74"/>
    </row>
    <row r="1887" spans="1:22">
      <c r="A1887" s="78">
        <v>42435</v>
      </c>
      <c r="B1887" s="74">
        <v>25</v>
      </c>
      <c r="C1887" s="74">
        <v>2</v>
      </c>
      <c r="D1887" s="74"/>
      <c r="E1887" s="74"/>
      <c r="F1887" s="74">
        <v>33</v>
      </c>
      <c r="G1887" s="74">
        <v>2</v>
      </c>
      <c r="H1887" s="74"/>
      <c r="I1887" s="74"/>
      <c r="J1887" s="74">
        <v>517</v>
      </c>
      <c r="K1887" s="74">
        <v>38</v>
      </c>
      <c r="L1887" s="74"/>
      <c r="M1887" s="74"/>
      <c r="N1887" s="74">
        <v>167</v>
      </c>
      <c r="O1887" s="74">
        <v>10</v>
      </c>
      <c r="Q1887" s="74">
        <v>211</v>
      </c>
      <c r="R1887" s="74">
        <v>14</v>
      </c>
      <c r="S1887" s="74"/>
      <c r="T1887" s="74">
        <v>344</v>
      </c>
      <c r="U1887" s="74">
        <v>24</v>
      </c>
      <c r="V1887" s="74"/>
    </row>
    <row r="1888" spans="1:22">
      <c r="A1888" s="78">
        <v>42436</v>
      </c>
      <c r="B1888" s="74">
        <v>14</v>
      </c>
      <c r="C1888" s="74">
        <v>2</v>
      </c>
      <c r="D1888" s="74"/>
      <c r="E1888" s="74"/>
      <c r="F1888" s="74">
        <v>25</v>
      </c>
      <c r="G1888" s="74">
        <v>2</v>
      </c>
      <c r="H1888" s="74"/>
      <c r="I1888" s="74"/>
      <c r="J1888" s="74">
        <v>537</v>
      </c>
      <c r="K1888" s="74">
        <v>36</v>
      </c>
      <c r="L1888" s="74"/>
      <c r="M1888" s="74"/>
      <c r="N1888" s="74">
        <v>96</v>
      </c>
      <c r="O1888" s="74">
        <v>6</v>
      </c>
      <c r="Q1888" s="74">
        <v>178</v>
      </c>
      <c r="R1888" s="74">
        <v>15</v>
      </c>
      <c r="S1888" s="74"/>
      <c r="T1888" s="74">
        <v>327</v>
      </c>
      <c r="U1888" s="74">
        <v>25</v>
      </c>
      <c r="V1888" s="74"/>
    </row>
    <row r="1889" spans="1:22">
      <c r="A1889" s="78">
        <v>42437</v>
      </c>
      <c r="B1889" s="74">
        <v>13</v>
      </c>
      <c r="C1889" s="74">
        <v>2</v>
      </c>
      <c r="D1889" s="74"/>
      <c r="E1889" s="74"/>
      <c r="F1889" s="74">
        <v>22</v>
      </c>
      <c r="G1889" s="74">
        <v>2</v>
      </c>
      <c r="H1889" s="74"/>
      <c r="I1889" s="74"/>
      <c r="J1889" s="74">
        <v>506</v>
      </c>
      <c r="K1889" s="74">
        <v>35</v>
      </c>
      <c r="L1889" s="74"/>
      <c r="M1889" s="74"/>
      <c r="N1889" s="74">
        <v>93</v>
      </c>
      <c r="O1889" s="74">
        <v>8</v>
      </c>
      <c r="Q1889" s="74">
        <v>181</v>
      </c>
      <c r="R1889" s="74">
        <v>19</v>
      </c>
      <c r="S1889" s="74"/>
      <c r="T1889" s="74">
        <v>321</v>
      </c>
      <c r="U1889" s="74">
        <v>25</v>
      </c>
      <c r="V1889" s="74"/>
    </row>
    <row r="1890" spans="1:22">
      <c r="A1890" s="78">
        <v>42438</v>
      </c>
      <c r="B1890" s="74">
        <v>20</v>
      </c>
      <c r="C1890" s="74">
        <v>2</v>
      </c>
      <c r="D1890" s="74"/>
      <c r="E1890" s="74"/>
      <c r="F1890" s="74">
        <v>21</v>
      </c>
      <c r="G1890" s="74">
        <v>2</v>
      </c>
      <c r="H1890" s="74"/>
      <c r="I1890" s="74"/>
      <c r="J1890" s="74">
        <v>521</v>
      </c>
      <c r="K1890" s="74">
        <v>32</v>
      </c>
      <c r="L1890" s="74"/>
      <c r="M1890" s="74"/>
      <c r="N1890" s="74">
        <v>98</v>
      </c>
      <c r="O1890" s="74">
        <v>6</v>
      </c>
      <c r="Q1890" s="74">
        <v>171</v>
      </c>
      <c r="R1890" s="74">
        <v>13</v>
      </c>
      <c r="S1890" s="74"/>
      <c r="T1890" s="74">
        <v>336</v>
      </c>
      <c r="U1890" s="74">
        <v>24</v>
      </c>
      <c r="V1890" s="74"/>
    </row>
    <row r="1891" spans="1:22">
      <c r="A1891" s="78">
        <v>42439</v>
      </c>
      <c r="B1891" s="74">
        <v>21</v>
      </c>
      <c r="C1891" s="74">
        <v>2</v>
      </c>
      <c r="D1891" s="74"/>
      <c r="E1891" s="74"/>
      <c r="F1891" s="74">
        <v>23</v>
      </c>
      <c r="G1891" s="74">
        <v>2</v>
      </c>
      <c r="H1891" s="74"/>
      <c r="I1891" s="74"/>
      <c r="J1891" s="74">
        <v>478</v>
      </c>
      <c r="K1891" s="74">
        <v>33</v>
      </c>
      <c r="L1891" s="74"/>
      <c r="M1891" s="74"/>
      <c r="N1891" s="74">
        <v>95</v>
      </c>
      <c r="O1891" s="74">
        <v>6</v>
      </c>
      <c r="Q1891" s="74">
        <v>157</v>
      </c>
      <c r="R1891" s="74">
        <v>13</v>
      </c>
      <c r="S1891" s="74"/>
      <c r="T1891" s="74">
        <v>371</v>
      </c>
      <c r="U1891" s="74">
        <v>29</v>
      </c>
      <c r="V1891" s="74"/>
    </row>
    <row r="1892" spans="1:22">
      <c r="A1892" s="78">
        <v>42440</v>
      </c>
      <c r="B1892" s="74">
        <v>20</v>
      </c>
      <c r="C1892" s="74">
        <v>2</v>
      </c>
      <c r="D1892" s="74"/>
      <c r="E1892" s="74"/>
      <c r="F1892" s="74">
        <v>24</v>
      </c>
      <c r="G1892" s="74">
        <v>2</v>
      </c>
      <c r="H1892" s="74"/>
      <c r="I1892" s="74"/>
      <c r="J1892" s="74">
        <v>494</v>
      </c>
      <c r="K1892" s="74">
        <v>31</v>
      </c>
      <c r="L1892" s="74"/>
      <c r="M1892" s="74"/>
      <c r="N1892" s="74">
        <v>150</v>
      </c>
      <c r="O1892" s="74">
        <v>13</v>
      </c>
      <c r="Q1892" s="74">
        <v>139</v>
      </c>
      <c r="R1892" s="74">
        <v>12</v>
      </c>
      <c r="S1892" s="74"/>
      <c r="T1892" s="74">
        <v>383</v>
      </c>
      <c r="U1892" s="74">
        <v>27</v>
      </c>
      <c r="V1892" s="74"/>
    </row>
    <row r="1893" spans="1:22">
      <c r="A1893" s="78">
        <v>42441</v>
      </c>
      <c r="B1893" s="74">
        <v>22</v>
      </c>
      <c r="C1893" s="74">
        <v>2</v>
      </c>
      <c r="D1893" s="74"/>
      <c r="E1893" s="74"/>
      <c r="F1893" s="74">
        <v>30</v>
      </c>
      <c r="G1893" s="74">
        <v>2</v>
      </c>
      <c r="H1893" s="74"/>
      <c r="I1893" s="74"/>
      <c r="J1893" s="74">
        <v>467</v>
      </c>
      <c r="K1893" s="74">
        <v>32</v>
      </c>
      <c r="L1893" s="74"/>
      <c r="M1893" s="74"/>
      <c r="N1893" s="74">
        <v>135</v>
      </c>
      <c r="O1893" s="74">
        <v>8</v>
      </c>
      <c r="Q1893" s="74">
        <v>152</v>
      </c>
      <c r="R1893" s="74">
        <v>12</v>
      </c>
      <c r="S1893" s="74"/>
      <c r="T1893" s="74">
        <v>379</v>
      </c>
      <c r="U1893" s="74">
        <v>27</v>
      </c>
      <c r="V1893" s="74"/>
    </row>
    <row r="1894" spans="1:22">
      <c r="A1894" s="78">
        <v>42442</v>
      </c>
      <c r="B1894" s="74">
        <v>22</v>
      </c>
      <c r="C1894" s="74">
        <v>2</v>
      </c>
      <c r="D1894" s="74"/>
      <c r="E1894" s="74"/>
      <c r="F1894" s="74">
        <v>30</v>
      </c>
      <c r="G1894" s="74">
        <v>2</v>
      </c>
      <c r="H1894" s="74"/>
      <c r="I1894" s="74"/>
      <c r="J1894" s="74">
        <v>488</v>
      </c>
      <c r="K1894" s="74">
        <v>35</v>
      </c>
      <c r="L1894" s="74"/>
      <c r="M1894" s="74"/>
      <c r="N1894" s="74">
        <v>132</v>
      </c>
      <c r="O1894" s="74">
        <v>8</v>
      </c>
      <c r="Q1894" s="74">
        <v>162</v>
      </c>
      <c r="R1894" s="74">
        <v>12</v>
      </c>
      <c r="S1894" s="74"/>
      <c r="T1894" s="74">
        <v>359</v>
      </c>
      <c r="U1894" s="74">
        <v>26</v>
      </c>
      <c r="V1894" s="74"/>
    </row>
    <row r="1895" spans="1:22">
      <c r="A1895" s="78">
        <v>42443</v>
      </c>
      <c r="B1895" s="74">
        <v>11</v>
      </c>
      <c r="C1895" s="74">
        <v>2</v>
      </c>
      <c r="D1895" s="74"/>
      <c r="E1895" s="74"/>
      <c r="F1895" s="74">
        <v>24</v>
      </c>
      <c r="G1895" s="74">
        <v>2</v>
      </c>
      <c r="H1895" s="74"/>
      <c r="I1895" s="74"/>
      <c r="J1895" s="74">
        <v>485</v>
      </c>
      <c r="K1895" s="74">
        <v>33</v>
      </c>
      <c r="L1895" s="74"/>
      <c r="M1895" s="74"/>
      <c r="N1895" s="74">
        <v>79</v>
      </c>
      <c r="O1895" s="74">
        <v>4</v>
      </c>
      <c r="Q1895" s="74">
        <v>161</v>
      </c>
      <c r="R1895" s="74">
        <v>15</v>
      </c>
      <c r="S1895" s="74"/>
      <c r="T1895" s="74">
        <v>341</v>
      </c>
      <c r="U1895" s="74">
        <v>24</v>
      </c>
      <c r="V1895" s="74"/>
    </row>
    <row r="1896" spans="1:22">
      <c r="A1896" s="78">
        <v>42444</v>
      </c>
      <c r="B1896" s="74">
        <v>12</v>
      </c>
      <c r="C1896" s="74">
        <v>2</v>
      </c>
      <c r="D1896" s="74"/>
      <c r="E1896" s="74"/>
      <c r="F1896" s="74">
        <v>22</v>
      </c>
      <c r="G1896" s="74">
        <v>2</v>
      </c>
      <c r="H1896" s="74"/>
      <c r="I1896" s="74"/>
      <c r="J1896" s="74">
        <v>452</v>
      </c>
      <c r="K1896" s="74">
        <v>31</v>
      </c>
      <c r="L1896" s="74"/>
      <c r="M1896" s="74"/>
      <c r="N1896" s="74">
        <v>71</v>
      </c>
      <c r="O1896" s="74">
        <v>5</v>
      </c>
      <c r="Q1896" s="74">
        <v>168</v>
      </c>
      <c r="R1896" s="74">
        <v>18</v>
      </c>
      <c r="S1896" s="74"/>
      <c r="T1896" s="74">
        <v>364</v>
      </c>
      <c r="U1896" s="74">
        <v>27</v>
      </c>
      <c r="V1896" s="74"/>
    </row>
    <row r="1897" spans="1:22">
      <c r="A1897" s="78">
        <v>42445</v>
      </c>
      <c r="B1897" s="74">
        <v>15</v>
      </c>
      <c r="C1897" s="74">
        <v>3</v>
      </c>
      <c r="D1897" s="74"/>
      <c r="E1897" s="74"/>
      <c r="F1897" s="74">
        <v>21</v>
      </c>
      <c r="G1897" s="74">
        <v>2</v>
      </c>
      <c r="H1897" s="74"/>
      <c r="I1897" s="74"/>
      <c r="J1897" s="74">
        <v>433</v>
      </c>
      <c r="K1897" s="74">
        <v>34</v>
      </c>
      <c r="L1897" s="74"/>
      <c r="M1897" s="74"/>
      <c r="N1897" s="74">
        <v>70</v>
      </c>
      <c r="O1897" s="74">
        <v>6</v>
      </c>
      <c r="Q1897" s="74">
        <v>165</v>
      </c>
      <c r="R1897" s="74">
        <v>17</v>
      </c>
      <c r="S1897" s="74"/>
      <c r="T1897" s="74">
        <v>368</v>
      </c>
      <c r="U1897" s="74">
        <v>29</v>
      </c>
      <c r="V1897" s="74"/>
    </row>
    <row r="1898" spans="1:22">
      <c r="A1898" s="78">
        <v>42446</v>
      </c>
      <c r="B1898" s="74">
        <v>20</v>
      </c>
      <c r="C1898" s="74">
        <v>3</v>
      </c>
      <c r="D1898" s="74"/>
      <c r="E1898" s="74"/>
      <c r="F1898" s="74">
        <v>21</v>
      </c>
      <c r="G1898" s="74">
        <v>2</v>
      </c>
      <c r="H1898" s="74"/>
      <c r="I1898" s="74"/>
      <c r="J1898" s="74">
        <v>396</v>
      </c>
      <c r="K1898" s="74">
        <v>30</v>
      </c>
      <c r="L1898" s="74"/>
      <c r="M1898" s="74"/>
      <c r="N1898" s="74">
        <v>85</v>
      </c>
      <c r="O1898" s="74">
        <v>7</v>
      </c>
      <c r="Q1898" s="74">
        <v>163</v>
      </c>
      <c r="R1898" s="74">
        <v>17</v>
      </c>
      <c r="S1898" s="74"/>
      <c r="T1898" s="74">
        <v>382</v>
      </c>
      <c r="U1898" s="74">
        <v>29</v>
      </c>
      <c r="V1898" s="74"/>
    </row>
    <row r="1899" spans="1:22">
      <c r="A1899" s="78">
        <v>42447</v>
      </c>
      <c r="B1899" s="74">
        <v>22</v>
      </c>
      <c r="C1899" s="74">
        <v>3</v>
      </c>
      <c r="D1899" s="74"/>
      <c r="E1899" s="74"/>
      <c r="F1899" s="74">
        <v>23</v>
      </c>
      <c r="G1899" s="74">
        <v>2</v>
      </c>
      <c r="H1899" s="74"/>
      <c r="I1899" s="74"/>
      <c r="J1899" s="74">
        <v>411</v>
      </c>
      <c r="K1899" s="74">
        <v>28</v>
      </c>
      <c r="L1899" s="74"/>
      <c r="M1899" s="74"/>
      <c r="N1899" s="74">
        <v>111</v>
      </c>
      <c r="O1899" s="74">
        <v>11</v>
      </c>
      <c r="Q1899" s="74">
        <v>200</v>
      </c>
      <c r="R1899" s="74">
        <v>20</v>
      </c>
      <c r="S1899" s="74"/>
      <c r="T1899" s="74">
        <v>416</v>
      </c>
      <c r="U1899" s="74">
        <v>30</v>
      </c>
      <c r="V1899" s="74"/>
    </row>
    <row r="1900" spans="1:22">
      <c r="A1900" s="78">
        <v>42448</v>
      </c>
      <c r="B1900" s="74">
        <v>27</v>
      </c>
      <c r="C1900" s="74">
        <v>2</v>
      </c>
      <c r="D1900" s="74"/>
      <c r="E1900" s="74"/>
      <c r="F1900" s="74">
        <v>33</v>
      </c>
      <c r="G1900" s="74">
        <v>2</v>
      </c>
      <c r="H1900" s="74"/>
      <c r="I1900" s="74"/>
      <c r="J1900" s="74">
        <v>412</v>
      </c>
      <c r="K1900" s="74">
        <v>30</v>
      </c>
      <c r="L1900" s="74"/>
      <c r="M1900" s="74"/>
      <c r="N1900" s="74">
        <v>156</v>
      </c>
      <c r="O1900" s="74">
        <v>12</v>
      </c>
      <c r="Q1900" s="74">
        <v>185</v>
      </c>
      <c r="R1900" s="74">
        <v>14</v>
      </c>
      <c r="S1900" s="74"/>
      <c r="T1900" s="74">
        <v>409</v>
      </c>
      <c r="U1900" s="74">
        <v>29</v>
      </c>
      <c r="V1900" s="74"/>
    </row>
    <row r="1901" spans="1:22">
      <c r="A1901" s="78">
        <v>42449</v>
      </c>
      <c r="B1901" s="74">
        <v>29</v>
      </c>
      <c r="C1901" s="74">
        <v>2</v>
      </c>
      <c r="D1901" s="74"/>
      <c r="E1901" s="74"/>
      <c r="F1901" s="74">
        <v>35</v>
      </c>
      <c r="G1901" s="74">
        <v>2</v>
      </c>
      <c r="H1901" s="74"/>
      <c r="I1901" s="74"/>
      <c r="J1901" s="74">
        <v>413</v>
      </c>
      <c r="K1901" s="74">
        <v>29</v>
      </c>
      <c r="L1901" s="74"/>
      <c r="M1901" s="74"/>
      <c r="N1901" s="74">
        <v>161</v>
      </c>
      <c r="O1901" s="74">
        <v>12</v>
      </c>
      <c r="Q1901" s="74">
        <v>215</v>
      </c>
      <c r="R1901" s="74">
        <v>17</v>
      </c>
      <c r="S1901" s="74"/>
      <c r="T1901" s="74">
        <v>394</v>
      </c>
      <c r="U1901" s="74">
        <v>27</v>
      </c>
      <c r="V1901" s="74"/>
    </row>
    <row r="1902" spans="1:22">
      <c r="A1902" s="78">
        <v>42450</v>
      </c>
      <c r="B1902" s="74">
        <v>22</v>
      </c>
      <c r="C1902" s="74">
        <v>3</v>
      </c>
      <c r="D1902" s="74"/>
      <c r="E1902" s="74"/>
      <c r="F1902" s="74">
        <v>23</v>
      </c>
      <c r="G1902" s="74">
        <v>2</v>
      </c>
      <c r="H1902" s="74"/>
      <c r="I1902" s="74"/>
      <c r="J1902" s="74">
        <v>448</v>
      </c>
      <c r="K1902" s="74">
        <v>35</v>
      </c>
      <c r="L1902" s="74"/>
      <c r="M1902" s="74"/>
      <c r="N1902" s="74">
        <v>157</v>
      </c>
      <c r="O1902" s="74">
        <v>11</v>
      </c>
      <c r="Q1902" s="74">
        <v>176</v>
      </c>
      <c r="R1902" s="74">
        <v>15</v>
      </c>
      <c r="S1902" s="74"/>
      <c r="T1902" s="74">
        <v>356</v>
      </c>
      <c r="U1902" s="74">
        <v>27</v>
      </c>
      <c r="V1902" s="74"/>
    </row>
    <row r="1903" spans="1:22">
      <c r="A1903" s="78">
        <v>42451</v>
      </c>
      <c r="B1903" s="74">
        <v>21</v>
      </c>
      <c r="C1903" s="74">
        <v>2</v>
      </c>
      <c r="D1903" s="74"/>
      <c r="E1903" s="74"/>
      <c r="F1903" s="74">
        <v>23</v>
      </c>
      <c r="G1903" s="74">
        <v>2</v>
      </c>
      <c r="H1903" s="74"/>
      <c r="I1903" s="74"/>
      <c r="J1903" s="74">
        <v>453</v>
      </c>
      <c r="K1903" s="74">
        <v>37</v>
      </c>
      <c r="L1903" s="74"/>
      <c r="M1903" s="74"/>
      <c r="N1903" s="74">
        <v>188</v>
      </c>
      <c r="O1903" s="74">
        <v>17</v>
      </c>
      <c r="Q1903" s="74">
        <v>179</v>
      </c>
      <c r="R1903" s="74">
        <v>15</v>
      </c>
      <c r="S1903" s="74"/>
      <c r="T1903" s="74">
        <v>375</v>
      </c>
      <c r="U1903" s="74">
        <v>29</v>
      </c>
      <c r="V1903" s="74"/>
    </row>
    <row r="1904" spans="1:22">
      <c r="A1904" s="78">
        <v>42452</v>
      </c>
      <c r="B1904" s="74">
        <v>27</v>
      </c>
      <c r="C1904" s="74">
        <v>2</v>
      </c>
      <c r="D1904" s="74"/>
      <c r="E1904" s="74"/>
      <c r="F1904" s="74">
        <v>21</v>
      </c>
      <c r="G1904" s="74">
        <v>2</v>
      </c>
      <c r="H1904" s="74"/>
      <c r="I1904" s="74"/>
      <c r="J1904" s="74">
        <v>485</v>
      </c>
      <c r="K1904" s="74">
        <v>38</v>
      </c>
      <c r="L1904" s="74"/>
      <c r="M1904" s="74"/>
      <c r="N1904" s="74">
        <v>181</v>
      </c>
      <c r="O1904" s="74">
        <v>14</v>
      </c>
      <c r="Q1904" s="74">
        <v>184</v>
      </c>
      <c r="R1904" s="74">
        <v>15</v>
      </c>
      <c r="S1904" s="74"/>
      <c r="T1904" s="74">
        <v>398</v>
      </c>
      <c r="U1904" s="74">
        <v>28</v>
      </c>
      <c r="V1904" s="74"/>
    </row>
    <row r="1905" spans="1:22">
      <c r="A1905" s="78">
        <v>42453</v>
      </c>
      <c r="B1905" s="74">
        <v>18</v>
      </c>
      <c r="C1905" s="74">
        <v>3</v>
      </c>
      <c r="D1905" s="74"/>
      <c r="E1905" s="74"/>
      <c r="F1905" s="74">
        <v>21</v>
      </c>
      <c r="G1905" s="74">
        <v>2</v>
      </c>
      <c r="H1905" s="74"/>
      <c r="I1905" s="74"/>
      <c r="J1905" s="74">
        <v>508</v>
      </c>
      <c r="K1905" s="74">
        <v>39</v>
      </c>
      <c r="L1905" s="74"/>
      <c r="M1905" s="74"/>
      <c r="N1905" s="74">
        <v>187</v>
      </c>
      <c r="O1905" s="74">
        <v>17</v>
      </c>
      <c r="Q1905" s="74">
        <v>192</v>
      </c>
      <c r="R1905" s="74">
        <v>18</v>
      </c>
      <c r="S1905" s="74"/>
      <c r="T1905" s="74">
        <v>398</v>
      </c>
      <c r="U1905" s="74">
        <v>29</v>
      </c>
      <c r="V1905" s="74"/>
    </row>
    <row r="1906" spans="1:22">
      <c r="A1906" s="78">
        <v>42454</v>
      </c>
      <c r="B1906" s="74">
        <v>19</v>
      </c>
      <c r="C1906" s="74">
        <v>2</v>
      </c>
      <c r="D1906" s="74"/>
      <c r="E1906" s="74"/>
      <c r="F1906" s="74">
        <v>23</v>
      </c>
      <c r="G1906" s="74">
        <v>2</v>
      </c>
      <c r="H1906" s="74"/>
      <c r="I1906" s="74"/>
      <c r="J1906" s="74">
        <v>452</v>
      </c>
      <c r="K1906" s="74">
        <v>36</v>
      </c>
      <c r="L1906" s="74"/>
      <c r="M1906" s="74"/>
      <c r="N1906" s="74">
        <v>234</v>
      </c>
      <c r="O1906" s="74">
        <v>23</v>
      </c>
      <c r="Q1906" s="74">
        <v>171</v>
      </c>
      <c r="R1906" s="74">
        <v>13</v>
      </c>
      <c r="S1906" s="74"/>
      <c r="T1906" s="74">
        <v>420</v>
      </c>
      <c r="U1906" s="74">
        <v>32</v>
      </c>
      <c r="V1906" s="74"/>
    </row>
    <row r="1907" spans="1:22">
      <c r="A1907" s="78">
        <v>42455</v>
      </c>
      <c r="B1907" s="74">
        <v>26</v>
      </c>
      <c r="C1907" s="74">
        <v>3</v>
      </c>
      <c r="D1907" s="74"/>
      <c r="E1907" s="74"/>
      <c r="F1907" s="74">
        <v>30</v>
      </c>
      <c r="G1907" s="74">
        <v>2</v>
      </c>
      <c r="H1907" s="74"/>
      <c r="I1907" s="74"/>
      <c r="J1907" s="74">
        <v>431</v>
      </c>
      <c r="K1907" s="74">
        <v>32</v>
      </c>
      <c r="L1907" s="74"/>
      <c r="M1907" s="74"/>
      <c r="N1907" s="74">
        <v>228</v>
      </c>
      <c r="O1907" s="74">
        <v>18</v>
      </c>
      <c r="Q1907" s="74">
        <v>175</v>
      </c>
      <c r="R1907" s="74">
        <v>12</v>
      </c>
      <c r="S1907" s="74"/>
      <c r="T1907" s="74">
        <v>421</v>
      </c>
      <c r="U1907" s="74">
        <v>30</v>
      </c>
      <c r="V1907" s="74"/>
    </row>
    <row r="1908" spans="1:22">
      <c r="A1908" s="78">
        <v>42456</v>
      </c>
      <c r="B1908" s="74">
        <v>31</v>
      </c>
      <c r="C1908" s="74">
        <v>2</v>
      </c>
      <c r="D1908" s="74"/>
      <c r="E1908" s="74"/>
      <c r="F1908" s="74">
        <v>30</v>
      </c>
      <c r="G1908" s="74">
        <v>2</v>
      </c>
      <c r="H1908" s="74"/>
      <c r="I1908" s="74"/>
      <c r="J1908" s="74">
        <v>401</v>
      </c>
      <c r="K1908" s="74">
        <v>29</v>
      </c>
      <c r="L1908" s="74"/>
      <c r="M1908" s="74"/>
      <c r="N1908" s="74">
        <v>199</v>
      </c>
      <c r="O1908" s="74">
        <v>17</v>
      </c>
      <c r="Q1908" s="74">
        <v>163</v>
      </c>
      <c r="R1908" s="74">
        <v>12</v>
      </c>
      <c r="S1908" s="74"/>
      <c r="T1908" s="74">
        <v>406</v>
      </c>
      <c r="U1908" s="74">
        <v>30</v>
      </c>
      <c r="V1908" s="74"/>
    </row>
    <row r="1909" spans="1:22">
      <c r="A1909" s="78">
        <v>42457</v>
      </c>
      <c r="B1909" s="74">
        <v>29</v>
      </c>
      <c r="C1909" s="74">
        <v>3</v>
      </c>
      <c r="D1909" s="74"/>
      <c r="E1909" s="74"/>
      <c r="F1909" s="74">
        <v>24</v>
      </c>
      <c r="G1909" s="74">
        <v>2</v>
      </c>
      <c r="H1909" s="74"/>
      <c r="I1909" s="74"/>
      <c r="J1909" s="74">
        <v>409</v>
      </c>
      <c r="K1909" s="74">
        <v>32</v>
      </c>
      <c r="L1909" s="74"/>
      <c r="M1909" s="74"/>
      <c r="N1909" s="74">
        <v>200</v>
      </c>
      <c r="O1909" s="74">
        <v>19</v>
      </c>
      <c r="Q1909" s="74">
        <v>156</v>
      </c>
      <c r="R1909" s="74">
        <v>14</v>
      </c>
      <c r="S1909" s="74"/>
      <c r="T1909" s="74">
        <v>325</v>
      </c>
      <c r="U1909" s="74">
        <v>23</v>
      </c>
      <c r="V1909" s="74"/>
    </row>
    <row r="1910" spans="1:22">
      <c r="A1910" s="78">
        <v>42458</v>
      </c>
      <c r="B1910" s="74">
        <v>20</v>
      </c>
      <c r="C1910" s="74">
        <v>2</v>
      </c>
      <c r="D1910" s="74"/>
      <c r="E1910" s="74"/>
      <c r="F1910" s="74">
        <v>22</v>
      </c>
      <c r="G1910" s="74">
        <v>2</v>
      </c>
      <c r="H1910" s="74"/>
      <c r="I1910" s="74"/>
      <c r="J1910" s="74">
        <v>377</v>
      </c>
      <c r="K1910" s="74">
        <v>27</v>
      </c>
      <c r="L1910" s="74"/>
      <c r="M1910" s="74"/>
      <c r="N1910" s="74">
        <v>194</v>
      </c>
      <c r="O1910" s="74">
        <v>20</v>
      </c>
      <c r="Q1910" s="74">
        <v>172</v>
      </c>
      <c r="R1910" s="74">
        <v>17</v>
      </c>
      <c r="S1910" s="74"/>
      <c r="T1910" s="74">
        <v>327</v>
      </c>
      <c r="U1910" s="74">
        <v>23</v>
      </c>
      <c r="V1910" s="74"/>
    </row>
    <row r="1911" spans="1:22">
      <c r="A1911" s="78">
        <v>42459</v>
      </c>
      <c r="B1911" s="74">
        <v>23</v>
      </c>
      <c r="C1911" s="74">
        <v>3</v>
      </c>
      <c r="D1911" s="74"/>
      <c r="E1911" s="74"/>
      <c r="F1911" s="74">
        <v>23</v>
      </c>
      <c r="G1911" s="74">
        <v>2</v>
      </c>
      <c r="H1911" s="74"/>
      <c r="I1911" s="74"/>
      <c r="J1911" s="74">
        <v>378</v>
      </c>
      <c r="K1911" s="74">
        <v>29</v>
      </c>
      <c r="L1911" s="74"/>
      <c r="M1911" s="74"/>
      <c r="N1911" s="74">
        <v>173</v>
      </c>
      <c r="O1911" s="74">
        <v>16</v>
      </c>
      <c r="Q1911" s="74">
        <v>169</v>
      </c>
      <c r="R1911" s="74">
        <v>15</v>
      </c>
      <c r="S1911" s="74"/>
      <c r="T1911" s="74">
        <v>351</v>
      </c>
      <c r="U1911" s="74">
        <v>28</v>
      </c>
      <c r="V1911" s="74"/>
    </row>
    <row r="1912" spans="1:22">
      <c r="A1912" s="78">
        <v>42460</v>
      </c>
      <c r="B1912" s="74">
        <v>24</v>
      </c>
      <c r="C1912" s="74">
        <v>3</v>
      </c>
      <c r="D1912" s="74"/>
      <c r="E1912" s="74"/>
      <c r="F1912" s="74">
        <v>23</v>
      </c>
      <c r="G1912" s="74">
        <v>2</v>
      </c>
      <c r="H1912" s="74"/>
      <c r="I1912" s="74"/>
      <c r="J1912" s="74">
        <v>406</v>
      </c>
      <c r="K1912" s="74">
        <v>28</v>
      </c>
      <c r="L1912" s="74"/>
      <c r="M1912" s="74"/>
      <c r="N1912" s="74">
        <v>210</v>
      </c>
      <c r="O1912" s="74">
        <v>21</v>
      </c>
      <c r="Q1912" s="74">
        <v>201</v>
      </c>
      <c r="R1912" s="74">
        <v>20</v>
      </c>
      <c r="S1912" s="74"/>
      <c r="T1912" s="74">
        <v>382</v>
      </c>
      <c r="U1912" s="74">
        <v>27</v>
      </c>
      <c r="V1912" s="74"/>
    </row>
    <row r="1913" spans="1:22">
      <c r="A1913" s="78">
        <v>42461</v>
      </c>
      <c r="B1913" s="74">
        <v>36</v>
      </c>
      <c r="C1913" s="74">
        <v>2</v>
      </c>
      <c r="D1913" s="74"/>
      <c r="E1913" s="74"/>
      <c r="F1913" s="74">
        <v>23</v>
      </c>
      <c r="G1913" s="74">
        <v>2</v>
      </c>
      <c r="H1913" s="74"/>
      <c r="I1913" s="74"/>
      <c r="J1913" s="74">
        <v>388</v>
      </c>
      <c r="K1913" s="74">
        <v>26</v>
      </c>
      <c r="L1913" s="74"/>
      <c r="M1913" s="74"/>
      <c r="N1913" s="74">
        <v>221</v>
      </c>
      <c r="O1913" s="74">
        <v>21</v>
      </c>
      <c r="Q1913" s="74">
        <v>207</v>
      </c>
      <c r="R1913" s="74">
        <v>19</v>
      </c>
      <c r="S1913" s="74"/>
      <c r="T1913" s="74">
        <v>449</v>
      </c>
      <c r="U1913" s="74">
        <v>29</v>
      </c>
      <c r="V1913" s="74"/>
    </row>
    <row r="1914" spans="1:22">
      <c r="A1914" s="78">
        <v>42462</v>
      </c>
      <c r="B1914" s="74">
        <v>49</v>
      </c>
      <c r="C1914" s="74">
        <v>5</v>
      </c>
      <c r="D1914" s="74"/>
      <c r="E1914" s="74"/>
      <c r="F1914" s="74">
        <v>32</v>
      </c>
      <c r="G1914" s="74">
        <v>2</v>
      </c>
      <c r="H1914" s="74"/>
      <c r="I1914" s="74"/>
      <c r="J1914" s="74">
        <v>402</v>
      </c>
      <c r="K1914" s="74">
        <v>26</v>
      </c>
      <c r="L1914" s="74"/>
      <c r="M1914" s="74"/>
      <c r="N1914" s="74">
        <v>240</v>
      </c>
      <c r="O1914" s="74">
        <v>19</v>
      </c>
      <c r="Q1914" s="74">
        <v>221</v>
      </c>
      <c r="R1914" s="74">
        <v>17</v>
      </c>
      <c r="S1914" s="74"/>
      <c r="T1914" s="74">
        <v>455</v>
      </c>
      <c r="U1914" s="74">
        <v>27</v>
      </c>
      <c r="V1914" s="74"/>
    </row>
    <row r="1915" spans="1:22">
      <c r="A1915" s="78">
        <v>42463</v>
      </c>
      <c r="B1915" s="74">
        <v>37</v>
      </c>
      <c r="C1915" s="74">
        <v>2</v>
      </c>
      <c r="D1915" s="74"/>
      <c r="E1915" s="74"/>
      <c r="F1915" s="74">
        <v>34</v>
      </c>
      <c r="G1915" s="74">
        <v>2</v>
      </c>
      <c r="H1915" s="74"/>
      <c r="I1915" s="74"/>
      <c r="J1915" s="74">
        <v>437</v>
      </c>
      <c r="K1915" s="74">
        <v>23</v>
      </c>
      <c r="L1915" s="74"/>
      <c r="M1915" s="74"/>
      <c r="N1915" s="74">
        <v>254</v>
      </c>
      <c r="O1915" s="74">
        <v>18</v>
      </c>
      <c r="Q1915" s="74">
        <v>220</v>
      </c>
      <c r="R1915" s="74">
        <v>12</v>
      </c>
      <c r="S1915" s="74"/>
      <c r="T1915" s="74">
        <v>431</v>
      </c>
      <c r="U1915" s="74">
        <v>22</v>
      </c>
      <c r="V1915" s="74"/>
    </row>
    <row r="1916" spans="1:22">
      <c r="A1916" s="78">
        <v>42464</v>
      </c>
      <c r="B1916" s="74">
        <v>42</v>
      </c>
      <c r="C1916" s="74">
        <v>3</v>
      </c>
      <c r="D1916" s="74"/>
      <c r="E1916" s="74"/>
      <c r="F1916" s="74">
        <v>31</v>
      </c>
      <c r="G1916" s="74">
        <v>2</v>
      </c>
      <c r="H1916" s="74"/>
      <c r="I1916" s="74"/>
      <c r="J1916" s="74">
        <v>416</v>
      </c>
      <c r="K1916" s="74">
        <v>25</v>
      </c>
      <c r="L1916" s="74"/>
      <c r="M1916" s="74"/>
      <c r="N1916" s="74">
        <v>207</v>
      </c>
      <c r="O1916" s="74">
        <v>16</v>
      </c>
      <c r="Q1916" s="74">
        <v>188</v>
      </c>
      <c r="R1916" s="74">
        <v>13</v>
      </c>
      <c r="S1916" s="74"/>
      <c r="T1916" s="74">
        <v>418</v>
      </c>
      <c r="U1916" s="74">
        <v>26</v>
      </c>
      <c r="V1916" s="74"/>
    </row>
    <row r="1917" spans="1:22">
      <c r="A1917" s="78">
        <v>42465</v>
      </c>
      <c r="B1917" s="74">
        <v>32</v>
      </c>
      <c r="C1917" s="74">
        <v>2</v>
      </c>
      <c r="D1917" s="74"/>
      <c r="E1917" s="74"/>
      <c r="F1917" s="74">
        <v>24</v>
      </c>
      <c r="G1917" s="74">
        <v>2</v>
      </c>
      <c r="H1917" s="74"/>
      <c r="I1917" s="74"/>
      <c r="J1917" s="74">
        <v>379</v>
      </c>
      <c r="K1917" s="74">
        <v>28</v>
      </c>
      <c r="L1917" s="74"/>
      <c r="M1917" s="74"/>
      <c r="N1917" s="74">
        <v>348</v>
      </c>
      <c r="O1917" s="74">
        <v>35</v>
      </c>
      <c r="Q1917" s="74">
        <v>206</v>
      </c>
      <c r="R1917" s="74">
        <v>22</v>
      </c>
      <c r="S1917" s="74"/>
      <c r="T1917" s="74">
        <v>401</v>
      </c>
      <c r="U1917" s="74">
        <v>31</v>
      </c>
      <c r="V1917" s="74"/>
    </row>
    <row r="1918" spans="1:22">
      <c r="A1918" s="78">
        <v>42466</v>
      </c>
      <c r="B1918" s="74">
        <v>27</v>
      </c>
      <c r="C1918" s="74">
        <v>2</v>
      </c>
      <c r="D1918" s="74"/>
      <c r="E1918" s="74"/>
      <c r="F1918" s="74">
        <v>23</v>
      </c>
      <c r="G1918" s="74">
        <v>2</v>
      </c>
      <c r="H1918" s="74"/>
      <c r="I1918" s="74"/>
      <c r="J1918" s="74">
        <v>327</v>
      </c>
      <c r="K1918" s="74">
        <v>25</v>
      </c>
      <c r="L1918" s="74"/>
      <c r="M1918" s="74"/>
      <c r="N1918" s="74">
        <v>224</v>
      </c>
      <c r="O1918" s="74">
        <v>24</v>
      </c>
      <c r="Q1918" s="74">
        <v>182</v>
      </c>
      <c r="R1918" s="74">
        <v>19</v>
      </c>
      <c r="S1918" s="74"/>
      <c r="T1918" s="74">
        <v>384</v>
      </c>
      <c r="U1918" s="74">
        <v>30</v>
      </c>
      <c r="V1918" s="74"/>
    </row>
    <row r="1919" spans="1:22">
      <c r="A1919" s="78">
        <v>42467</v>
      </c>
      <c r="B1919" s="74">
        <v>22</v>
      </c>
      <c r="C1919" s="74">
        <v>2</v>
      </c>
      <c r="D1919" s="74"/>
      <c r="E1919" s="74"/>
      <c r="F1919" s="74">
        <v>22</v>
      </c>
      <c r="G1919" s="74">
        <v>2</v>
      </c>
      <c r="H1919" s="74"/>
      <c r="I1919" s="74"/>
      <c r="J1919" s="74">
        <v>314</v>
      </c>
      <c r="K1919" s="74">
        <v>23</v>
      </c>
      <c r="L1919" s="74"/>
      <c r="M1919" s="74"/>
      <c r="N1919" s="74">
        <v>183</v>
      </c>
      <c r="O1919" s="74">
        <v>19</v>
      </c>
      <c r="Q1919" s="74">
        <v>186</v>
      </c>
      <c r="R1919" s="74">
        <v>20</v>
      </c>
      <c r="S1919" s="74"/>
      <c r="T1919" s="74">
        <v>399</v>
      </c>
      <c r="U1919" s="74">
        <v>30</v>
      </c>
      <c r="V1919" s="74"/>
    </row>
    <row r="1920" spans="1:22">
      <c r="A1920" s="78">
        <v>42468</v>
      </c>
      <c r="B1920" s="74">
        <v>42</v>
      </c>
      <c r="C1920" s="74">
        <v>2</v>
      </c>
      <c r="D1920" s="74"/>
      <c r="E1920" s="74"/>
      <c r="F1920" s="74">
        <v>23</v>
      </c>
      <c r="G1920" s="74">
        <v>2</v>
      </c>
      <c r="H1920" s="74"/>
      <c r="I1920" s="74"/>
      <c r="J1920" s="74">
        <v>334</v>
      </c>
      <c r="K1920" s="74">
        <v>24</v>
      </c>
      <c r="L1920" s="74"/>
      <c r="M1920" s="74"/>
      <c r="N1920" s="74">
        <v>203</v>
      </c>
      <c r="O1920" s="74">
        <v>17</v>
      </c>
      <c r="Q1920" s="74">
        <v>209</v>
      </c>
      <c r="R1920" s="74">
        <v>19</v>
      </c>
      <c r="S1920" s="74"/>
      <c r="T1920" s="74">
        <v>461</v>
      </c>
      <c r="U1920" s="74">
        <v>31</v>
      </c>
      <c r="V1920" s="74"/>
    </row>
    <row r="1921" spans="1:22">
      <c r="A1921" s="78">
        <v>42469</v>
      </c>
      <c r="B1921" s="74">
        <v>41</v>
      </c>
      <c r="C1921" s="74">
        <v>3</v>
      </c>
      <c r="D1921" s="74"/>
      <c r="E1921" s="74"/>
      <c r="F1921" s="74">
        <v>28</v>
      </c>
      <c r="G1921" s="74">
        <v>2</v>
      </c>
      <c r="H1921" s="74"/>
      <c r="I1921" s="74"/>
      <c r="J1921" s="74">
        <v>334</v>
      </c>
      <c r="K1921" s="74">
        <v>24</v>
      </c>
      <c r="L1921" s="74"/>
      <c r="M1921" s="74"/>
      <c r="N1921" s="74">
        <v>201</v>
      </c>
      <c r="O1921" s="74">
        <v>16</v>
      </c>
      <c r="Q1921" s="74">
        <v>206</v>
      </c>
      <c r="R1921" s="74">
        <v>17</v>
      </c>
      <c r="S1921" s="74"/>
      <c r="T1921" s="74">
        <v>488</v>
      </c>
      <c r="U1921" s="74">
        <v>32</v>
      </c>
      <c r="V1921" s="74"/>
    </row>
    <row r="1922" spans="1:22">
      <c r="A1922" s="78">
        <v>42470</v>
      </c>
      <c r="B1922" s="74">
        <v>37</v>
      </c>
      <c r="C1922" s="74">
        <v>2</v>
      </c>
      <c r="D1922" s="74"/>
      <c r="E1922" s="74"/>
      <c r="F1922" s="74">
        <v>31</v>
      </c>
      <c r="G1922" s="74">
        <v>2</v>
      </c>
      <c r="H1922" s="74"/>
      <c r="I1922" s="74"/>
      <c r="J1922" s="74">
        <v>321</v>
      </c>
      <c r="K1922" s="74">
        <v>23</v>
      </c>
      <c r="L1922" s="74"/>
      <c r="M1922" s="74"/>
      <c r="N1922" s="74">
        <v>206</v>
      </c>
      <c r="O1922" s="74">
        <v>13</v>
      </c>
      <c r="Q1922" s="74">
        <v>208</v>
      </c>
      <c r="R1922" s="74">
        <v>14</v>
      </c>
      <c r="S1922" s="74"/>
      <c r="T1922" s="74">
        <v>450</v>
      </c>
      <c r="U1922" s="74">
        <v>28</v>
      </c>
      <c r="V1922" s="74"/>
    </row>
    <row r="1923" spans="1:22">
      <c r="A1923" s="78">
        <v>42471</v>
      </c>
      <c r="B1923" s="74">
        <v>30</v>
      </c>
      <c r="C1923" s="74">
        <v>2</v>
      </c>
      <c r="D1923" s="74"/>
      <c r="E1923" s="74"/>
      <c r="F1923" s="74">
        <v>24</v>
      </c>
      <c r="G1923" s="74">
        <v>2</v>
      </c>
      <c r="H1923" s="74"/>
      <c r="I1923" s="74"/>
      <c r="J1923" s="74">
        <v>304</v>
      </c>
      <c r="K1923" s="74">
        <v>25</v>
      </c>
      <c r="L1923" s="74"/>
      <c r="M1923" s="74"/>
      <c r="N1923" s="74">
        <v>174</v>
      </c>
      <c r="O1923" s="74">
        <v>16</v>
      </c>
      <c r="Q1923" s="74">
        <v>324</v>
      </c>
      <c r="R1923" s="74">
        <v>26</v>
      </c>
      <c r="S1923" s="74"/>
      <c r="T1923" s="74">
        <v>434</v>
      </c>
      <c r="U1923" s="74">
        <v>33</v>
      </c>
      <c r="V1923" s="74"/>
    </row>
    <row r="1924" spans="1:22">
      <c r="A1924" s="78">
        <v>42472</v>
      </c>
      <c r="B1924" s="74">
        <v>26</v>
      </c>
      <c r="C1924" s="74">
        <v>3</v>
      </c>
      <c r="D1924" s="74"/>
      <c r="E1924" s="74"/>
      <c r="F1924" s="74">
        <v>20</v>
      </c>
      <c r="G1924" s="74">
        <v>2</v>
      </c>
      <c r="H1924" s="74"/>
      <c r="I1924" s="74"/>
      <c r="J1924" s="74">
        <v>278</v>
      </c>
      <c r="K1924" s="74">
        <v>21</v>
      </c>
      <c r="L1924" s="74"/>
      <c r="M1924" s="74"/>
      <c r="N1924" s="74">
        <v>192</v>
      </c>
      <c r="O1924" s="74">
        <v>17</v>
      </c>
      <c r="Q1924" s="74">
        <v>488</v>
      </c>
      <c r="R1924" s="74">
        <v>47</v>
      </c>
      <c r="S1924" s="74"/>
      <c r="T1924" s="74">
        <v>422</v>
      </c>
      <c r="U1924" s="74">
        <v>33</v>
      </c>
      <c r="V1924" s="74"/>
    </row>
    <row r="1925" spans="1:22">
      <c r="A1925" s="78">
        <v>42473</v>
      </c>
      <c r="B1925" s="74">
        <v>22</v>
      </c>
      <c r="C1925" s="74">
        <v>2</v>
      </c>
      <c r="D1925" s="74"/>
      <c r="E1925" s="74"/>
      <c r="F1925" s="74">
        <v>20</v>
      </c>
      <c r="G1925" s="74">
        <v>2</v>
      </c>
      <c r="H1925" s="74"/>
      <c r="I1925" s="74"/>
      <c r="J1925" s="74">
        <v>265</v>
      </c>
      <c r="K1925" s="74">
        <v>21</v>
      </c>
      <c r="L1925" s="74"/>
      <c r="M1925" s="74"/>
      <c r="N1925" s="74">
        <v>205</v>
      </c>
      <c r="O1925" s="74">
        <v>17</v>
      </c>
      <c r="Q1925" s="74">
        <v>519</v>
      </c>
      <c r="R1925" s="74">
        <v>54</v>
      </c>
      <c r="S1925" s="74"/>
      <c r="T1925" s="74">
        <v>418</v>
      </c>
      <c r="U1925" s="74">
        <v>34</v>
      </c>
      <c r="V1925" s="74"/>
    </row>
    <row r="1926" spans="1:22">
      <c r="A1926" s="78">
        <v>42474</v>
      </c>
      <c r="B1926" s="74">
        <v>30</v>
      </c>
      <c r="C1926" s="74">
        <v>2</v>
      </c>
      <c r="D1926" s="74"/>
      <c r="E1926" s="74"/>
      <c r="F1926" s="74">
        <v>19</v>
      </c>
      <c r="G1926" s="74">
        <v>2</v>
      </c>
      <c r="H1926" s="74"/>
      <c r="I1926" s="74"/>
      <c r="J1926" s="74">
        <v>254</v>
      </c>
      <c r="K1926" s="74">
        <v>19</v>
      </c>
      <c r="L1926" s="74"/>
      <c r="M1926" s="74"/>
      <c r="N1926" s="74">
        <v>210</v>
      </c>
      <c r="O1926" s="74">
        <v>20</v>
      </c>
      <c r="Q1926" s="74">
        <v>600</v>
      </c>
      <c r="R1926" s="74">
        <v>66</v>
      </c>
      <c r="S1926" s="74"/>
      <c r="T1926" s="74">
        <v>423</v>
      </c>
      <c r="U1926" s="74">
        <v>33</v>
      </c>
      <c r="V1926" s="74"/>
    </row>
    <row r="1927" spans="1:22">
      <c r="A1927" s="78">
        <v>42475</v>
      </c>
      <c r="B1927" s="74">
        <v>38</v>
      </c>
      <c r="C1927" s="74">
        <v>2</v>
      </c>
      <c r="D1927" s="74"/>
      <c r="E1927" s="74"/>
      <c r="F1927" s="74">
        <v>26</v>
      </c>
      <c r="G1927" s="74">
        <v>2</v>
      </c>
      <c r="H1927" s="74"/>
      <c r="I1927" s="74"/>
      <c r="J1927" s="74">
        <v>237</v>
      </c>
      <c r="K1927" s="74">
        <v>17</v>
      </c>
      <c r="L1927" s="74"/>
      <c r="M1927" s="74"/>
      <c r="N1927" s="74">
        <v>218</v>
      </c>
      <c r="O1927" s="74">
        <v>20</v>
      </c>
      <c r="Q1927" s="74">
        <v>565</v>
      </c>
      <c r="R1927" s="74">
        <v>55</v>
      </c>
      <c r="S1927" s="74"/>
      <c r="T1927" s="74">
        <v>440</v>
      </c>
      <c r="U1927" s="74">
        <v>29</v>
      </c>
      <c r="V1927" s="74"/>
    </row>
    <row r="1928" spans="1:22">
      <c r="A1928" s="78">
        <v>42476</v>
      </c>
      <c r="B1928" s="74">
        <v>42</v>
      </c>
      <c r="C1928" s="74">
        <v>3</v>
      </c>
      <c r="D1928" s="74"/>
      <c r="E1928" s="74"/>
      <c r="F1928" s="74">
        <v>25</v>
      </c>
      <c r="G1928" s="74">
        <v>2</v>
      </c>
      <c r="H1928" s="74"/>
      <c r="I1928" s="74"/>
      <c r="J1928" s="74">
        <v>225</v>
      </c>
      <c r="K1928" s="74">
        <v>16</v>
      </c>
      <c r="L1928" s="74"/>
      <c r="M1928" s="74"/>
      <c r="N1928" s="74">
        <v>200</v>
      </c>
      <c r="O1928" s="74">
        <v>16</v>
      </c>
      <c r="Q1928" s="74">
        <v>573</v>
      </c>
      <c r="R1928" s="74">
        <v>46</v>
      </c>
      <c r="S1928" s="74"/>
      <c r="T1928" s="74">
        <v>358</v>
      </c>
      <c r="U1928" s="74">
        <v>23</v>
      </c>
      <c r="V1928" s="74"/>
    </row>
    <row r="1929" spans="1:22">
      <c r="A1929" s="78">
        <v>42477</v>
      </c>
      <c r="B1929" s="74">
        <v>34</v>
      </c>
      <c r="C1929" s="74">
        <v>3</v>
      </c>
      <c r="D1929" s="74"/>
      <c r="E1929" s="74"/>
      <c r="F1929" s="74">
        <v>24</v>
      </c>
      <c r="G1929" s="74">
        <v>2</v>
      </c>
      <c r="H1929" s="74"/>
      <c r="I1929" s="74"/>
      <c r="J1929" s="74">
        <v>226</v>
      </c>
      <c r="K1929" s="74">
        <v>17</v>
      </c>
      <c r="L1929" s="74"/>
      <c r="M1929" s="74"/>
      <c r="N1929" s="74">
        <v>213</v>
      </c>
      <c r="O1929" s="74">
        <v>17</v>
      </c>
      <c r="Q1929" s="74">
        <v>583</v>
      </c>
      <c r="R1929" s="74">
        <v>46</v>
      </c>
      <c r="S1929" s="74"/>
      <c r="T1929" s="74">
        <v>363</v>
      </c>
      <c r="U1929" s="74">
        <v>23</v>
      </c>
      <c r="V1929" s="74"/>
    </row>
    <row r="1930" spans="1:22">
      <c r="A1930" s="78">
        <v>42478</v>
      </c>
      <c r="B1930" s="74">
        <v>28</v>
      </c>
      <c r="C1930" s="74">
        <v>4</v>
      </c>
      <c r="D1930" s="74"/>
      <c r="E1930" s="74"/>
      <c r="F1930" s="74">
        <v>20</v>
      </c>
      <c r="G1930" s="74">
        <v>2</v>
      </c>
      <c r="H1930" s="74"/>
      <c r="I1930" s="74"/>
      <c r="J1930" s="74">
        <v>257</v>
      </c>
      <c r="K1930" s="74">
        <v>17</v>
      </c>
      <c r="L1930" s="74"/>
      <c r="M1930" s="74"/>
      <c r="N1930" s="74">
        <v>190</v>
      </c>
      <c r="O1930" s="74">
        <v>18</v>
      </c>
      <c r="Q1930" s="74">
        <v>493</v>
      </c>
      <c r="R1930" s="74">
        <v>48</v>
      </c>
      <c r="S1930" s="74"/>
      <c r="T1930" s="74">
        <v>347</v>
      </c>
      <c r="U1930" s="74">
        <v>23</v>
      </c>
      <c r="V1930" s="74"/>
    </row>
    <row r="1931" spans="1:22">
      <c r="A1931" s="78">
        <v>42479</v>
      </c>
      <c r="B1931" s="74">
        <v>23</v>
      </c>
      <c r="C1931" s="74">
        <v>4</v>
      </c>
      <c r="D1931" s="74"/>
      <c r="E1931" s="74"/>
      <c r="F1931" s="74">
        <v>21</v>
      </c>
      <c r="G1931" s="74">
        <v>4</v>
      </c>
      <c r="H1931" s="74"/>
      <c r="I1931" s="74"/>
      <c r="J1931" s="74">
        <v>247</v>
      </c>
      <c r="K1931" s="74">
        <v>18</v>
      </c>
      <c r="L1931" s="74"/>
      <c r="M1931" s="74"/>
      <c r="N1931" s="74">
        <v>161</v>
      </c>
      <c r="O1931" s="74">
        <v>15</v>
      </c>
      <c r="Q1931" s="74">
        <v>488</v>
      </c>
      <c r="R1931" s="74">
        <v>54</v>
      </c>
      <c r="S1931" s="74"/>
      <c r="T1931" s="74">
        <v>1</v>
      </c>
      <c r="U1931" s="74">
        <v>1</v>
      </c>
      <c r="V1931" s="74"/>
    </row>
    <row r="1932" spans="1:22">
      <c r="A1932" s="78">
        <v>42480</v>
      </c>
      <c r="B1932" s="74">
        <v>30</v>
      </c>
      <c r="C1932" s="74">
        <v>4</v>
      </c>
      <c r="D1932" s="74"/>
      <c r="E1932" s="74"/>
      <c r="F1932" s="74">
        <v>20</v>
      </c>
      <c r="G1932" s="74">
        <v>3</v>
      </c>
      <c r="H1932" s="74"/>
      <c r="I1932" s="74"/>
      <c r="J1932" s="74">
        <v>261</v>
      </c>
      <c r="K1932" s="74">
        <v>21</v>
      </c>
      <c r="L1932" s="74"/>
      <c r="M1932" s="74"/>
      <c r="N1932" s="74">
        <v>165</v>
      </c>
      <c r="O1932" s="74">
        <v>15</v>
      </c>
      <c r="Q1932" s="74">
        <v>455</v>
      </c>
      <c r="R1932" s="74">
        <v>50</v>
      </c>
      <c r="S1932" s="74"/>
      <c r="T1932" s="74">
        <v>10</v>
      </c>
      <c r="U1932" s="74">
        <v>3</v>
      </c>
      <c r="V1932" s="74"/>
    </row>
    <row r="1933" spans="1:22">
      <c r="A1933" s="78">
        <v>42481</v>
      </c>
      <c r="B1933" s="74">
        <v>16</v>
      </c>
      <c r="C1933" s="74">
        <v>3</v>
      </c>
      <c r="D1933" s="74"/>
      <c r="E1933" s="74"/>
      <c r="F1933" s="74">
        <v>19</v>
      </c>
      <c r="G1933" s="74">
        <v>2</v>
      </c>
      <c r="H1933" s="74"/>
      <c r="I1933" s="74"/>
      <c r="J1933" s="74">
        <v>239</v>
      </c>
      <c r="K1933" s="74">
        <v>19</v>
      </c>
      <c r="L1933" s="74"/>
      <c r="M1933" s="74"/>
      <c r="N1933" s="74">
        <v>152</v>
      </c>
      <c r="O1933" s="74">
        <v>17</v>
      </c>
      <c r="Q1933" s="74">
        <v>431</v>
      </c>
      <c r="R1933" s="74">
        <v>54</v>
      </c>
      <c r="S1933" s="74"/>
      <c r="T1933" s="74">
        <v>66</v>
      </c>
      <c r="U1933" s="74">
        <v>5</v>
      </c>
      <c r="V1933" s="74"/>
    </row>
    <row r="1934" spans="1:22">
      <c r="A1934" s="78">
        <v>42482</v>
      </c>
      <c r="B1934" s="74">
        <v>37</v>
      </c>
      <c r="C1934" s="74">
        <v>2</v>
      </c>
      <c r="D1934" s="74"/>
      <c r="E1934" s="74"/>
      <c r="F1934" s="74">
        <v>22</v>
      </c>
      <c r="G1934" s="74">
        <v>2</v>
      </c>
      <c r="H1934" s="74"/>
      <c r="I1934" s="74"/>
      <c r="J1934" s="74">
        <v>269</v>
      </c>
      <c r="K1934" s="74">
        <v>22</v>
      </c>
      <c r="L1934" s="74"/>
      <c r="M1934" s="74"/>
      <c r="N1934" s="74">
        <v>206</v>
      </c>
      <c r="O1934" s="74">
        <v>19</v>
      </c>
      <c r="Q1934" s="74">
        <v>410</v>
      </c>
      <c r="R1934" s="74">
        <v>36</v>
      </c>
      <c r="S1934" s="74"/>
      <c r="T1934" s="74">
        <v>215</v>
      </c>
      <c r="U1934" s="74">
        <v>16</v>
      </c>
      <c r="V1934" s="74"/>
    </row>
    <row r="1935" spans="1:22">
      <c r="A1935" s="78">
        <v>42483</v>
      </c>
      <c r="B1935" s="74">
        <v>37</v>
      </c>
      <c r="C1935" s="74">
        <v>2</v>
      </c>
      <c r="D1935" s="74"/>
      <c r="E1935" s="74"/>
      <c r="F1935" s="74">
        <v>27</v>
      </c>
      <c r="G1935" s="74">
        <v>2</v>
      </c>
      <c r="H1935" s="74"/>
      <c r="I1935" s="74"/>
      <c r="J1935" s="74">
        <v>274</v>
      </c>
      <c r="K1935" s="74">
        <v>20</v>
      </c>
      <c r="L1935" s="74"/>
      <c r="M1935" s="74"/>
      <c r="N1935" s="74">
        <v>185</v>
      </c>
      <c r="O1935" s="74">
        <v>14</v>
      </c>
      <c r="Q1935" s="74">
        <v>420</v>
      </c>
      <c r="R1935" s="74">
        <v>31</v>
      </c>
      <c r="S1935" s="74"/>
      <c r="T1935" s="74">
        <v>327</v>
      </c>
      <c r="U1935" s="74">
        <v>23</v>
      </c>
      <c r="V1935" s="74"/>
    </row>
    <row r="1936" spans="1:22">
      <c r="A1936" s="78">
        <v>42484</v>
      </c>
      <c r="B1936" s="74">
        <v>35</v>
      </c>
      <c r="C1936" s="74">
        <v>2</v>
      </c>
      <c r="D1936" s="74"/>
      <c r="E1936" s="74"/>
      <c r="F1936" s="74">
        <v>29</v>
      </c>
      <c r="G1936" s="74">
        <v>2</v>
      </c>
      <c r="H1936" s="74"/>
      <c r="I1936" s="74"/>
      <c r="J1936" s="74">
        <v>269</v>
      </c>
      <c r="K1936" s="74">
        <v>19</v>
      </c>
      <c r="L1936" s="74"/>
      <c r="M1936" s="74"/>
      <c r="N1936" s="74">
        <v>198</v>
      </c>
      <c r="O1936" s="74">
        <v>17</v>
      </c>
      <c r="Q1936" s="74">
        <v>483</v>
      </c>
      <c r="R1936" s="74">
        <v>36</v>
      </c>
      <c r="S1936" s="74"/>
      <c r="T1936" s="74">
        <v>390</v>
      </c>
      <c r="U1936" s="74">
        <v>26</v>
      </c>
      <c r="V1936" s="74"/>
    </row>
    <row r="1937" spans="1:22">
      <c r="A1937" s="78">
        <v>42485</v>
      </c>
      <c r="B1937" s="74">
        <v>31</v>
      </c>
      <c r="C1937" s="74">
        <v>3</v>
      </c>
      <c r="D1937" s="74"/>
      <c r="E1937" s="74"/>
      <c r="F1937" s="74">
        <v>22</v>
      </c>
      <c r="G1937" s="74">
        <v>2</v>
      </c>
      <c r="H1937" s="74"/>
      <c r="I1937" s="74"/>
      <c r="J1937" s="74">
        <v>316</v>
      </c>
      <c r="K1937" s="74">
        <v>21</v>
      </c>
      <c r="L1937" s="74"/>
      <c r="M1937" s="74"/>
      <c r="N1937" s="74">
        <v>189</v>
      </c>
      <c r="O1937" s="74">
        <v>19</v>
      </c>
      <c r="Q1937" s="74">
        <v>185</v>
      </c>
      <c r="R1937" s="74">
        <v>18</v>
      </c>
      <c r="S1937" s="74"/>
      <c r="T1937" s="74">
        <v>383</v>
      </c>
      <c r="U1937" s="74">
        <v>24</v>
      </c>
      <c r="V1937" s="74"/>
    </row>
    <row r="1938" spans="1:22">
      <c r="A1938" s="78">
        <v>42486</v>
      </c>
      <c r="B1938" s="74">
        <v>33</v>
      </c>
      <c r="C1938" s="74">
        <v>4</v>
      </c>
      <c r="D1938" s="74"/>
      <c r="E1938" s="74"/>
      <c r="F1938" s="74">
        <v>21</v>
      </c>
      <c r="G1938" s="74">
        <v>2</v>
      </c>
      <c r="H1938" s="74"/>
      <c r="I1938" s="74"/>
      <c r="J1938" s="74">
        <v>306</v>
      </c>
      <c r="K1938" s="74">
        <v>25</v>
      </c>
      <c r="L1938" s="74"/>
      <c r="M1938" s="74"/>
      <c r="N1938" s="74">
        <v>180</v>
      </c>
      <c r="O1938" s="74">
        <v>16</v>
      </c>
      <c r="Q1938" s="74">
        <v>186</v>
      </c>
      <c r="R1938" s="74">
        <v>17</v>
      </c>
      <c r="S1938" s="74"/>
      <c r="T1938" s="74">
        <v>417</v>
      </c>
      <c r="U1938" s="74">
        <v>32</v>
      </c>
      <c r="V1938" s="74"/>
    </row>
    <row r="1939" spans="1:22">
      <c r="A1939" s="78">
        <v>42487</v>
      </c>
      <c r="B1939" s="74">
        <v>23</v>
      </c>
      <c r="C1939" s="74">
        <v>3</v>
      </c>
      <c r="D1939" s="74"/>
      <c r="E1939" s="74"/>
      <c r="F1939" s="74">
        <v>21</v>
      </c>
      <c r="G1939" s="74">
        <v>2</v>
      </c>
      <c r="H1939" s="74"/>
      <c r="I1939" s="74"/>
      <c r="J1939" s="74">
        <v>344</v>
      </c>
      <c r="K1939" s="74">
        <v>27</v>
      </c>
      <c r="L1939" s="74"/>
      <c r="M1939" s="74"/>
      <c r="N1939" s="74">
        <v>172</v>
      </c>
      <c r="O1939" s="74">
        <v>16</v>
      </c>
      <c r="Q1939" s="74">
        <v>184</v>
      </c>
      <c r="R1939" s="74">
        <v>19</v>
      </c>
      <c r="S1939" s="74"/>
      <c r="T1939" s="74">
        <v>443</v>
      </c>
      <c r="U1939" s="74">
        <v>34</v>
      </c>
      <c r="V1939" s="74"/>
    </row>
    <row r="1940" spans="1:22">
      <c r="A1940" s="78">
        <v>42488</v>
      </c>
      <c r="B1940" s="74">
        <v>31</v>
      </c>
      <c r="C1940" s="74">
        <v>3</v>
      </c>
      <c r="D1940" s="74"/>
      <c r="E1940" s="74"/>
      <c r="F1940" s="74">
        <v>22</v>
      </c>
      <c r="G1940" s="74">
        <v>2</v>
      </c>
      <c r="H1940" s="74"/>
      <c r="I1940" s="74"/>
      <c r="J1940" s="74">
        <v>316</v>
      </c>
      <c r="K1940" s="74">
        <v>23</v>
      </c>
      <c r="L1940" s="74"/>
      <c r="M1940" s="74"/>
      <c r="N1940" s="74">
        <v>192</v>
      </c>
      <c r="O1940" s="74">
        <v>19</v>
      </c>
      <c r="Q1940" s="74">
        <v>187</v>
      </c>
      <c r="R1940" s="74">
        <v>17</v>
      </c>
      <c r="S1940" s="74"/>
      <c r="T1940" s="74">
        <v>476</v>
      </c>
      <c r="U1940" s="74">
        <v>33</v>
      </c>
      <c r="V1940" s="74"/>
    </row>
    <row r="1941" spans="1:22">
      <c r="A1941" s="78">
        <v>42489</v>
      </c>
      <c r="B1941" s="74">
        <v>35</v>
      </c>
      <c r="C1941" s="74">
        <v>3</v>
      </c>
      <c r="D1941" s="74"/>
      <c r="E1941" s="74"/>
      <c r="F1941" s="74">
        <v>28</v>
      </c>
      <c r="G1941" s="74">
        <v>2</v>
      </c>
      <c r="H1941" s="74"/>
      <c r="I1941" s="74"/>
      <c r="J1941" s="74">
        <v>360</v>
      </c>
      <c r="K1941" s="74">
        <v>27</v>
      </c>
      <c r="L1941" s="74"/>
      <c r="M1941" s="74"/>
      <c r="N1941" s="74">
        <v>202</v>
      </c>
      <c r="O1941" s="74">
        <v>16</v>
      </c>
      <c r="Q1941" s="74">
        <v>189</v>
      </c>
      <c r="R1941" s="74">
        <v>14</v>
      </c>
      <c r="S1941" s="74"/>
      <c r="T1941" s="74">
        <v>510</v>
      </c>
      <c r="U1941" s="74">
        <v>34</v>
      </c>
      <c r="V1941" s="74"/>
    </row>
    <row r="1942" spans="1:22">
      <c r="A1942" s="78">
        <v>42490</v>
      </c>
      <c r="B1942" s="74">
        <v>47</v>
      </c>
      <c r="C1942" s="74">
        <v>3</v>
      </c>
      <c r="D1942" s="74"/>
      <c r="E1942" s="74"/>
      <c r="F1942" s="74">
        <v>33</v>
      </c>
      <c r="G1942" s="74">
        <v>2</v>
      </c>
      <c r="H1942" s="74"/>
      <c r="I1942" s="74"/>
      <c r="J1942" s="74">
        <v>370</v>
      </c>
      <c r="K1942" s="74">
        <v>25</v>
      </c>
      <c r="L1942" s="74"/>
      <c r="M1942" s="74"/>
      <c r="N1942" s="74">
        <v>224</v>
      </c>
      <c r="O1942" s="74">
        <v>15</v>
      </c>
      <c r="Q1942" s="74">
        <v>218</v>
      </c>
      <c r="R1942" s="74">
        <v>13</v>
      </c>
      <c r="S1942" s="74"/>
      <c r="T1942" s="74">
        <v>469</v>
      </c>
      <c r="U1942" s="74">
        <v>33</v>
      </c>
      <c r="V1942" s="74"/>
    </row>
    <row r="1943" spans="1:22">
      <c r="A1943" s="78">
        <v>42491</v>
      </c>
      <c r="B1943" s="74">
        <v>44</v>
      </c>
      <c r="C1943" s="74">
        <v>4</v>
      </c>
      <c r="D1943" s="74"/>
      <c r="E1943" s="74"/>
      <c r="F1943" s="74">
        <v>34</v>
      </c>
      <c r="G1943" s="74">
        <v>2</v>
      </c>
      <c r="H1943" s="74"/>
      <c r="I1943" s="74"/>
      <c r="J1943" s="74">
        <v>410</v>
      </c>
      <c r="K1943" s="74">
        <v>27</v>
      </c>
      <c r="L1943" s="74"/>
      <c r="M1943" s="74"/>
      <c r="N1943" s="74">
        <v>221</v>
      </c>
      <c r="O1943" s="74">
        <v>13</v>
      </c>
      <c r="Q1943" s="74">
        <v>201</v>
      </c>
      <c r="R1943" s="74">
        <v>8</v>
      </c>
      <c r="S1943" s="74"/>
      <c r="T1943" s="74">
        <v>458</v>
      </c>
      <c r="U1943" s="74">
        <v>32</v>
      </c>
      <c r="V1943" s="74"/>
    </row>
    <row r="1944" spans="1:22">
      <c r="A1944" s="78">
        <v>42492</v>
      </c>
      <c r="B1944" s="74">
        <v>46</v>
      </c>
      <c r="C1944" s="74">
        <v>3</v>
      </c>
      <c r="D1944" s="74"/>
      <c r="E1944" s="74"/>
      <c r="F1944" s="74">
        <v>31</v>
      </c>
      <c r="G1944" s="74">
        <v>2</v>
      </c>
      <c r="H1944" s="74"/>
      <c r="I1944" s="74"/>
      <c r="J1944" s="74">
        <v>405</v>
      </c>
      <c r="K1944" s="74">
        <v>27</v>
      </c>
      <c r="L1944" s="74"/>
      <c r="M1944" s="74"/>
      <c r="N1944" s="74">
        <v>203</v>
      </c>
      <c r="O1944" s="74">
        <v>10</v>
      </c>
      <c r="Q1944" s="74">
        <v>208</v>
      </c>
      <c r="R1944" s="74">
        <v>12</v>
      </c>
      <c r="S1944" s="74"/>
      <c r="T1944" s="74">
        <v>407</v>
      </c>
      <c r="U1944" s="74">
        <v>28</v>
      </c>
      <c r="V1944" s="74"/>
    </row>
    <row r="1945" spans="1:22">
      <c r="A1945" s="78">
        <v>42493</v>
      </c>
      <c r="B1945" s="74">
        <v>34</v>
      </c>
      <c r="C1945" s="74">
        <v>3</v>
      </c>
      <c r="D1945" s="74"/>
      <c r="E1945" s="74"/>
      <c r="F1945" s="74">
        <v>27</v>
      </c>
      <c r="G1945" s="74">
        <v>2</v>
      </c>
      <c r="H1945" s="74"/>
      <c r="I1945" s="74"/>
      <c r="J1945" s="74">
        <v>417</v>
      </c>
      <c r="K1945" s="74">
        <v>28</v>
      </c>
      <c r="L1945" s="74"/>
      <c r="M1945" s="74"/>
      <c r="N1945" s="74">
        <v>191</v>
      </c>
      <c r="O1945" s="74">
        <v>13</v>
      </c>
      <c r="Q1945" s="74">
        <v>189</v>
      </c>
      <c r="R1945" s="74">
        <v>12</v>
      </c>
      <c r="S1945" s="74"/>
      <c r="T1945" s="74">
        <v>396</v>
      </c>
      <c r="U1945" s="74">
        <v>25</v>
      </c>
      <c r="V1945" s="74"/>
    </row>
    <row r="1946" spans="1:22">
      <c r="A1946" s="78">
        <v>42494</v>
      </c>
      <c r="B1946" s="74">
        <v>27</v>
      </c>
      <c r="C1946" s="74">
        <v>3</v>
      </c>
      <c r="D1946" s="74"/>
      <c r="E1946" s="74"/>
      <c r="F1946" s="74">
        <v>26</v>
      </c>
      <c r="G1946" s="74">
        <v>2</v>
      </c>
      <c r="H1946" s="74"/>
      <c r="I1946" s="74"/>
      <c r="J1946" s="74">
        <v>373</v>
      </c>
      <c r="K1946" s="74">
        <v>26</v>
      </c>
      <c r="L1946" s="74"/>
      <c r="M1946" s="74"/>
      <c r="N1946" s="74">
        <v>177</v>
      </c>
      <c r="O1946" s="74">
        <v>17</v>
      </c>
      <c r="Q1946" s="74">
        <v>227</v>
      </c>
      <c r="R1946" s="74">
        <v>24</v>
      </c>
      <c r="S1946" s="74"/>
      <c r="T1946" s="74">
        <v>392</v>
      </c>
      <c r="U1946" s="74">
        <v>28</v>
      </c>
      <c r="V1946" s="74"/>
    </row>
    <row r="1947" spans="1:22">
      <c r="A1947" s="78">
        <v>42495</v>
      </c>
      <c r="B1947" s="74">
        <v>35</v>
      </c>
      <c r="C1947" s="74">
        <v>3</v>
      </c>
      <c r="D1947" s="74"/>
      <c r="E1947" s="74"/>
      <c r="F1947" s="74">
        <v>25</v>
      </c>
      <c r="G1947" s="74">
        <v>2</v>
      </c>
      <c r="H1947" s="74"/>
      <c r="I1947" s="74"/>
      <c r="J1947" s="74">
        <v>256</v>
      </c>
      <c r="K1947" s="74">
        <v>16</v>
      </c>
      <c r="L1947" s="74"/>
      <c r="M1947" s="74"/>
      <c r="N1947" s="74">
        <v>176</v>
      </c>
      <c r="O1947" s="74">
        <v>16</v>
      </c>
      <c r="Q1947" s="74">
        <v>301</v>
      </c>
      <c r="R1947" s="74">
        <v>29</v>
      </c>
      <c r="S1947" s="74"/>
      <c r="T1947" s="74">
        <v>451</v>
      </c>
      <c r="U1947" s="74">
        <v>30</v>
      </c>
      <c r="V1947" s="74"/>
    </row>
    <row r="1948" spans="1:22">
      <c r="A1948" s="78">
        <v>42496</v>
      </c>
      <c r="B1948" s="74">
        <v>44</v>
      </c>
      <c r="C1948" s="74">
        <v>4</v>
      </c>
      <c r="D1948" s="74"/>
      <c r="E1948" s="74"/>
      <c r="F1948" s="74">
        <v>28</v>
      </c>
      <c r="G1948" s="74">
        <v>2</v>
      </c>
      <c r="H1948" s="74"/>
      <c r="I1948" s="74"/>
      <c r="J1948" s="74">
        <v>329</v>
      </c>
      <c r="K1948" s="74">
        <v>24</v>
      </c>
      <c r="L1948" s="74"/>
      <c r="M1948" s="74"/>
      <c r="N1948" s="74">
        <v>193</v>
      </c>
      <c r="O1948" s="74">
        <v>19</v>
      </c>
      <c r="Q1948" s="74">
        <v>339</v>
      </c>
      <c r="R1948" s="74">
        <v>32</v>
      </c>
      <c r="S1948" s="74"/>
      <c r="T1948" s="74">
        <v>509</v>
      </c>
      <c r="U1948" s="74">
        <v>35</v>
      </c>
      <c r="V1948" s="74"/>
    </row>
    <row r="1949" spans="1:22">
      <c r="A1949" s="78">
        <v>42497</v>
      </c>
      <c r="B1949" s="74">
        <v>40</v>
      </c>
      <c r="C1949" s="74">
        <v>4</v>
      </c>
      <c r="D1949" s="74"/>
      <c r="E1949" s="74"/>
      <c r="F1949" s="74">
        <v>36</v>
      </c>
      <c r="G1949" s="74">
        <v>2</v>
      </c>
      <c r="H1949" s="74"/>
      <c r="I1949" s="74"/>
      <c r="J1949" s="74">
        <v>286</v>
      </c>
      <c r="K1949" s="74">
        <v>20</v>
      </c>
      <c r="L1949" s="74"/>
      <c r="M1949" s="74"/>
      <c r="N1949" s="74">
        <v>206</v>
      </c>
      <c r="O1949" s="74">
        <v>16</v>
      </c>
      <c r="Q1949" s="74">
        <v>406</v>
      </c>
      <c r="R1949" s="74">
        <v>35</v>
      </c>
      <c r="S1949" s="74"/>
      <c r="T1949" s="74">
        <v>446</v>
      </c>
      <c r="U1949" s="74">
        <v>31</v>
      </c>
      <c r="V1949" s="74"/>
    </row>
    <row r="1950" spans="1:22">
      <c r="A1950" s="78">
        <v>42498</v>
      </c>
      <c r="B1950" s="74">
        <v>29</v>
      </c>
      <c r="C1950" s="74">
        <v>3</v>
      </c>
      <c r="D1950" s="74"/>
      <c r="E1950" s="74"/>
      <c r="F1950" s="74">
        <v>34</v>
      </c>
      <c r="G1950" s="74">
        <v>2</v>
      </c>
      <c r="H1950" s="74"/>
      <c r="I1950" s="74"/>
      <c r="J1950" s="74">
        <v>318</v>
      </c>
      <c r="K1950" s="74">
        <v>20</v>
      </c>
      <c r="L1950" s="74"/>
      <c r="M1950" s="74"/>
      <c r="N1950" s="74">
        <v>226</v>
      </c>
      <c r="O1950" s="74">
        <v>18</v>
      </c>
      <c r="Q1950" s="74">
        <v>452</v>
      </c>
      <c r="R1950" s="74">
        <v>41</v>
      </c>
      <c r="S1950" s="74"/>
      <c r="T1950" s="74">
        <v>440</v>
      </c>
      <c r="U1950" s="74">
        <v>27</v>
      </c>
      <c r="V1950" s="74"/>
    </row>
    <row r="1951" spans="1:22">
      <c r="A1951" s="78">
        <v>42499</v>
      </c>
      <c r="B1951" s="74">
        <v>9</v>
      </c>
      <c r="C1951" s="74">
        <v>1</v>
      </c>
      <c r="D1951" s="74"/>
      <c r="E1951" s="74"/>
      <c r="F1951" s="74">
        <v>28</v>
      </c>
      <c r="G1951" s="74">
        <v>2</v>
      </c>
      <c r="H1951" s="74"/>
      <c r="I1951" s="74"/>
      <c r="J1951" s="74">
        <v>343</v>
      </c>
      <c r="K1951" s="74">
        <v>21</v>
      </c>
      <c r="L1951" s="74"/>
      <c r="M1951" s="74"/>
      <c r="N1951" s="74">
        <v>196</v>
      </c>
      <c r="O1951" s="74">
        <v>16</v>
      </c>
      <c r="Q1951" s="74">
        <v>427</v>
      </c>
      <c r="R1951" s="74">
        <v>39</v>
      </c>
      <c r="S1951" s="74"/>
      <c r="T1951" s="74">
        <v>409</v>
      </c>
      <c r="U1951" s="74">
        <v>27</v>
      </c>
      <c r="V1951" s="74"/>
    </row>
    <row r="1952" spans="1:22">
      <c r="A1952" s="78">
        <v>42500</v>
      </c>
      <c r="B1952" s="74">
        <v>6</v>
      </c>
      <c r="C1952" s="74">
        <v>1</v>
      </c>
      <c r="D1952" s="74"/>
      <c r="E1952" s="74"/>
      <c r="F1952" s="74">
        <v>25</v>
      </c>
      <c r="G1952" s="74">
        <v>2</v>
      </c>
      <c r="H1952" s="74"/>
      <c r="I1952" s="74"/>
      <c r="J1952" s="74">
        <v>420</v>
      </c>
      <c r="K1952" s="74">
        <v>25</v>
      </c>
      <c r="L1952" s="74"/>
      <c r="M1952" s="74"/>
      <c r="N1952" s="74">
        <v>221</v>
      </c>
      <c r="O1952" s="74">
        <v>22</v>
      </c>
      <c r="Q1952" s="74">
        <v>441</v>
      </c>
      <c r="R1952" s="74">
        <v>46</v>
      </c>
      <c r="S1952" s="74"/>
      <c r="T1952" s="74">
        <v>421</v>
      </c>
      <c r="U1952" s="74">
        <v>26</v>
      </c>
      <c r="V1952" s="74"/>
    </row>
    <row r="1953" spans="1:22">
      <c r="A1953" s="78">
        <v>42501</v>
      </c>
      <c r="B1953" s="74">
        <v>14</v>
      </c>
      <c r="C1953" s="74">
        <v>2</v>
      </c>
      <c r="D1953" s="74"/>
      <c r="E1953" s="74"/>
      <c r="F1953" s="74">
        <v>25</v>
      </c>
      <c r="G1953" s="74">
        <v>2</v>
      </c>
      <c r="H1953" s="74"/>
      <c r="I1953" s="74"/>
      <c r="J1953" s="74">
        <v>421</v>
      </c>
      <c r="K1953" s="74">
        <v>29</v>
      </c>
      <c r="L1953" s="74"/>
      <c r="M1953" s="74"/>
      <c r="N1953" s="74">
        <v>212</v>
      </c>
      <c r="O1953" s="74">
        <v>19</v>
      </c>
      <c r="Q1953" s="74">
        <v>389</v>
      </c>
      <c r="R1953" s="74">
        <v>40</v>
      </c>
      <c r="S1953" s="74"/>
      <c r="T1953" s="74">
        <v>204</v>
      </c>
      <c r="U1953" s="74">
        <v>14</v>
      </c>
      <c r="V1953" s="74"/>
    </row>
    <row r="1954" spans="1:22">
      <c r="A1954" s="78">
        <v>42502</v>
      </c>
      <c r="B1954" s="74">
        <v>24</v>
      </c>
      <c r="C1954" s="74">
        <v>3</v>
      </c>
      <c r="D1954" s="74"/>
      <c r="E1954" s="74"/>
      <c r="F1954" s="74">
        <v>29</v>
      </c>
      <c r="G1954" s="74">
        <v>3</v>
      </c>
      <c r="H1954" s="74"/>
      <c r="I1954" s="74"/>
      <c r="J1954" s="74">
        <v>444</v>
      </c>
      <c r="K1954" s="74">
        <v>29</v>
      </c>
      <c r="L1954" s="74"/>
      <c r="M1954" s="74"/>
      <c r="N1954" s="74">
        <v>227</v>
      </c>
      <c r="O1954" s="74">
        <v>24</v>
      </c>
      <c r="Q1954" s="74">
        <v>405</v>
      </c>
      <c r="R1954" s="74">
        <v>42</v>
      </c>
      <c r="S1954" s="74"/>
      <c r="T1954" s="74">
        <v>308</v>
      </c>
      <c r="U1954" s="74">
        <v>19</v>
      </c>
      <c r="V1954" s="74"/>
    </row>
    <row r="1955" spans="1:22">
      <c r="A1955" s="78">
        <v>42503</v>
      </c>
      <c r="B1955" s="74">
        <v>31</v>
      </c>
      <c r="C1955" s="74">
        <v>3</v>
      </c>
      <c r="D1955" s="74"/>
      <c r="E1955" s="74"/>
      <c r="F1955" s="74">
        <v>34</v>
      </c>
      <c r="G1955" s="74">
        <v>2</v>
      </c>
      <c r="H1955" s="74"/>
      <c r="I1955" s="74"/>
      <c r="J1955" s="74">
        <v>460</v>
      </c>
      <c r="K1955" s="74">
        <v>27</v>
      </c>
      <c r="L1955" s="74"/>
      <c r="M1955" s="74"/>
      <c r="N1955" s="74">
        <v>275</v>
      </c>
      <c r="O1955" s="74">
        <v>28</v>
      </c>
      <c r="Q1955" s="74">
        <v>450</v>
      </c>
      <c r="R1955" s="74">
        <v>43</v>
      </c>
      <c r="S1955" s="74"/>
      <c r="T1955" s="74">
        <v>250</v>
      </c>
      <c r="U1955" s="74">
        <v>13</v>
      </c>
      <c r="V1955" s="74"/>
    </row>
    <row r="1956" spans="1:22">
      <c r="A1956" s="78">
        <v>42504</v>
      </c>
      <c r="B1956" s="74">
        <v>39</v>
      </c>
      <c r="C1956" s="74">
        <v>3</v>
      </c>
      <c r="D1956" s="74"/>
      <c r="E1956" s="74"/>
      <c r="F1956" s="74">
        <v>35</v>
      </c>
      <c r="G1956" s="74">
        <v>2</v>
      </c>
      <c r="H1956" s="74"/>
      <c r="I1956" s="74"/>
      <c r="J1956" s="74">
        <v>392</v>
      </c>
      <c r="K1956" s="74">
        <v>26</v>
      </c>
      <c r="L1956" s="74"/>
      <c r="M1956" s="74"/>
      <c r="N1956" s="74">
        <v>214</v>
      </c>
      <c r="O1956" s="74">
        <v>14</v>
      </c>
      <c r="Q1956" s="74">
        <v>457</v>
      </c>
      <c r="R1956" s="74">
        <v>38</v>
      </c>
      <c r="S1956" s="74"/>
      <c r="T1956" s="74">
        <v>188</v>
      </c>
      <c r="U1956" s="74">
        <v>9</v>
      </c>
      <c r="V1956" s="74"/>
    </row>
    <row r="1957" spans="1:22">
      <c r="A1957" s="78">
        <v>42505</v>
      </c>
      <c r="B1957" s="74">
        <v>29</v>
      </c>
      <c r="C1957" s="74">
        <v>3</v>
      </c>
      <c r="D1957" s="74"/>
      <c r="E1957" s="74"/>
      <c r="F1957" s="74">
        <v>37</v>
      </c>
      <c r="G1957" s="74">
        <v>2</v>
      </c>
      <c r="H1957" s="74"/>
      <c r="I1957" s="74"/>
      <c r="J1957" s="74">
        <v>439</v>
      </c>
      <c r="K1957" s="74">
        <v>31</v>
      </c>
      <c r="L1957" s="74"/>
      <c r="M1957" s="74"/>
      <c r="N1957" s="74">
        <v>221</v>
      </c>
      <c r="O1957" s="74">
        <v>16</v>
      </c>
      <c r="Q1957" s="74">
        <v>454</v>
      </c>
      <c r="R1957" s="74">
        <v>37</v>
      </c>
      <c r="S1957" s="74"/>
      <c r="T1957" s="74">
        <v>178</v>
      </c>
      <c r="U1957" s="74">
        <v>11</v>
      </c>
      <c r="V1957" s="74"/>
    </row>
    <row r="1958" spans="1:22">
      <c r="A1958" s="78">
        <v>42506</v>
      </c>
      <c r="B1958" s="74">
        <v>32</v>
      </c>
      <c r="C1958" s="74">
        <v>3</v>
      </c>
      <c r="D1958" s="74"/>
      <c r="E1958" s="74"/>
      <c r="F1958" s="74">
        <v>32</v>
      </c>
      <c r="G1958" s="74">
        <v>2</v>
      </c>
      <c r="H1958" s="74"/>
      <c r="I1958" s="74"/>
      <c r="J1958" s="74">
        <v>475</v>
      </c>
      <c r="K1958" s="74">
        <v>34</v>
      </c>
      <c r="L1958" s="74"/>
      <c r="M1958" s="74"/>
      <c r="N1958" s="74">
        <v>160</v>
      </c>
      <c r="O1958" s="74">
        <v>14</v>
      </c>
      <c r="Q1958" s="74">
        <v>453</v>
      </c>
      <c r="R1958" s="74">
        <v>42</v>
      </c>
      <c r="S1958" s="74"/>
      <c r="T1958" s="74">
        <v>173</v>
      </c>
      <c r="U1958" s="74">
        <v>9</v>
      </c>
      <c r="V1958" s="74"/>
    </row>
    <row r="1959" spans="1:22">
      <c r="A1959" s="78">
        <v>42507</v>
      </c>
      <c r="B1959" s="74">
        <v>16</v>
      </c>
      <c r="C1959" s="74">
        <v>4</v>
      </c>
      <c r="D1959" s="74"/>
      <c r="E1959" s="74"/>
      <c r="F1959" s="74">
        <v>27</v>
      </c>
      <c r="G1959" s="74">
        <v>2</v>
      </c>
      <c r="H1959" s="74"/>
      <c r="I1959" s="74"/>
      <c r="J1959" s="74">
        <v>487</v>
      </c>
      <c r="K1959" s="74">
        <v>36</v>
      </c>
      <c r="L1959" s="74"/>
      <c r="M1959" s="74"/>
      <c r="N1959" s="74">
        <v>114</v>
      </c>
      <c r="O1959" s="74">
        <v>10</v>
      </c>
      <c r="Q1959" s="74">
        <v>365</v>
      </c>
      <c r="R1959" s="74">
        <v>36</v>
      </c>
      <c r="S1959" s="74"/>
      <c r="T1959" s="74">
        <v>132</v>
      </c>
      <c r="U1959" s="74">
        <v>12</v>
      </c>
      <c r="V1959" s="74"/>
    </row>
    <row r="1960" spans="1:22">
      <c r="A1960" s="78">
        <v>42508</v>
      </c>
      <c r="B1960" s="74">
        <v>16</v>
      </c>
      <c r="C1960" s="74">
        <v>4</v>
      </c>
      <c r="D1960" s="74"/>
      <c r="E1960" s="74"/>
      <c r="F1960" s="74">
        <v>26</v>
      </c>
      <c r="G1960" s="74">
        <v>2</v>
      </c>
      <c r="H1960" s="74"/>
      <c r="I1960" s="74"/>
      <c r="J1960" s="74">
        <v>544</v>
      </c>
      <c r="K1960" s="74">
        <v>36</v>
      </c>
      <c r="L1960" s="74"/>
      <c r="M1960" s="74"/>
      <c r="N1960" s="74">
        <v>35</v>
      </c>
      <c r="O1960" s="74">
        <v>3</v>
      </c>
      <c r="Q1960" s="74">
        <v>289</v>
      </c>
      <c r="R1960" s="74">
        <v>35</v>
      </c>
      <c r="S1960" s="74"/>
      <c r="T1960" s="74">
        <v>157</v>
      </c>
      <c r="U1960" s="74">
        <v>15</v>
      </c>
      <c r="V1960" s="74"/>
    </row>
    <row r="1961" spans="1:22">
      <c r="A1961" s="78">
        <v>42509</v>
      </c>
      <c r="B1961" s="74">
        <v>10</v>
      </c>
      <c r="C1961" s="74">
        <v>2</v>
      </c>
      <c r="D1961" s="74"/>
      <c r="E1961" s="74"/>
      <c r="F1961" s="74">
        <v>26</v>
      </c>
      <c r="G1961" s="74">
        <v>2</v>
      </c>
      <c r="H1961" s="74"/>
      <c r="I1961" s="74"/>
      <c r="J1961" s="74">
        <v>551</v>
      </c>
      <c r="K1961" s="74">
        <v>39</v>
      </c>
      <c r="L1961" s="74"/>
      <c r="M1961" s="74"/>
      <c r="N1961" s="74">
        <v>115</v>
      </c>
      <c r="O1961" s="74">
        <v>11</v>
      </c>
      <c r="Q1961" s="74">
        <v>346</v>
      </c>
      <c r="R1961" s="74">
        <v>39</v>
      </c>
      <c r="S1961" s="74"/>
      <c r="T1961" s="74">
        <v>175</v>
      </c>
      <c r="U1961" s="74">
        <v>15</v>
      </c>
      <c r="V1961" s="74"/>
    </row>
    <row r="1962" spans="1:22">
      <c r="A1962" s="78">
        <v>42510</v>
      </c>
      <c r="B1962" s="74">
        <v>37</v>
      </c>
      <c r="C1962" s="74">
        <v>4</v>
      </c>
      <c r="D1962" s="74"/>
      <c r="E1962" s="74"/>
      <c r="F1962" s="74">
        <v>31</v>
      </c>
      <c r="G1962" s="74">
        <v>2</v>
      </c>
      <c r="H1962" s="74"/>
      <c r="I1962" s="74"/>
      <c r="J1962" s="74">
        <v>572</v>
      </c>
      <c r="K1962" s="74">
        <v>41</v>
      </c>
      <c r="L1962" s="74"/>
      <c r="M1962" s="74"/>
      <c r="N1962" s="74">
        <v>179</v>
      </c>
      <c r="O1962" s="74">
        <v>16</v>
      </c>
      <c r="Q1962" s="74">
        <v>377</v>
      </c>
      <c r="R1962" s="74">
        <v>41</v>
      </c>
      <c r="S1962" s="74"/>
      <c r="T1962" s="74">
        <v>174</v>
      </c>
      <c r="U1962" s="74">
        <v>13</v>
      </c>
      <c r="V1962" s="74"/>
    </row>
    <row r="1963" spans="1:22">
      <c r="A1963" s="78">
        <v>42511</v>
      </c>
      <c r="B1963" s="74">
        <v>40</v>
      </c>
      <c r="C1963" s="74">
        <v>3</v>
      </c>
      <c r="D1963" s="74"/>
      <c r="E1963" s="74"/>
      <c r="F1963" s="74">
        <v>35</v>
      </c>
      <c r="G1963" s="74">
        <v>2</v>
      </c>
      <c r="H1963" s="74"/>
      <c r="I1963" s="74"/>
      <c r="J1963" s="74">
        <v>541</v>
      </c>
      <c r="K1963" s="74">
        <v>36</v>
      </c>
      <c r="L1963" s="74"/>
      <c r="M1963" s="74"/>
      <c r="N1963" s="74">
        <v>191</v>
      </c>
      <c r="O1963" s="74">
        <v>14</v>
      </c>
      <c r="Q1963" s="74">
        <v>381</v>
      </c>
      <c r="R1963" s="74">
        <v>34</v>
      </c>
      <c r="S1963" s="74"/>
      <c r="T1963" s="74">
        <v>176</v>
      </c>
      <c r="U1963" s="74">
        <v>14</v>
      </c>
      <c r="V1963" s="74"/>
    </row>
    <row r="1964" spans="1:22">
      <c r="A1964" s="78">
        <v>42512</v>
      </c>
      <c r="B1964" s="74">
        <v>44</v>
      </c>
      <c r="C1964" s="74">
        <v>3</v>
      </c>
      <c r="D1964" s="74"/>
      <c r="E1964" s="74"/>
      <c r="F1964" s="74">
        <v>34</v>
      </c>
      <c r="G1964" s="74">
        <v>2</v>
      </c>
      <c r="H1964" s="74"/>
      <c r="I1964" s="74"/>
      <c r="J1964" s="74">
        <v>575</v>
      </c>
      <c r="K1964" s="74">
        <v>41</v>
      </c>
      <c r="L1964" s="74"/>
      <c r="M1964" s="74"/>
      <c r="N1964" s="74">
        <v>210</v>
      </c>
      <c r="O1964" s="74">
        <v>15</v>
      </c>
      <c r="Q1964" s="74">
        <v>419</v>
      </c>
      <c r="R1964" s="74">
        <v>38</v>
      </c>
      <c r="S1964" s="74"/>
      <c r="T1964" s="74">
        <v>194</v>
      </c>
      <c r="U1964" s="74">
        <v>12</v>
      </c>
      <c r="V1964" s="74"/>
    </row>
    <row r="1965" spans="1:22">
      <c r="A1965" s="78">
        <v>42513</v>
      </c>
      <c r="B1965" s="74">
        <v>40</v>
      </c>
      <c r="C1965" s="74">
        <v>3</v>
      </c>
      <c r="D1965" s="74"/>
      <c r="E1965" s="74"/>
      <c r="F1965" s="74">
        <v>31</v>
      </c>
      <c r="G1965" s="74">
        <v>2</v>
      </c>
      <c r="H1965" s="74"/>
      <c r="I1965" s="74"/>
      <c r="J1965" s="74">
        <v>669</v>
      </c>
      <c r="K1965" s="74">
        <v>46</v>
      </c>
      <c r="L1965" s="74"/>
      <c r="M1965" s="74"/>
      <c r="N1965" s="74">
        <v>233</v>
      </c>
      <c r="O1965" s="74">
        <v>20</v>
      </c>
      <c r="Q1965" s="74">
        <v>433</v>
      </c>
      <c r="R1965" s="74">
        <v>41</v>
      </c>
      <c r="S1965" s="74"/>
      <c r="T1965" s="74">
        <v>164</v>
      </c>
      <c r="U1965" s="74">
        <v>11</v>
      </c>
      <c r="V1965" s="74"/>
    </row>
    <row r="1966" spans="1:22">
      <c r="A1966" s="78">
        <v>42514</v>
      </c>
      <c r="B1966" s="74">
        <v>10</v>
      </c>
      <c r="C1966" s="74">
        <v>2</v>
      </c>
      <c r="D1966" s="74"/>
      <c r="E1966" s="74"/>
      <c r="F1966" s="74">
        <v>28</v>
      </c>
      <c r="G1966" s="74">
        <v>2</v>
      </c>
      <c r="H1966" s="74"/>
      <c r="I1966" s="74"/>
      <c r="J1966" s="74">
        <v>685</v>
      </c>
      <c r="K1966" s="74">
        <v>47</v>
      </c>
      <c r="L1966" s="74"/>
      <c r="M1966" s="74"/>
      <c r="N1966" s="74">
        <v>262</v>
      </c>
      <c r="O1966" s="74">
        <v>27</v>
      </c>
      <c r="Q1966" s="74">
        <v>365</v>
      </c>
      <c r="R1966" s="74">
        <v>38</v>
      </c>
      <c r="S1966" s="74"/>
      <c r="T1966" s="74">
        <v>194</v>
      </c>
      <c r="U1966" s="74">
        <v>13</v>
      </c>
      <c r="V1966" s="74"/>
    </row>
    <row r="1967" spans="1:22">
      <c r="A1967" s="78">
        <v>42515</v>
      </c>
      <c r="B1967" s="74">
        <v>25</v>
      </c>
      <c r="C1967" s="74">
        <v>2</v>
      </c>
      <c r="D1967" s="74"/>
      <c r="E1967" s="74"/>
      <c r="F1967" s="74">
        <v>28</v>
      </c>
      <c r="G1967" s="74">
        <v>2</v>
      </c>
      <c r="H1967" s="74"/>
      <c r="I1967" s="74"/>
      <c r="J1967" s="74">
        <v>670</v>
      </c>
      <c r="K1967" s="74">
        <v>37</v>
      </c>
      <c r="L1967" s="74"/>
      <c r="M1967" s="74"/>
      <c r="N1967" s="74">
        <v>90</v>
      </c>
      <c r="O1967" s="74">
        <v>6</v>
      </c>
      <c r="Q1967" s="74">
        <v>334</v>
      </c>
      <c r="R1967" s="74">
        <v>39</v>
      </c>
      <c r="S1967" s="74"/>
      <c r="T1967" s="74">
        <v>178</v>
      </c>
      <c r="U1967" s="74">
        <v>15</v>
      </c>
      <c r="V1967" s="74"/>
    </row>
    <row r="1968" spans="1:22">
      <c r="A1968" s="78">
        <v>42516</v>
      </c>
      <c r="B1968" s="74">
        <v>38</v>
      </c>
      <c r="C1968" s="74">
        <v>3</v>
      </c>
      <c r="D1968" s="74"/>
      <c r="E1968" s="74"/>
      <c r="F1968" s="74">
        <v>29</v>
      </c>
      <c r="G1968" s="74">
        <v>2</v>
      </c>
      <c r="H1968" s="74"/>
      <c r="I1968" s="74"/>
      <c r="J1968" s="74">
        <v>662</v>
      </c>
      <c r="K1968" s="74">
        <v>41</v>
      </c>
      <c r="L1968" s="74"/>
      <c r="M1968" s="74"/>
      <c r="N1968" s="74">
        <v>148</v>
      </c>
      <c r="O1968" s="74">
        <v>13</v>
      </c>
      <c r="Q1968" s="74">
        <v>372</v>
      </c>
      <c r="R1968" s="74">
        <v>37</v>
      </c>
      <c r="S1968" s="74"/>
      <c r="T1968" s="74">
        <v>203</v>
      </c>
      <c r="U1968" s="74">
        <v>16</v>
      </c>
      <c r="V1968" s="74"/>
    </row>
    <row r="1969" spans="1:22">
      <c r="A1969" s="78">
        <v>42517</v>
      </c>
      <c r="B1969" s="74">
        <v>26</v>
      </c>
      <c r="C1969" s="74">
        <v>3</v>
      </c>
      <c r="D1969" s="74"/>
      <c r="E1969" s="74"/>
      <c r="F1969" s="74">
        <v>40</v>
      </c>
      <c r="G1969" s="74">
        <v>2</v>
      </c>
      <c r="H1969" s="74"/>
      <c r="I1969" s="74"/>
      <c r="J1969" s="74">
        <v>688</v>
      </c>
      <c r="K1969" s="74">
        <v>40</v>
      </c>
      <c r="L1969" s="74"/>
      <c r="M1969" s="74"/>
      <c r="N1969" s="74">
        <v>213</v>
      </c>
      <c r="O1969" s="74">
        <v>18</v>
      </c>
      <c r="Q1969" s="74">
        <v>372</v>
      </c>
      <c r="R1969" s="74">
        <v>34</v>
      </c>
      <c r="S1969" s="74"/>
      <c r="T1969" s="74">
        <v>200</v>
      </c>
      <c r="U1969" s="74">
        <v>14</v>
      </c>
      <c r="V1969" s="74"/>
    </row>
    <row r="1970" spans="1:22">
      <c r="A1970" s="78">
        <v>42518</v>
      </c>
      <c r="B1970" s="74">
        <v>30</v>
      </c>
      <c r="C1970" s="74">
        <v>2</v>
      </c>
      <c r="D1970" s="74"/>
      <c r="E1970" s="74"/>
      <c r="F1970" s="74">
        <v>43</v>
      </c>
      <c r="G1970" s="74">
        <v>2</v>
      </c>
      <c r="H1970" s="74"/>
      <c r="I1970" s="74"/>
      <c r="J1970" s="74">
        <v>600</v>
      </c>
      <c r="K1970" s="74">
        <v>35</v>
      </c>
      <c r="L1970" s="74"/>
      <c r="M1970" s="74"/>
      <c r="N1970" s="74">
        <v>243</v>
      </c>
      <c r="O1970" s="74">
        <v>19</v>
      </c>
      <c r="Q1970" s="74">
        <v>345</v>
      </c>
      <c r="R1970" s="74">
        <v>28</v>
      </c>
      <c r="S1970" s="74"/>
      <c r="T1970" s="74">
        <v>155</v>
      </c>
      <c r="U1970" s="74">
        <v>13</v>
      </c>
      <c r="V1970" s="74"/>
    </row>
    <row r="1971" spans="1:22">
      <c r="A1971" s="78">
        <v>42519</v>
      </c>
      <c r="B1971" s="74">
        <v>42</v>
      </c>
      <c r="C1971" s="74">
        <v>3</v>
      </c>
      <c r="D1971" s="74"/>
      <c r="E1971" s="74"/>
      <c r="F1971" s="74">
        <v>44</v>
      </c>
      <c r="G1971" s="74">
        <v>2</v>
      </c>
      <c r="H1971" s="74"/>
      <c r="I1971" s="74"/>
      <c r="J1971" s="74">
        <v>557</v>
      </c>
      <c r="K1971" s="74">
        <v>35</v>
      </c>
      <c r="L1971" s="74"/>
      <c r="M1971" s="74"/>
      <c r="N1971" s="74">
        <v>290</v>
      </c>
      <c r="O1971" s="74">
        <v>24</v>
      </c>
      <c r="Q1971" s="74">
        <v>372</v>
      </c>
      <c r="R1971" s="74">
        <v>31</v>
      </c>
      <c r="S1971" s="74"/>
      <c r="T1971" s="74">
        <v>79</v>
      </c>
      <c r="U1971" s="74">
        <v>6</v>
      </c>
      <c r="V1971" s="74"/>
    </row>
    <row r="1972" spans="1:22">
      <c r="A1972" s="78">
        <v>42520</v>
      </c>
      <c r="B1972" s="74">
        <v>41</v>
      </c>
      <c r="C1972" s="74">
        <v>3</v>
      </c>
      <c r="D1972" s="74"/>
      <c r="E1972" s="74"/>
      <c r="F1972" s="74">
        <v>45</v>
      </c>
      <c r="G1972" s="74">
        <v>2</v>
      </c>
      <c r="H1972" s="74"/>
      <c r="I1972" s="74"/>
      <c r="J1972" s="74">
        <v>650</v>
      </c>
      <c r="K1972" s="74">
        <v>41</v>
      </c>
      <c r="L1972" s="74"/>
      <c r="M1972" s="74"/>
      <c r="N1972" s="74">
        <v>266</v>
      </c>
      <c r="O1972" s="74">
        <v>28</v>
      </c>
      <c r="Q1972" s="74">
        <v>377</v>
      </c>
      <c r="R1972" s="74">
        <v>37</v>
      </c>
      <c r="S1972" s="74"/>
      <c r="T1972" s="74">
        <v>234</v>
      </c>
      <c r="U1972" s="74">
        <v>15</v>
      </c>
      <c r="V1972" s="74"/>
    </row>
    <row r="1973" spans="1:22">
      <c r="A1973" s="78">
        <v>42521</v>
      </c>
      <c r="B1973" s="74">
        <v>35</v>
      </c>
      <c r="C1973" s="74">
        <v>4</v>
      </c>
      <c r="D1973" s="74"/>
      <c r="E1973" s="74"/>
      <c r="F1973" s="74">
        <v>44</v>
      </c>
      <c r="G1973" s="74">
        <v>2</v>
      </c>
      <c r="H1973" s="74"/>
      <c r="I1973" s="74"/>
      <c r="J1973" s="74">
        <v>705</v>
      </c>
      <c r="K1973" s="74">
        <v>51</v>
      </c>
      <c r="L1973" s="74"/>
      <c r="M1973" s="74"/>
      <c r="N1973" s="74">
        <v>235</v>
      </c>
      <c r="O1973" s="74">
        <v>24</v>
      </c>
      <c r="Q1973" s="74">
        <v>345</v>
      </c>
      <c r="R1973" s="74">
        <v>34</v>
      </c>
      <c r="S1973" s="74"/>
      <c r="T1973" s="74">
        <v>214</v>
      </c>
      <c r="U1973" s="74">
        <v>21</v>
      </c>
      <c r="V1973" s="74"/>
    </row>
    <row r="1974" spans="1:22">
      <c r="A1974" s="78">
        <v>42522</v>
      </c>
      <c r="B1974" s="74">
        <v>28</v>
      </c>
      <c r="C1974" s="74">
        <v>3</v>
      </c>
      <c r="D1974" s="74"/>
      <c r="E1974" s="74"/>
      <c r="F1974" s="74">
        <v>48</v>
      </c>
      <c r="G1974" s="74">
        <v>2</v>
      </c>
      <c r="H1974" s="74"/>
      <c r="I1974" s="74"/>
      <c r="J1974" s="74">
        <v>690</v>
      </c>
      <c r="K1974" s="74">
        <v>38</v>
      </c>
      <c r="L1974" s="74"/>
      <c r="M1974" s="74"/>
      <c r="N1974" s="74">
        <v>187</v>
      </c>
      <c r="O1974" s="74">
        <v>21</v>
      </c>
      <c r="Q1974" s="74">
        <v>263</v>
      </c>
      <c r="R1974" s="74">
        <v>28</v>
      </c>
      <c r="S1974" s="74"/>
      <c r="T1974" s="74">
        <v>173</v>
      </c>
      <c r="U1974" s="74">
        <v>12</v>
      </c>
      <c r="V1974" s="74"/>
    </row>
    <row r="1975" spans="1:22">
      <c r="A1975" s="78">
        <v>42523</v>
      </c>
      <c r="B1975" s="74">
        <v>24</v>
      </c>
      <c r="C1975" s="74">
        <v>2</v>
      </c>
      <c r="D1975" s="74"/>
      <c r="E1975" s="74"/>
      <c r="F1975" s="74">
        <v>42</v>
      </c>
      <c r="G1975" s="74">
        <v>2</v>
      </c>
      <c r="H1975" s="74"/>
      <c r="I1975" s="74"/>
      <c r="J1975" s="74">
        <v>643</v>
      </c>
      <c r="K1975" s="74">
        <v>38</v>
      </c>
      <c r="L1975" s="74"/>
      <c r="M1975" s="74"/>
      <c r="N1975" s="74">
        <v>192</v>
      </c>
      <c r="O1975" s="74">
        <v>19</v>
      </c>
      <c r="Q1975" s="74">
        <v>272</v>
      </c>
      <c r="R1975" s="74">
        <v>29</v>
      </c>
      <c r="S1975" s="74"/>
      <c r="T1975" s="74">
        <v>200</v>
      </c>
      <c r="U1975" s="74">
        <v>12</v>
      </c>
      <c r="V1975" s="74"/>
    </row>
    <row r="1976" spans="1:22">
      <c r="A1976" s="78">
        <v>42524</v>
      </c>
      <c r="B1976" s="74">
        <v>18</v>
      </c>
      <c r="C1976" s="74">
        <v>2</v>
      </c>
      <c r="D1976" s="74"/>
      <c r="E1976" s="74"/>
      <c r="F1976" s="74">
        <v>31</v>
      </c>
      <c r="G1976" s="74">
        <v>2</v>
      </c>
      <c r="H1976" s="74"/>
      <c r="I1976" s="74"/>
      <c r="J1976" s="74">
        <v>613</v>
      </c>
      <c r="K1976" s="74">
        <v>38</v>
      </c>
      <c r="L1976" s="74"/>
      <c r="M1976" s="74"/>
      <c r="N1976" s="74">
        <v>206</v>
      </c>
      <c r="O1976" s="74">
        <v>19</v>
      </c>
      <c r="Q1976" s="74">
        <v>281</v>
      </c>
      <c r="R1976" s="74">
        <v>28</v>
      </c>
      <c r="S1976" s="74"/>
      <c r="T1976" s="74">
        <v>215</v>
      </c>
      <c r="U1976" s="74">
        <v>13</v>
      </c>
      <c r="V1976" s="74"/>
    </row>
    <row r="1977" spans="1:22">
      <c r="A1977" s="78">
        <v>42525</v>
      </c>
      <c r="B1977" s="74">
        <v>38</v>
      </c>
      <c r="C1977" s="74">
        <v>2</v>
      </c>
      <c r="D1977" s="74"/>
      <c r="E1977" s="74"/>
      <c r="F1977" s="74">
        <v>43</v>
      </c>
      <c r="G1977" s="74">
        <v>2</v>
      </c>
      <c r="H1977" s="74"/>
      <c r="I1977" s="74"/>
      <c r="J1977" s="74">
        <v>590</v>
      </c>
      <c r="K1977" s="74">
        <v>38</v>
      </c>
      <c r="L1977" s="74"/>
      <c r="M1977" s="74"/>
      <c r="N1977" s="74">
        <v>222</v>
      </c>
      <c r="O1977" s="74">
        <v>17</v>
      </c>
      <c r="Q1977" s="74">
        <v>312</v>
      </c>
      <c r="R1977" s="74">
        <v>29</v>
      </c>
      <c r="S1977" s="74"/>
      <c r="T1977" s="74">
        <v>321</v>
      </c>
      <c r="U1977" s="74">
        <v>24</v>
      </c>
      <c r="V1977" s="74"/>
    </row>
    <row r="1978" spans="1:22">
      <c r="A1978" s="78">
        <v>42526</v>
      </c>
      <c r="B1978" s="74">
        <v>40</v>
      </c>
      <c r="C1978" s="74">
        <v>2</v>
      </c>
      <c r="D1978" s="74"/>
      <c r="E1978" s="74"/>
      <c r="F1978" s="74">
        <v>37</v>
      </c>
      <c r="G1978" s="74">
        <v>2</v>
      </c>
      <c r="H1978" s="74"/>
      <c r="I1978" s="74"/>
      <c r="J1978" s="74">
        <v>563</v>
      </c>
      <c r="K1978" s="74">
        <v>36</v>
      </c>
      <c r="L1978" s="74"/>
      <c r="M1978" s="74"/>
      <c r="N1978" s="74">
        <v>219</v>
      </c>
      <c r="O1978" s="74">
        <v>19</v>
      </c>
      <c r="Q1978" s="74">
        <v>305</v>
      </c>
      <c r="R1978" s="74">
        <v>30</v>
      </c>
      <c r="S1978" s="74"/>
      <c r="T1978" s="74">
        <v>243</v>
      </c>
      <c r="U1978" s="74">
        <v>13</v>
      </c>
      <c r="V1978" s="74"/>
    </row>
    <row r="1979" spans="1:22">
      <c r="A1979" s="78">
        <v>42527</v>
      </c>
      <c r="B1979" s="74">
        <v>36</v>
      </c>
      <c r="C1979" s="74">
        <v>2</v>
      </c>
      <c r="D1979" s="74"/>
      <c r="E1979" s="74"/>
      <c r="F1979" s="74">
        <v>33</v>
      </c>
      <c r="G1979" s="74">
        <v>2</v>
      </c>
      <c r="H1979" s="74"/>
      <c r="I1979" s="74"/>
      <c r="J1979" s="74">
        <v>675</v>
      </c>
      <c r="K1979" s="74">
        <v>42</v>
      </c>
      <c r="L1979" s="74"/>
      <c r="M1979" s="74"/>
      <c r="N1979" s="74">
        <v>207</v>
      </c>
      <c r="O1979" s="74">
        <v>22</v>
      </c>
      <c r="Q1979" s="74">
        <v>306</v>
      </c>
      <c r="R1979" s="74">
        <v>32</v>
      </c>
      <c r="S1979" s="74"/>
      <c r="T1979" s="74">
        <v>263</v>
      </c>
      <c r="U1979" s="74">
        <v>17</v>
      </c>
      <c r="V1979" s="74"/>
    </row>
    <row r="1980" spans="1:22">
      <c r="A1980" s="78">
        <v>42528</v>
      </c>
      <c r="B1980" s="74">
        <v>22</v>
      </c>
      <c r="C1980" s="74">
        <v>2</v>
      </c>
      <c r="D1980" s="74"/>
      <c r="E1980" s="74"/>
      <c r="F1980" s="74">
        <v>32</v>
      </c>
      <c r="G1980" s="74">
        <v>2</v>
      </c>
      <c r="H1980" s="74"/>
      <c r="I1980" s="74"/>
      <c r="J1980" s="74">
        <v>798</v>
      </c>
      <c r="K1980" s="74">
        <v>47</v>
      </c>
      <c r="L1980" s="74"/>
      <c r="M1980" s="74"/>
      <c r="N1980" s="74">
        <v>201</v>
      </c>
      <c r="O1980" s="74">
        <v>19</v>
      </c>
      <c r="Q1980" s="74">
        <v>156</v>
      </c>
      <c r="R1980" s="74">
        <v>12</v>
      </c>
      <c r="S1980" s="74"/>
      <c r="T1980" s="74">
        <v>213</v>
      </c>
      <c r="U1980" s="74">
        <v>13</v>
      </c>
      <c r="V1980" s="74"/>
    </row>
    <row r="1981" spans="1:22">
      <c r="A1981" s="78">
        <v>42529</v>
      </c>
      <c r="B1981" s="74">
        <v>35</v>
      </c>
      <c r="C1981" s="74">
        <v>3</v>
      </c>
      <c r="D1981" s="74"/>
      <c r="E1981" s="74"/>
      <c r="F1981" s="74">
        <v>37</v>
      </c>
      <c r="G1981" s="74">
        <v>2</v>
      </c>
      <c r="H1981" s="74"/>
      <c r="I1981" s="74"/>
      <c r="J1981" s="74">
        <v>728</v>
      </c>
      <c r="K1981" s="74">
        <v>39</v>
      </c>
      <c r="L1981" s="74"/>
      <c r="M1981" s="74"/>
      <c r="N1981" s="74">
        <v>212</v>
      </c>
      <c r="O1981" s="74">
        <v>20</v>
      </c>
      <c r="Q1981" s="74">
        <v>213</v>
      </c>
      <c r="R1981" s="74">
        <v>21</v>
      </c>
      <c r="S1981" s="74"/>
      <c r="T1981" s="74">
        <v>238</v>
      </c>
      <c r="U1981" s="74">
        <v>15</v>
      </c>
      <c r="V1981" s="74"/>
    </row>
    <row r="1982" spans="1:22">
      <c r="A1982" s="78">
        <v>42530</v>
      </c>
      <c r="B1982" s="74">
        <v>35</v>
      </c>
      <c r="C1982" s="74">
        <v>2</v>
      </c>
      <c r="D1982" s="74"/>
      <c r="E1982" s="74"/>
      <c r="F1982" s="74">
        <v>35</v>
      </c>
      <c r="G1982" s="74">
        <v>2</v>
      </c>
      <c r="H1982" s="74"/>
      <c r="I1982" s="74"/>
      <c r="J1982" s="74">
        <v>800</v>
      </c>
      <c r="K1982" s="74">
        <v>44</v>
      </c>
      <c r="L1982" s="74"/>
      <c r="M1982" s="74"/>
      <c r="N1982" s="74">
        <v>221</v>
      </c>
      <c r="O1982" s="74">
        <v>19</v>
      </c>
      <c r="Q1982" s="74">
        <v>267</v>
      </c>
      <c r="R1982" s="74">
        <v>25</v>
      </c>
      <c r="S1982" s="74"/>
      <c r="T1982" s="74">
        <v>237</v>
      </c>
      <c r="U1982" s="74">
        <v>14</v>
      </c>
      <c r="V1982" s="74"/>
    </row>
    <row r="1983" spans="1:22">
      <c r="A1983" s="78">
        <v>42531</v>
      </c>
      <c r="B1983" s="74">
        <v>37</v>
      </c>
      <c r="C1983" s="74">
        <v>2</v>
      </c>
      <c r="D1983" s="74"/>
      <c r="E1983" s="74"/>
      <c r="F1983" s="74">
        <v>37</v>
      </c>
      <c r="G1983" s="74">
        <v>2</v>
      </c>
      <c r="H1983" s="74"/>
      <c r="I1983" s="74"/>
      <c r="J1983" s="74">
        <v>693</v>
      </c>
      <c r="K1983" s="74">
        <v>38</v>
      </c>
      <c r="L1983" s="74"/>
      <c r="M1983" s="74"/>
      <c r="N1983" s="74">
        <v>209</v>
      </c>
      <c r="O1983" s="74">
        <v>14</v>
      </c>
      <c r="Q1983" s="74">
        <v>264</v>
      </c>
      <c r="R1983" s="74">
        <v>24</v>
      </c>
      <c r="S1983" s="74"/>
      <c r="T1983" s="74">
        <v>231</v>
      </c>
      <c r="U1983" s="74">
        <v>13</v>
      </c>
      <c r="V1983" s="74"/>
    </row>
    <row r="1984" spans="1:22">
      <c r="A1984" s="78">
        <v>42532</v>
      </c>
      <c r="B1984" s="74">
        <v>32</v>
      </c>
      <c r="C1984" s="74">
        <v>2</v>
      </c>
      <c r="D1984" s="74"/>
      <c r="E1984" s="74"/>
      <c r="F1984" s="74">
        <v>36</v>
      </c>
      <c r="G1984" s="74">
        <v>2</v>
      </c>
      <c r="H1984" s="74"/>
      <c r="I1984" s="74"/>
      <c r="J1984" s="74">
        <v>707</v>
      </c>
      <c r="K1984" s="74">
        <v>38</v>
      </c>
      <c r="L1984" s="74"/>
      <c r="M1984" s="74"/>
      <c r="N1984" s="74">
        <v>150</v>
      </c>
      <c r="O1984" s="74">
        <v>6</v>
      </c>
      <c r="Q1984" s="74">
        <v>273</v>
      </c>
      <c r="R1984" s="74">
        <v>22</v>
      </c>
      <c r="S1984" s="74"/>
      <c r="T1984" s="74">
        <v>212</v>
      </c>
      <c r="U1984" s="74">
        <v>12</v>
      </c>
      <c r="V1984" s="74"/>
    </row>
    <row r="1985" spans="1:22">
      <c r="A1985" s="78">
        <v>42533</v>
      </c>
      <c r="B1985" s="74">
        <v>16</v>
      </c>
      <c r="C1985" s="74">
        <v>2</v>
      </c>
      <c r="D1985" s="74"/>
      <c r="E1985" s="74"/>
      <c r="F1985" s="74">
        <v>47</v>
      </c>
      <c r="G1985" s="74">
        <v>2</v>
      </c>
      <c r="H1985" s="74"/>
      <c r="I1985" s="74"/>
      <c r="J1985" s="74">
        <v>682</v>
      </c>
      <c r="K1985" s="74">
        <v>38</v>
      </c>
      <c r="L1985" s="74"/>
      <c r="M1985" s="74"/>
      <c r="N1985" s="74">
        <v>148</v>
      </c>
      <c r="O1985" s="74">
        <v>9</v>
      </c>
      <c r="Q1985" s="74">
        <v>272</v>
      </c>
      <c r="R1985" s="74">
        <v>22</v>
      </c>
      <c r="S1985" s="74"/>
      <c r="T1985" s="74">
        <v>448</v>
      </c>
      <c r="U1985" s="74">
        <v>24</v>
      </c>
      <c r="V1985" s="74"/>
    </row>
    <row r="1986" spans="1:22">
      <c r="A1986" s="78">
        <v>42534</v>
      </c>
      <c r="B1986" s="74">
        <v>20</v>
      </c>
      <c r="C1986" s="74">
        <v>2</v>
      </c>
      <c r="D1986" s="74"/>
      <c r="E1986" s="74"/>
      <c r="F1986" s="74">
        <v>37</v>
      </c>
      <c r="G1986" s="74">
        <v>2</v>
      </c>
      <c r="H1986" s="74"/>
      <c r="I1986" s="74"/>
      <c r="J1986" s="74">
        <v>592</v>
      </c>
      <c r="K1986" s="74">
        <v>37</v>
      </c>
      <c r="L1986" s="74"/>
      <c r="M1986" s="74"/>
      <c r="N1986" s="74">
        <v>163</v>
      </c>
      <c r="O1986" s="74">
        <v>12</v>
      </c>
      <c r="Q1986" s="74">
        <v>292</v>
      </c>
      <c r="R1986" s="74">
        <v>26</v>
      </c>
      <c r="S1986" s="74"/>
      <c r="T1986" s="74">
        <v>471</v>
      </c>
      <c r="U1986" s="74">
        <v>30</v>
      </c>
      <c r="V1986" s="74"/>
    </row>
    <row r="1987" spans="1:22">
      <c r="A1987" s="78">
        <v>42535</v>
      </c>
      <c r="B1987" s="74">
        <v>11</v>
      </c>
      <c r="C1987" s="74">
        <v>2</v>
      </c>
      <c r="D1987" s="74"/>
      <c r="E1987" s="74"/>
      <c r="F1987" s="74">
        <v>37</v>
      </c>
      <c r="G1987" s="74">
        <v>2</v>
      </c>
      <c r="H1987" s="74"/>
      <c r="I1987" s="74"/>
      <c r="J1987" s="74">
        <v>498</v>
      </c>
      <c r="K1987" s="74">
        <v>33</v>
      </c>
      <c r="L1987" s="74"/>
      <c r="M1987" s="74"/>
      <c r="N1987" s="74">
        <v>158</v>
      </c>
      <c r="O1987" s="74">
        <v>13</v>
      </c>
      <c r="Q1987" s="74">
        <v>281</v>
      </c>
      <c r="R1987" s="74">
        <v>25</v>
      </c>
      <c r="S1987" s="74"/>
      <c r="T1987" s="74">
        <v>380</v>
      </c>
      <c r="U1987" s="74">
        <v>25</v>
      </c>
      <c r="V1987" s="74"/>
    </row>
    <row r="1988" spans="1:22">
      <c r="A1988" s="78">
        <v>42536</v>
      </c>
      <c r="B1988" s="74">
        <v>17</v>
      </c>
      <c r="C1988" s="74">
        <v>2</v>
      </c>
      <c r="D1988" s="74"/>
      <c r="E1988" s="74"/>
      <c r="F1988" s="74">
        <v>36</v>
      </c>
      <c r="G1988" s="74">
        <v>2</v>
      </c>
      <c r="H1988" s="74"/>
      <c r="I1988" s="74"/>
      <c r="J1988" s="74">
        <v>584</v>
      </c>
      <c r="K1988" s="74">
        <v>35</v>
      </c>
      <c r="L1988" s="74"/>
      <c r="M1988" s="74"/>
      <c r="N1988" s="74">
        <v>178</v>
      </c>
      <c r="O1988" s="74">
        <v>17</v>
      </c>
      <c r="Q1988" s="74">
        <v>292</v>
      </c>
      <c r="R1988" s="74">
        <v>29</v>
      </c>
      <c r="S1988" s="74"/>
      <c r="T1988" s="74">
        <v>423</v>
      </c>
      <c r="U1988" s="74">
        <v>27</v>
      </c>
      <c r="V1988" s="74"/>
    </row>
    <row r="1989" spans="1:22">
      <c r="A1989" s="78">
        <v>42537</v>
      </c>
      <c r="B1989" s="74">
        <v>13</v>
      </c>
      <c r="C1989" s="74">
        <v>5</v>
      </c>
      <c r="D1989" s="74"/>
      <c r="E1989" s="74"/>
      <c r="F1989" s="74">
        <v>37</v>
      </c>
      <c r="G1989" s="74">
        <v>2</v>
      </c>
      <c r="H1989" s="74"/>
      <c r="I1989" s="74"/>
      <c r="J1989" s="74">
        <v>566</v>
      </c>
      <c r="K1989" s="74">
        <v>39</v>
      </c>
      <c r="L1989" s="74"/>
      <c r="M1989" s="74"/>
      <c r="N1989" s="74">
        <v>174</v>
      </c>
      <c r="O1989" s="74">
        <v>15</v>
      </c>
      <c r="Q1989" s="74">
        <v>280</v>
      </c>
      <c r="R1989" s="74">
        <v>29</v>
      </c>
      <c r="S1989" s="74"/>
      <c r="T1989" s="74">
        <v>175</v>
      </c>
      <c r="U1989" s="74">
        <v>18</v>
      </c>
      <c r="V1989" s="74"/>
    </row>
    <row r="1990" spans="1:22">
      <c r="A1990" s="78">
        <v>42538</v>
      </c>
      <c r="B1990" s="74">
        <v>2</v>
      </c>
      <c r="C1990" s="74">
        <v>1</v>
      </c>
      <c r="D1990" s="74"/>
      <c r="E1990" s="74"/>
      <c r="F1990" s="74">
        <v>21</v>
      </c>
      <c r="G1990" s="74">
        <v>2</v>
      </c>
      <c r="H1990" s="74"/>
      <c r="I1990" s="74"/>
      <c r="J1990" s="74">
        <v>472</v>
      </c>
      <c r="K1990" s="74">
        <v>32</v>
      </c>
      <c r="L1990" s="74"/>
      <c r="M1990" s="74"/>
      <c r="N1990" s="74">
        <v>92</v>
      </c>
      <c r="O1990" s="74">
        <v>7</v>
      </c>
      <c r="Q1990" s="74">
        <v>229</v>
      </c>
      <c r="R1990" s="74">
        <v>24</v>
      </c>
      <c r="S1990" s="74"/>
      <c r="T1990" s="74">
        <v>250</v>
      </c>
      <c r="U1990" s="74">
        <v>20</v>
      </c>
      <c r="V1990" s="74"/>
    </row>
    <row r="1991" spans="1:22">
      <c r="A1991" s="78">
        <v>42539</v>
      </c>
      <c r="B1991" s="74">
        <v>2</v>
      </c>
      <c r="C1991" s="74">
        <v>1</v>
      </c>
      <c r="D1991" s="74"/>
      <c r="E1991" s="74"/>
      <c r="F1991" s="74">
        <v>3</v>
      </c>
      <c r="G1991" s="74">
        <v>1</v>
      </c>
      <c r="H1991" s="74"/>
      <c r="I1991" s="74"/>
      <c r="J1991" s="74">
        <v>402</v>
      </c>
      <c r="K1991" s="74">
        <v>29</v>
      </c>
      <c r="L1991" s="74"/>
      <c r="M1991" s="74"/>
      <c r="N1991" s="74">
        <v>48</v>
      </c>
      <c r="O1991" s="74">
        <v>2</v>
      </c>
      <c r="Q1991" s="74">
        <v>194</v>
      </c>
      <c r="R1991" s="74">
        <v>17</v>
      </c>
      <c r="S1991" s="74"/>
      <c r="T1991" s="74">
        <v>161</v>
      </c>
      <c r="U1991" s="74">
        <v>15</v>
      </c>
      <c r="V1991" s="74"/>
    </row>
    <row r="1992" spans="1:22">
      <c r="A1992" s="78">
        <v>42540</v>
      </c>
      <c r="B1992" s="74">
        <v>2</v>
      </c>
      <c r="C1992" s="74">
        <v>1</v>
      </c>
      <c r="D1992" s="74"/>
      <c r="E1992" s="74"/>
      <c r="F1992" s="74">
        <v>10</v>
      </c>
      <c r="G1992" s="74">
        <v>2</v>
      </c>
      <c r="H1992" s="74"/>
      <c r="I1992" s="74"/>
      <c r="J1992" s="74">
        <v>434</v>
      </c>
      <c r="K1992" s="74">
        <v>30</v>
      </c>
      <c r="L1992" s="74"/>
      <c r="M1992" s="74"/>
      <c r="N1992" s="74">
        <v>48</v>
      </c>
      <c r="O1992" s="74">
        <v>2</v>
      </c>
      <c r="Q1992" s="74">
        <v>232</v>
      </c>
      <c r="R1992" s="74">
        <v>18</v>
      </c>
      <c r="S1992" s="74"/>
      <c r="T1992" s="74">
        <v>208</v>
      </c>
      <c r="U1992" s="74">
        <v>17</v>
      </c>
      <c r="V1992" s="74"/>
    </row>
    <row r="1993" spans="1:22">
      <c r="A1993" s="78">
        <v>42541</v>
      </c>
      <c r="B1993" s="74">
        <v>7</v>
      </c>
      <c r="C1993" s="74">
        <v>1</v>
      </c>
      <c r="D1993" s="74"/>
      <c r="E1993" s="74"/>
      <c r="F1993" s="74">
        <v>16</v>
      </c>
      <c r="G1993" s="74">
        <v>2</v>
      </c>
      <c r="H1993" s="74"/>
      <c r="I1993" s="74"/>
      <c r="J1993" s="74">
        <v>547</v>
      </c>
      <c r="K1993" s="74">
        <v>32</v>
      </c>
      <c r="L1993" s="74"/>
      <c r="M1993" s="74"/>
      <c r="N1993" s="74">
        <v>80</v>
      </c>
      <c r="O1993" s="74">
        <v>7</v>
      </c>
      <c r="Q1993" s="74">
        <v>268</v>
      </c>
      <c r="R1993" s="74">
        <v>24</v>
      </c>
      <c r="S1993" s="74"/>
      <c r="T1993" s="74">
        <v>277</v>
      </c>
      <c r="U1993" s="74">
        <v>23</v>
      </c>
      <c r="V1993" s="74"/>
    </row>
    <row r="1994" spans="1:22">
      <c r="A1994" s="78">
        <v>42542</v>
      </c>
      <c r="B1994" s="74">
        <v>17</v>
      </c>
      <c r="C1994" s="74">
        <v>3</v>
      </c>
      <c r="D1994" s="74"/>
      <c r="E1994" s="74"/>
      <c r="F1994" s="74">
        <v>24</v>
      </c>
      <c r="G1994" s="74">
        <v>2</v>
      </c>
      <c r="H1994" s="74"/>
      <c r="I1994" s="74"/>
      <c r="J1994" s="74">
        <v>562</v>
      </c>
      <c r="K1994" s="74">
        <v>29</v>
      </c>
      <c r="L1994" s="74"/>
      <c r="M1994" s="74"/>
      <c r="N1994" s="74">
        <v>161</v>
      </c>
      <c r="O1994" s="74">
        <v>12</v>
      </c>
      <c r="Q1994" s="74">
        <v>343</v>
      </c>
      <c r="R1994" s="74">
        <v>28</v>
      </c>
      <c r="S1994" s="74"/>
      <c r="T1994" s="74">
        <v>266</v>
      </c>
      <c r="U1994" s="74">
        <v>19</v>
      </c>
      <c r="V1994" s="74"/>
    </row>
    <row r="1995" spans="1:22">
      <c r="A1995" s="78">
        <v>42543</v>
      </c>
      <c r="B1995" s="74">
        <v>10</v>
      </c>
      <c r="C1995" s="74">
        <v>2</v>
      </c>
      <c r="D1995" s="74"/>
      <c r="E1995" s="74"/>
      <c r="F1995" s="74">
        <v>24</v>
      </c>
      <c r="G1995" s="74">
        <v>2</v>
      </c>
      <c r="H1995" s="74"/>
      <c r="I1995" s="74"/>
      <c r="J1995" s="74">
        <v>583</v>
      </c>
      <c r="K1995" s="74">
        <v>30</v>
      </c>
      <c r="L1995" s="74"/>
      <c r="M1995" s="74"/>
      <c r="N1995" s="74">
        <v>180</v>
      </c>
      <c r="O1995" s="74">
        <v>19</v>
      </c>
      <c r="Q1995" s="74">
        <v>291</v>
      </c>
      <c r="R1995" s="74">
        <v>28</v>
      </c>
      <c r="S1995" s="74"/>
      <c r="T1995" s="74">
        <v>322</v>
      </c>
      <c r="U1995" s="74">
        <v>23</v>
      </c>
      <c r="V1995" s="74"/>
    </row>
    <row r="1996" spans="1:22">
      <c r="A1996" s="78">
        <v>42544</v>
      </c>
      <c r="B1996" s="74">
        <v>14</v>
      </c>
      <c r="C1996" s="74">
        <v>2</v>
      </c>
      <c r="D1996" s="74"/>
      <c r="E1996" s="74"/>
      <c r="F1996" s="74">
        <v>33</v>
      </c>
      <c r="G1996" s="74">
        <v>2</v>
      </c>
      <c r="H1996" s="74"/>
      <c r="I1996" s="74"/>
      <c r="J1996" s="74">
        <v>550</v>
      </c>
      <c r="K1996" s="74">
        <v>28</v>
      </c>
      <c r="L1996" s="74"/>
      <c r="M1996" s="74"/>
      <c r="N1996" s="74">
        <v>235</v>
      </c>
      <c r="O1996" s="74">
        <v>20</v>
      </c>
      <c r="Q1996" s="74">
        <v>315</v>
      </c>
      <c r="R1996" s="74">
        <v>27</v>
      </c>
      <c r="S1996" s="74"/>
      <c r="T1996" s="74">
        <v>288</v>
      </c>
      <c r="U1996" s="74">
        <v>19</v>
      </c>
      <c r="V1996" s="74"/>
    </row>
    <row r="1997" spans="1:22">
      <c r="A1997" s="78">
        <v>42545</v>
      </c>
      <c r="B1997" s="74">
        <v>27</v>
      </c>
      <c r="C1997" s="74">
        <v>2</v>
      </c>
      <c r="D1997" s="74"/>
      <c r="E1997" s="74"/>
      <c r="F1997" s="74">
        <v>33</v>
      </c>
      <c r="G1997" s="74">
        <v>2</v>
      </c>
      <c r="H1997" s="74"/>
      <c r="I1997" s="74"/>
      <c r="J1997" s="74">
        <v>522</v>
      </c>
      <c r="K1997" s="74">
        <v>27</v>
      </c>
      <c r="L1997" s="74"/>
      <c r="M1997" s="74"/>
      <c r="N1997" s="74">
        <v>265</v>
      </c>
      <c r="O1997" s="74">
        <v>24</v>
      </c>
      <c r="Q1997" s="74">
        <v>414</v>
      </c>
      <c r="R1997" s="74">
        <v>35</v>
      </c>
      <c r="S1997" s="74"/>
      <c r="T1997" s="74">
        <v>169</v>
      </c>
      <c r="U1997" s="74">
        <v>9</v>
      </c>
      <c r="V1997" s="74"/>
    </row>
    <row r="1998" spans="1:22">
      <c r="A1998" s="78">
        <v>42546</v>
      </c>
      <c r="B1998" s="74">
        <v>34</v>
      </c>
      <c r="C1998" s="74">
        <v>2</v>
      </c>
      <c r="D1998" s="74"/>
      <c r="E1998" s="74"/>
      <c r="F1998" s="74">
        <v>39</v>
      </c>
      <c r="G1998" s="74">
        <v>2</v>
      </c>
      <c r="H1998" s="74"/>
      <c r="I1998" s="74"/>
      <c r="J1998" s="74">
        <v>485</v>
      </c>
      <c r="K1998" s="74">
        <v>26</v>
      </c>
      <c r="L1998" s="74"/>
      <c r="M1998" s="74"/>
      <c r="N1998" s="74">
        <v>287</v>
      </c>
      <c r="O1998" s="74">
        <v>22</v>
      </c>
      <c r="Q1998" s="74">
        <v>486</v>
      </c>
      <c r="R1998" s="74">
        <v>37</v>
      </c>
      <c r="S1998" s="74"/>
      <c r="T1998" s="74">
        <v>290</v>
      </c>
      <c r="U1998" s="74">
        <v>17</v>
      </c>
      <c r="V1998" s="74"/>
    </row>
    <row r="1999" spans="1:22">
      <c r="A1999" s="78">
        <v>42547</v>
      </c>
      <c r="B1999" s="74">
        <v>29</v>
      </c>
      <c r="C1999" s="74">
        <v>2</v>
      </c>
      <c r="D1999" s="74"/>
      <c r="E1999" s="74"/>
      <c r="F1999" s="74">
        <v>43</v>
      </c>
      <c r="G1999" s="74">
        <v>2</v>
      </c>
      <c r="H1999" s="74"/>
      <c r="I1999" s="74"/>
      <c r="J1999" s="74">
        <v>460</v>
      </c>
      <c r="K1999" s="74">
        <v>27</v>
      </c>
      <c r="L1999" s="74"/>
      <c r="M1999" s="74"/>
      <c r="N1999" s="74">
        <v>281</v>
      </c>
      <c r="O1999" s="74">
        <v>21</v>
      </c>
      <c r="Q1999" s="74">
        <v>508</v>
      </c>
      <c r="R1999" s="74">
        <v>40</v>
      </c>
      <c r="S1999" s="74"/>
      <c r="T1999" s="74">
        <v>375</v>
      </c>
      <c r="U1999" s="74">
        <v>21</v>
      </c>
      <c r="V1999" s="74"/>
    </row>
    <row r="2000" spans="1:22">
      <c r="A2000" s="78">
        <v>42548</v>
      </c>
      <c r="B2000" s="74">
        <v>22</v>
      </c>
      <c r="C2000" s="74">
        <v>2</v>
      </c>
      <c r="D2000" s="74"/>
      <c r="E2000" s="74"/>
      <c r="F2000" s="74">
        <v>41</v>
      </c>
      <c r="G2000" s="74">
        <v>2</v>
      </c>
      <c r="H2000" s="74"/>
      <c r="I2000" s="74"/>
      <c r="J2000" s="74">
        <v>602</v>
      </c>
      <c r="K2000" s="74">
        <v>29</v>
      </c>
      <c r="L2000" s="74"/>
      <c r="M2000" s="74"/>
      <c r="N2000" s="74">
        <v>234</v>
      </c>
      <c r="O2000" s="74">
        <v>22</v>
      </c>
      <c r="Q2000" s="74">
        <v>502</v>
      </c>
      <c r="R2000" s="74">
        <v>48</v>
      </c>
      <c r="S2000" s="74"/>
      <c r="T2000" s="74">
        <v>161</v>
      </c>
      <c r="U2000" s="74">
        <v>11</v>
      </c>
      <c r="V2000" s="74"/>
    </row>
    <row r="2001" spans="1:22">
      <c r="A2001" s="78">
        <v>42549</v>
      </c>
      <c r="B2001" s="74">
        <v>26</v>
      </c>
      <c r="C2001" s="74">
        <v>2</v>
      </c>
      <c r="D2001" s="74"/>
      <c r="E2001" s="74"/>
      <c r="F2001" s="74">
        <v>43</v>
      </c>
      <c r="G2001" s="74">
        <v>2</v>
      </c>
      <c r="H2001" s="74"/>
      <c r="I2001" s="74"/>
      <c r="J2001" s="74">
        <v>543</v>
      </c>
      <c r="K2001" s="74">
        <v>30</v>
      </c>
      <c r="L2001" s="74"/>
      <c r="M2001" s="74"/>
      <c r="N2001" s="74">
        <v>219</v>
      </c>
      <c r="O2001" s="74">
        <v>22</v>
      </c>
      <c r="Q2001" s="74">
        <v>435</v>
      </c>
      <c r="R2001" s="74">
        <v>44</v>
      </c>
      <c r="S2001" s="74"/>
      <c r="T2001" s="74">
        <v>150</v>
      </c>
      <c r="U2001" s="74">
        <v>12</v>
      </c>
      <c r="V2001" s="74"/>
    </row>
    <row r="2002" spans="1:22">
      <c r="A2002" s="78">
        <v>42550</v>
      </c>
      <c r="B2002" s="74">
        <v>29</v>
      </c>
      <c r="C2002" s="74">
        <v>2</v>
      </c>
      <c r="D2002" s="74"/>
      <c r="E2002" s="74"/>
      <c r="F2002" s="74">
        <v>40</v>
      </c>
      <c r="G2002" s="74">
        <v>2</v>
      </c>
      <c r="H2002" s="74"/>
      <c r="I2002" s="74"/>
      <c r="J2002" s="74">
        <v>649</v>
      </c>
      <c r="K2002" s="74">
        <v>34</v>
      </c>
      <c r="L2002" s="74"/>
      <c r="M2002" s="74"/>
      <c r="N2002" s="74">
        <v>221</v>
      </c>
      <c r="O2002" s="74">
        <v>22</v>
      </c>
      <c r="Q2002" s="74">
        <v>341</v>
      </c>
      <c r="R2002" s="74">
        <v>31</v>
      </c>
      <c r="S2002" s="74"/>
      <c r="T2002" s="74">
        <v>173</v>
      </c>
      <c r="U2002" s="74">
        <v>14</v>
      </c>
      <c r="V2002" s="74"/>
    </row>
    <row r="2003" spans="1:22">
      <c r="A2003" s="78">
        <v>42551</v>
      </c>
      <c r="B2003" s="74">
        <v>25</v>
      </c>
      <c r="C2003" s="74">
        <v>2</v>
      </c>
      <c r="D2003" s="74"/>
      <c r="E2003" s="74"/>
      <c r="F2003" s="74">
        <v>43</v>
      </c>
      <c r="G2003" s="74">
        <v>2</v>
      </c>
      <c r="H2003" s="74"/>
      <c r="I2003" s="74"/>
      <c r="J2003" s="74">
        <v>777</v>
      </c>
      <c r="K2003" s="74">
        <v>40</v>
      </c>
      <c r="L2003" s="74"/>
      <c r="M2003" s="74"/>
      <c r="N2003" s="74">
        <v>216</v>
      </c>
      <c r="O2003" s="74">
        <v>22</v>
      </c>
      <c r="Q2003" s="74">
        <v>395</v>
      </c>
      <c r="R2003" s="74">
        <v>41</v>
      </c>
      <c r="S2003" s="74"/>
      <c r="T2003" s="74">
        <v>134</v>
      </c>
      <c r="U2003" s="74">
        <v>9</v>
      </c>
      <c r="V2003" s="74"/>
    </row>
    <row r="2004" spans="1:22">
      <c r="A2004" s="78">
        <v>42552</v>
      </c>
      <c r="B2004" s="74">
        <v>27</v>
      </c>
      <c r="C2004" s="74">
        <v>2</v>
      </c>
      <c r="D2004" s="74"/>
      <c r="E2004" s="74"/>
      <c r="F2004" s="74">
        <v>50</v>
      </c>
      <c r="G2004" s="74">
        <v>2</v>
      </c>
      <c r="H2004" s="74"/>
      <c r="I2004" s="74"/>
      <c r="J2004" s="74">
        <v>770</v>
      </c>
      <c r="K2004" s="74">
        <v>36</v>
      </c>
      <c r="L2004" s="74"/>
      <c r="M2004" s="74"/>
      <c r="N2004" s="74">
        <v>266</v>
      </c>
      <c r="O2004" s="74">
        <v>24</v>
      </c>
      <c r="Q2004" s="74">
        <v>480</v>
      </c>
      <c r="R2004" s="74">
        <v>41</v>
      </c>
      <c r="S2004" s="74"/>
      <c r="T2004" s="74">
        <v>127</v>
      </c>
      <c r="U2004" s="74">
        <v>9</v>
      </c>
      <c r="V2004" s="74"/>
    </row>
    <row r="2005" spans="1:22">
      <c r="A2005" s="78">
        <v>42553</v>
      </c>
      <c r="B2005" s="74">
        <v>29</v>
      </c>
      <c r="C2005" s="74">
        <v>2</v>
      </c>
      <c r="D2005" s="74"/>
      <c r="E2005" s="74"/>
      <c r="F2005" s="74">
        <v>50</v>
      </c>
      <c r="G2005" s="74">
        <v>2</v>
      </c>
      <c r="H2005" s="74"/>
      <c r="I2005" s="74"/>
      <c r="J2005" s="74">
        <v>548</v>
      </c>
      <c r="K2005" s="74">
        <v>28</v>
      </c>
      <c r="L2005" s="74"/>
      <c r="M2005" s="74"/>
      <c r="N2005" s="74">
        <v>308</v>
      </c>
      <c r="O2005" s="74">
        <v>24</v>
      </c>
      <c r="Q2005" s="74">
        <v>480</v>
      </c>
      <c r="R2005" s="74">
        <v>37</v>
      </c>
      <c r="S2005" s="74"/>
      <c r="T2005" s="74">
        <v>109</v>
      </c>
      <c r="U2005" s="74">
        <v>7</v>
      </c>
      <c r="V2005" s="74"/>
    </row>
    <row r="2006" spans="1:22">
      <c r="A2006" s="78">
        <v>42554</v>
      </c>
      <c r="B2006" s="74">
        <v>25</v>
      </c>
      <c r="C2006" s="74">
        <v>2</v>
      </c>
      <c r="D2006" s="74"/>
      <c r="E2006" s="74"/>
      <c r="F2006" s="74">
        <v>47</v>
      </c>
      <c r="G2006" s="74">
        <v>2</v>
      </c>
      <c r="H2006" s="74"/>
      <c r="I2006" s="74"/>
      <c r="J2006" s="74">
        <v>509</v>
      </c>
      <c r="K2006" s="74">
        <v>27</v>
      </c>
      <c r="L2006" s="74"/>
      <c r="M2006" s="74"/>
      <c r="N2006" s="74">
        <v>285</v>
      </c>
      <c r="O2006" s="74">
        <v>22</v>
      </c>
      <c r="Q2006" s="74">
        <v>504</v>
      </c>
      <c r="R2006" s="74">
        <v>36</v>
      </c>
      <c r="S2006" s="74"/>
      <c r="T2006" s="74">
        <v>149</v>
      </c>
      <c r="U2006" s="74">
        <v>9</v>
      </c>
      <c r="V2006" s="74"/>
    </row>
    <row r="2007" spans="1:22">
      <c r="A2007" s="78">
        <v>42555</v>
      </c>
      <c r="B2007" s="74">
        <v>23</v>
      </c>
      <c r="C2007" s="74">
        <v>2</v>
      </c>
      <c r="D2007" s="74"/>
      <c r="E2007" s="74"/>
      <c r="F2007" s="74">
        <v>47</v>
      </c>
      <c r="G2007" s="74">
        <v>2</v>
      </c>
      <c r="H2007" s="74"/>
      <c r="I2007" s="74"/>
      <c r="J2007" s="74">
        <v>648</v>
      </c>
      <c r="K2007" s="74">
        <v>30</v>
      </c>
      <c r="L2007" s="74"/>
      <c r="M2007" s="74"/>
      <c r="N2007" s="74">
        <v>232</v>
      </c>
      <c r="O2007" s="74">
        <v>21</v>
      </c>
      <c r="Q2007" s="74">
        <v>479</v>
      </c>
      <c r="R2007" s="74">
        <v>45</v>
      </c>
      <c r="S2007" s="74"/>
      <c r="T2007" s="74">
        <v>119</v>
      </c>
      <c r="U2007" s="74">
        <v>10</v>
      </c>
      <c r="V2007" s="74"/>
    </row>
    <row r="2008" spans="1:22">
      <c r="A2008" s="78">
        <v>42556</v>
      </c>
      <c r="B2008" s="74">
        <v>19</v>
      </c>
      <c r="C2008" s="74">
        <v>2</v>
      </c>
      <c r="D2008" s="74"/>
      <c r="E2008" s="74"/>
      <c r="F2008" s="74">
        <v>51</v>
      </c>
      <c r="G2008" s="74">
        <v>2</v>
      </c>
      <c r="H2008" s="74"/>
      <c r="I2008" s="74"/>
      <c r="J2008" s="74">
        <v>716</v>
      </c>
      <c r="K2008" s="74">
        <v>34</v>
      </c>
      <c r="L2008" s="74"/>
      <c r="M2008" s="74"/>
      <c r="N2008" s="74">
        <v>164</v>
      </c>
      <c r="O2008" s="74">
        <v>14</v>
      </c>
      <c r="Q2008" s="74">
        <v>434</v>
      </c>
      <c r="R2008" s="74">
        <v>40</v>
      </c>
      <c r="S2008" s="74"/>
      <c r="T2008" s="74">
        <v>123</v>
      </c>
      <c r="U2008" s="74">
        <v>10</v>
      </c>
      <c r="V2008" s="74"/>
    </row>
    <row r="2009" spans="1:22">
      <c r="A2009" s="78">
        <v>42557</v>
      </c>
      <c r="B2009" s="74">
        <v>23</v>
      </c>
      <c r="C2009" s="74">
        <v>3</v>
      </c>
      <c r="D2009" s="74"/>
      <c r="E2009" s="74"/>
      <c r="F2009" s="74">
        <v>49</v>
      </c>
      <c r="G2009" s="74">
        <v>2</v>
      </c>
      <c r="H2009" s="74"/>
      <c r="I2009" s="74"/>
      <c r="J2009" s="74">
        <v>741</v>
      </c>
      <c r="K2009" s="74">
        <v>38</v>
      </c>
      <c r="L2009" s="74"/>
      <c r="M2009" s="74"/>
      <c r="N2009" s="74">
        <v>180</v>
      </c>
      <c r="O2009" s="74">
        <v>15</v>
      </c>
      <c r="Q2009" s="74">
        <v>327</v>
      </c>
      <c r="R2009" s="74">
        <v>31</v>
      </c>
      <c r="S2009" s="74"/>
      <c r="T2009" s="74">
        <v>159</v>
      </c>
      <c r="U2009" s="74">
        <v>11</v>
      </c>
      <c r="V2009" s="74"/>
    </row>
    <row r="2010" spans="1:22">
      <c r="A2010" s="78">
        <v>42558</v>
      </c>
      <c r="B2010" s="74">
        <v>19</v>
      </c>
      <c r="C2010" s="74">
        <v>2</v>
      </c>
      <c r="D2010" s="74"/>
      <c r="E2010" s="74"/>
      <c r="F2010" s="74">
        <v>59</v>
      </c>
      <c r="G2010" s="74">
        <v>2</v>
      </c>
      <c r="H2010" s="74"/>
      <c r="I2010" s="74"/>
      <c r="J2010" s="74">
        <v>834</v>
      </c>
      <c r="K2010" s="74">
        <v>47</v>
      </c>
      <c r="L2010" s="74"/>
      <c r="M2010" s="74"/>
      <c r="N2010" s="74">
        <v>231</v>
      </c>
      <c r="O2010" s="74">
        <v>22</v>
      </c>
      <c r="Q2010" s="74">
        <v>382</v>
      </c>
      <c r="R2010" s="74">
        <v>34</v>
      </c>
      <c r="S2010" s="74"/>
      <c r="T2010" s="74">
        <v>173</v>
      </c>
      <c r="U2010" s="74">
        <v>12</v>
      </c>
      <c r="V2010" s="74"/>
    </row>
    <row r="2011" spans="1:22">
      <c r="A2011" s="78">
        <v>42559</v>
      </c>
      <c r="B2011" s="74">
        <v>24</v>
      </c>
      <c r="C2011" s="74">
        <v>2</v>
      </c>
      <c r="D2011" s="74"/>
      <c r="E2011" s="74"/>
      <c r="F2011" s="74">
        <v>56</v>
      </c>
      <c r="G2011" s="74">
        <v>2</v>
      </c>
      <c r="H2011" s="74"/>
      <c r="I2011" s="74"/>
      <c r="J2011" s="74">
        <v>854</v>
      </c>
      <c r="K2011" s="74">
        <v>48</v>
      </c>
      <c r="L2011" s="74"/>
      <c r="M2011" s="74"/>
      <c r="N2011" s="74">
        <v>253</v>
      </c>
      <c r="O2011" s="74">
        <v>24</v>
      </c>
      <c r="Q2011" s="74">
        <v>446</v>
      </c>
      <c r="R2011" s="74">
        <v>41</v>
      </c>
      <c r="S2011" s="74"/>
      <c r="T2011" s="74">
        <v>241</v>
      </c>
      <c r="U2011" s="74">
        <v>17</v>
      </c>
      <c r="V2011" s="74"/>
    </row>
    <row r="2012" spans="1:22">
      <c r="A2012" s="78">
        <v>42560</v>
      </c>
      <c r="B2012" s="74">
        <v>27</v>
      </c>
      <c r="C2012" s="74">
        <v>2</v>
      </c>
      <c r="D2012" s="74"/>
      <c r="E2012" s="74"/>
      <c r="F2012" s="74">
        <v>50</v>
      </c>
      <c r="G2012" s="74">
        <v>2</v>
      </c>
      <c r="H2012" s="74"/>
      <c r="I2012" s="74"/>
      <c r="J2012" s="74">
        <v>718</v>
      </c>
      <c r="K2012" s="74">
        <v>32</v>
      </c>
      <c r="L2012" s="74"/>
      <c r="M2012" s="74"/>
      <c r="N2012" s="74">
        <v>182</v>
      </c>
      <c r="O2012" s="74">
        <v>15</v>
      </c>
      <c r="Q2012" s="74">
        <v>494</v>
      </c>
      <c r="R2012" s="74">
        <v>35</v>
      </c>
      <c r="S2012" s="74"/>
      <c r="T2012" s="74">
        <v>313</v>
      </c>
      <c r="U2012" s="74">
        <v>20</v>
      </c>
      <c r="V2012" s="74"/>
    </row>
    <row r="2013" spans="1:22">
      <c r="A2013" s="78">
        <v>42561</v>
      </c>
      <c r="B2013" s="74">
        <v>25</v>
      </c>
      <c r="C2013" s="74">
        <v>3</v>
      </c>
      <c r="D2013" s="74"/>
      <c r="E2013" s="74"/>
      <c r="F2013" s="74">
        <v>51</v>
      </c>
      <c r="G2013" s="74">
        <v>2</v>
      </c>
      <c r="H2013" s="74"/>
      <c r="I2013" s="74"/>
      <c r="J2013" s="74">
        <v>717</v>
      </c>
      <c r="K2013" s="74">
        <v>36</v>
      </c>
      <c r="L2013" s="74"/>
      <c r="M2013" s="74"/>
      <c r="N2013" s="74">
        <v>196</v>
      </c>
      <c r="O2013" s="74">
        <v>14</v>
      </c>
      <c r="Q2013" s="74">
        <v>513</v>
      </c>
      <c r="R2013" s="74">
        <v>39</v>
      </c>
      <c r="S2013" s="74"/>
      <c r="T2013" s="74">
        <v>7</v>
      </c>
      <c r="U2013" s="74">
        <v>1</v>
      </c>
      <c r="V2013" s="74"/>
    </row>
    <row r="2014" spans="1:22">
      <c r="A2014" s="78">
        <v>42562</v>
      </c>
      <c r="B2014" s="74">
        <v>22</v>
      </c>
      <c r="C2014" s="74">
        <v>3</v>
      </c>
      <c r="D2014" s="74"/>
      <c r="E2014" s="74"/>
      <c r="F2014" s="74">
        <v>55</v>
      </c>
      <c r="G2014" s="74">
        <v>2</v>
      </c>
      <c r="H2014" s="74"/>
      <c r="I2014" s="74"/>
      <c r="J2014" s="74">
        <v>782</v>
      </c>
      <c r="K2014" s="74">
        <v>42</v>
      </c>
      <c r="L2014" s="74"/>
      <c r="M2014" s="74"/>
      <c r="N2014" s="74">
        <v>227</v>
      </c>
      <c r="O2014" s="74">
        <v>21</v>
      </c>
      <c r="Q2014" s="74">
        <v>542</v>
      </c>
      <c r="R2014" s="74">
        <v>46</v>
      </c>
      <c r="S2014" s="74"/>
      <c r="T2014" s="74">
        <v>19</v>
      </c>
      <c r="U2014" s="74">
        <v>2</v>
      </c>
      <c r="V2014" s="74"/>
    </row>
    <row r="2015" spans="1:22">
      <c r="A2015" s="78">
        <v>42563</v>
      </c>
      <c r="B2015" s="74">
        <v>23</v>
      </c>
      <c r="C2015" s="74">
        <v>2</v>
      </c>
      <c r="D2015" s="74"/>
      <c r="E2015" s="74"/>
      <c r="F2015" s="74">
        <v>57</v>
      </c>
      <c r="G2015" s="74">
        <v>2</v>
      </c>
      <c r="H2015" s="74"/>
      <c r="I2015" s="74"/>
      <c r="J2015" s="74">
        <v>912</v>
      </c>
      <c r="K2015" s="74">
        <v>46</v>
      </c>
      <c r="L2015" s="74"/>
      <c r="M2015" s="74"/>
      <c r="N2015" s="74">
        <v>243</v>
      </c>
      <c r="O2015" s="74">
        <v>23</v>
      </c>
      <c r="Q2015" s="74">
        <v>498</v>
      </c>
      <c r="R2015" s="74">
        <v>43</v>
      </c>
      <c r="S2015" s="74"/>
      <c r="T2015" s="74">
        <v>76</v>
      </c>
      <c r="U2015" s="74">
        <v>4</v>
      </c>
      <c r="V2015" s="74"/>
    </row>
    <row r="2016" spans="1:22">
      <c r="A2016" s="78">
        <v>42564</v>
      </c>
      <c r="B2016" s="74">
        <v>21</v>
      </c>
      <c r="C2016" s="74">
        <v>2</v>
      </c>
      <c r="D2016" s="74"/>
      <c r="E2016" s="74"/>
      <c r="F2016" s="74">
        <v>59</v>
      </c>
      <c r="G2016" s="74">
        <v>2</v>
      </c>
      <c r="H2016" s="74"/>
      <c r="I2016" s="74"/>
      <c r="J2016" s="74">
        <v>871</v>
      </c>
      <c r="K2016" s="74">
        <v>49</v>
      </c>
      <c r="L2016" s="74"/>
      <c r="M2016" s="74"/>
      <c r="N2016" s="74">
        <v>259</v>
      </c>
      <c r="O2016" s="74">
        <v>21</v>
      </c>
      <c r="Q2016" s="74">
        <v>422</v>
      </c>
      <c r="R2016" s="74">
        <v>33</v>
      </c>
      <c r="S2016" s="74"/>
      <c r="T2016" s="74">
        <v>133</v>
      </c>
      <c r="U2016" s="74">
        <v>9</v>
      </c>
      <c r="V2016" s="74"/>
    </row>
    <row r="2017" spans="1:22">
      <c r="A2017" s="78">
        <v>42565</v>
      </c>
      <c r="B2017" s="74">
        <v>22</v>
      </c>
      <c r="C2017" s="74">
        <v>2</v>
      </c>
      <c r="D2017" s="74"/>
      <c r="E2017" s="74"/>
      <c r="F2017" s="74">
        <v>55</v>
      </c>
      <c r="G2017" s="74">
        <v>2</v>
      </c>
      <c r="H2017" s="74"/>
      <c r="I2017" s="74"/>
      <c r="J2017" s="74">
        <v>817</v>
      </c>
      <c r="K2017" s="74">
        <v>49</v>
      </c>
      <c r="L2017" s="74"/>
      <c r="M2017" s="74"/>
      <c r="N2017" s="74">
        <v>274</v>
      </c>
      <c r="O2017" s="74">
        <v>21</v>
      </c>
      <c r="Q2017" s="74">
        <v>439</v>
      </c>
      <c r="R2017" s="74">
        <v>34</v>
      </c>
      <c r="S2017" s="74"/>
      <c r="T2017" s="74">
        <v>179</v>
      </c>
      <c r="U2017" s="74">
        <v>13</v>
      </c>
      <c r="V2017" s="74"/>
    </row>
    <row r="2018" spans="1:22">
      <c r="A2018" s="78">
        <v>42566</v>
      </c>
      <c r="B2018" s="74">
        <v>24</v>
      </c>
      <c r="C2018" s="74">
        <v>2</v>
      </c>
      <c r="D2018" s="74"/>
      <c r="E2018" s="74"/>
      <c r="F2018" s="74">
        <v>56</v>
      </c>
      <c r="G2018" s="74">
        <v>2</v>
      </c>
      <c r="H2018" s="74"/>
      <c r="I2018" s="74"/>
      <c r="J2018" s="74">
        <v>754</v>
      </c>
      <c r="K2018" s="74">
        <v>42</v>
      </c>
      <c r="L2018" s="74"/>
      <c r="M2018" s="74"/>
      <c r="N2018" s="74">
        <v>271</v>
      </c>
      <c r="O2018" s="74">
        <v>21</v>
      </c>
      <c r="Q2018" s="74">
        <v>464</v>
      </c>
      <c r="R2018" s="74">
        <v>37</v>
      </c>
      <c r="S2018" s="74"/>
      <c r="T2018" s="74">
        <v>284</v>
      </c>
      <c r="U2018" s="74">
        <v>18</v>
      </c>
      <c r="V2018" s="74"/>
    </row>
    <row r="2019" spans="1:22">
      <c r="A2019" s="78">
        <v>42567</v>
      </c>
      <c r="B2019" s="74">
        <v>27</v>
      </c>
      <c r="C2019" s="74">
        <v>2</v>
      </c>
      <c r="D2019" s="74"/>
      <c r="E2019" s="74"/>
      <c r="F2019" s="74">
        <v>62</v>
      </c>
      <c r="G2019" s="74">
        <v>2</v>
      </c>
      <c r="H2019" s="74"/>
      <c r="I2019" s="74"/>
      <c r="J2019" s="74">
        <v>753</v>
      </c>
      <c r="K2019" s="74">
        <v>40</v>
      </c>
      <c r="L2019" s="74"/>
      <c r="M2019" s="74"/>
      <c r="N2019" s="74">
        <v>272</v>
      </c>
      <c r="O2019" s="74">
        <v>20</v>
      </c>
      <c r="Q2019" s="74">
        <v>472</v>
      </c>
      <c r="R2019" s="74">
        <v>33</v>
      </c>
      <c r="S2019" s="74"/>
      <c r="T2019" s="74">
        <v>376</v>
      </c>
      <c r="U2019" s="74">
        <v>21</v>
      </c>
      <c r="V2019" s="74"/>
    </row>
    <row r="2020" spans="1:22">
      <c r="A2020" s="78">
        <v>42568</v>
      </c>
      <c r="B2020" s="74">
        <v>27</v>
      </c>
      <c r="C2020" s="74">
        <v>2</v>
      </c>
      <c r="D2020" s="74"/>
      <c r="E2020" s="74"/>
      <c r="F2020" s="74">
        <v>56</v>
      </c>
      <c r="G2020" s="74">
        <v>2</v>
      </c>
      <c r="H2020" s="74"/>
      <c r="I2020" s="74"/>
      <c r="J2020" s="74">
        <v>710</v>
      </c>
      <c r="K2020" s="74">
        <v>42</v>
      </c>
      <c r="L2020" s="74"/>
      <c r="M2020" s="74"/>
      <c r="N2020" s="74">
        <v>278</v>
      </c>
      <c r="O2020" s="74">
        <v>23</v>
      </c>
      <c r="Q2020" s="74">
        <v>443</v>
      </c>
      <c r="R2020" s="74">
        <v>34</v>
      </c>
      <c r="S2020" s="74"/>
      <c r="T2020" s="74">
        <v>182</v>
      </c>
      <c r="U2020" s="74">
        <v>10</v>
      </c>
      <c r="V2020" s="74"/>
    </row>
    <row r="2021" spans="1:22">
      <c r="A2021" s="78">
        <v>42569</v>
      </c>
      <c r="B2021" s="74">
        <v>23</v>
      </c>
      <c r="C2021" s="74">
        <v>2</v>
      </c>
      <c r="D2021" s="74"/>
      <c r="E2021" s="74"/>
      <c r="F2021" s="74">
        <v>60</v>
      </c>
      <c r="G2021" s="74">
        <v>2</v>
      </c>
      <c r="H2021" s="74"/>
      <c r="I2021" s="74"/>
      <c r="J2021" s="74">
        <v>789</v>
      </c>
      <c r="K2021" s="74">
        <v>42</v>
      </c>
      <c r="L2021" s="74"/>
      <c r="M2021" s="74"/>
      <c r="N2021" s="74">
        <v>238</v>
      </c>
      <c r="O2021" s="74">
        <v>24</v>
      </c>
      <c r="Q2021" s="74">
        <v>434</v>
      </c>
      <c r="R2021" s="74">
        <v>33</v>
      </c>
      <c r="S2021" s="74"/>
      <c r="T2021" s="74">
        <v>190</v>
      </c>
      <c r="U2021" s="74">
        <v>14</v>
      </c>
      <c r="V2021" s="74"/>
    </row>
    <row r="2022" spans="1:22">
      <c r="A2022" s="78">
        <v>42570</v>
      </c>
      <c r="B2022" s="74">
        <v>22</v>
      </c>
      <c r="C2022" s="74">
        <v>3</v>
      </c>
      <c r="D2022" s="74"/>
      <c r="E2022" s="74"/>
      <c r="F2022" s="74">
        <v>59</v>
      </c>
      <c r="G2022" s="74">
        <v>2</v>
      </c>
      <c r="H2022" s="74"/>
      <c r="I2022" s="74"/>
      <c r="J2022" s="74">
        <v>851</v>
      </c>
      <c r="K2022" s="74">
        <v>48</v>
      </c>
      <c r="L2022" s="74"/>
      <c r="M2022" s="74"/>
      <c r="N2022" s="74">
        <v>234</v>
      </c>
      <c r="O2022" s="74">
        <v>20</v>
      </c>
      <c r="Q2022" s="74">
        <v>420</v>
      </c>
      <c r="R2022" s="74">
        <v>32</v>
      </c>
      <c r="S2022" s="74"/>
      <c r="T2022" s="74">
        <v>202</v>
      </c>
      <c r="U2022" s="74">
        <v>14</v>
      </c>
      <c r="V2022" s="74"/>
    </row>
    <row r="2023" spans="1:22">
      <c r="A2023" s="78">
        <v>42571</v>
      </c>
      <c r="B2023" s="74">
        <v>19</v>
      </c>
      <c r="C2023" s="74">
        <v>2</v>
      </c>
      <c r="D2023" s="74"/>
      <c r="E2023" s="74"/>
      <c r="F2023" s="74">
        <v>63</v>
      </c>
      <c r="G2023" s="74">
        <v>2</v>
      </c>
      <c r="H2023" s="74"/>
      <c r="I2023" s="74"/>
      <c r="J2023" s="74">
        <v>746</v>
      </c>
      <c r="K2023" s="74">
        <v>48</v>
      </c>
      <c r="L2023" s="74"/>
      <c r="M2023" s="74"/>
      <c r="N2023" s="74">
        <v>260</v>
      </c>
      <c r="O2023" s="74">
        <v>21</v>
      </c>
      <c r="Q2023" s="74">
        <v>414</v>
      </c>
      <c r="R2023" s="74">
        <v>31</v>
      </c>
      <c r="S2023" s="74"/>
      <c r="T2023" s="74">
        <v>178</v>
      </c>
      <c r="U2023" s="74">
        <v>14</v>
      </c>
      <c r="V2023" s="74"/>
    </row>
    <row r="2024" spans="1:22">
      <c r="A2024" s="78">
        <v>42572</v>
      </c>
      <c r="B2024" s="74">
        <v>18</v>
      </c>
      <c r="C2024" s="74">
        <v>2</v>
      </c>
      <c r="D2024" s="74"/>
      <c r="E2024" s="74"/>
      <c r="F2024" s="74">
        <v>58</v>
      </c>
      <c r="G2024" s="74">
        <v>2</v>
      </c>
      <c r="H2024" s="74"/>
      <c r="I2024" s="74"/>
      <c r="J2024" s="74">
        <v>737</v>
      </c>
      <c r="K2024" s="74">
        <v>43</v>
      </c>
      <c r="L2024" s="74"/>
      <c r="M2024" s="74"/>
      <c r="N2024" s="74">
        <v>245</v>
      </c>
      <c r="O2024" s="74">
        <v>21</v>
      </c>
      <c r="Q2024" s="74">
        <v>436</v>
      </c>
      <c r="R2024" s="74">
        <v>34</v>
      </c>
      <c r="S2024" s="74"/>
      <c r="T2024" s="74">
        <v>194</v>
      </c>
      <c r="U2024" s="74">
        <v>15</v>
      </c>
      <c r="V2024" s="74"/>
    </row>
    <row r="2025" spans="1:22">
      <c r="A2025" s="78">
        <v>42573</v>
      </c>
      <c r="B2025" s="74">
        <v>22</v>
      </c>
      <c r="C2025" s="74">
        <v>2</v>
      </c>
      <c r="D2025" s="74"/>
      <c r="E2025" s="74"/>
      <c r="F2025" s="74">
        <v>62</v>
      </c>
      <c r="G2025" s="74">
        <v>2</v>
      </c>
      <c r="H2025" s="74"/>
      <c r="I2025" s="74"/>
      <c r="J2025" s="74">
        <v>721</v>
      </c>
      <c r="K2025" s="74">
        <v>40</v>
      </c>
      <c r="L2025" s="74"/>
      <c r="M2025" s="74"/>
      <c r="N2025" s="74">
        <v>265</v>
      </c>
      <c r="O2025" s="74">
        <v>23</v>
      </c>
      <c r="Q2025" s="74">
        <v>512</v>
      </c>
      <c r="R2025" s="74">
        <v>38</v>
      </c>
      <c r="S2025" s="74"/>
      <c r="T2025" s="74">
        <v>201</v>
      </c>
      <c r="U2025" s="74">
        <v>10</v>
      </c>
      <c r="V2025" s="74"/>
    </row>
    <row r="2026" spans="1:22">
      <c r="A2026" s="78">
        <v>42574</v>
      </c>
      <c r="B2026" s="74">
        <v>23</v>
      </c>
      <c r="C2026" s="74">
        <v>2</v>
      </c>
      <c r="D2026" s="74"/>
      <c r="E2026" s="74"/>
      <c r="F2026" s="74">
        <v>50</v>
      </c>
      <c r="G2026" s="74">
        <v>2</v>
      </c>
      <c r="H2026" s="74"/>
      <c r="I2026" s="74"/>
      <c r="J2026" s="74">
        <v>615</v>
      </c>
      <c r="K2026" s="74">
        <v>35</v>
      </c>
      <c r="L2026" s="74"/>
      <c r="M2026" s="74"/>
      <c r="N2026" s="74">
        <v>292</v>
      </c>
      <c r="O2026" s="74">
        <v>21</v>
      </c>
      <c r="Q2026" s="74">
        <v>473</v>
      </c>
      <c r="R2026" s="74">
        <v>35</v>
      </c>
      <c r="S2026" s="74"/>
      <c r="T2026" s="74">
        <v>203</v>
      </c>
      <c r="U2026" s="74">
        <v>10</v>
      </c>
      <c r="V2026" s="74"/>
    </row>
    <row r="2027" spans="1:22">
      <c r="A2027" s="78">
        <v>42575</v>
      </c>
      <c r="B2027" s="74">
        <v>20</v>
      </c>
      <c r="C2027" s="74">
        <v>2</v>
      </c>
      <c r="D2027" s="74"/>
      <c r="E2027" s="74"/>
      <c r="F2027" s="74">
        <v>51</v>
      </c>
      <c r="G2027" s="74">
        <v>2</v>
      </c>
      <c r="H2027" s="74"/>
      <c r="I2027" s="74"/>
      <c r="J2027" s="74">
        <v>589</v>
      </c>
      <c r="K2027" s="74">
        <v>35</v>
      </c>
      <c r="L2027" s="74"/>
      <c r="M2027" s="74"/>
      <c r="N2027" s="74">
        <v>252</v>
      </c>
      <c r="O2027" s="74">
        <v>19</v>
      </c>
      <c r="Q2027" s="74">
        <v>445</v>
      </c>
      <c r="R2027" s="74">
        <v>31</v>
      </c>
      <c r="S2027" s="74"/>
      <c r="T2027" s="74">
        <v>305</v>
      </c>
      <c r="U2027" s="74">
        <v>20</v>
      </c>
      <c r="V2027" s="74"/>
    </row>
    <row r="2028" spans="1:22">
      <c r="A2028" s="78">
        <v>42576</v>
      </c>
      <c r="B2028" s="74">
        <v>13</v>
      </c>
      <c r="C2028" s="74">
        <v>1</v>
      </c>
      <c r="D2028" s="74"/>
      <c r="E2028" s="74"/>
      <c r="F2028" s="74">
        <v>57</v>
      </c>
      <c r="G2028" s="74">
        <v>2</v>
      </c>
      <c r="H2028" s="74"/>
      <c r="I2028" s="74"/>
      <c r="J2028" s="74">
        <v>632</v>
      </c>
      <c r="K2028" s="74">
        <v>39</v>
      </c>
      <c r="L2028" s="74"/>
      <c r="M2028" s="74"/>
      <c r="N2028" s="74">
        <v>232</v>
      </c>
      <c r="O2028" s="74">
        <v>20</v>
      </c>
      <c r="Q2028" s="74">
        <v>432</v>
      </c>
      <c r="R2028" s="74">
        <v>36</v>
      </c>
      <c r="S2028" s="74"/>
      <c r="T2028" s="74">
        <v>194</v>
      </c>
      <c r="U2028" s="74">
        <v>13</v>
      </c>
      <c r="V2028" s="74"/>
    </row>
    <row r="2029" spans="1:22">
      <c r="A2029" s="78">
        <v>42577</v>
      </c>
      <c r="B2029" s="74">
        <v>14</v>
      </c>
      <c r="C2029" s="74">
        <v>1</v>
      </c>
      <c r="D2029" s="74"/>
      <c r="E2029" s="74"/>
      <c r="F2029" s="74">
        <v>60</v>
      </c>
      <c r="G2029" s="74">
        <v>2</v>
      </c>
      <c r="H2029" s="74"/>
      <c r="I2029" s="74"/>
      <c r="J2029" s="74">
        <v>562</v>
      </c>
      <c r="K2029" s="74">
        <v>30</v>
      </c>
      <c r="L2029" s="74"/>
      <c r="M2029" s="74"/>
      <c r="N2029" s="74">
        <v>224</v>
      </c>
      <c r="O2029" s="74">
        <v>18</v>
      </c>
      <c r="Q2029" s="74">
        <v>453</v>
      </c>
      <c r="R2029" s="74">
        <v>37</v>
      </c>
      <c r="S2029" s="74"/>
      <c r="T2029" s="74">
        <v>215</v>
      </c>
      <c r="U2029" s="74">
        <v>16</v>
      </c>
      <c r="V2029" s="74"/>
    </row>
    <row r="2030" spans="1:22">
      <c r="A2030" s="78">
        <v>42578</v>
      </c>
      <c r="B2030" s="74">
        <v>14</v>
      </c>
      <c r="C2030" s="74">
        <v>1</v>
      </c>
      <c r="D2030" s="74"/>
      <c r="E2030" s="74"/>
      <c r="F2030" s="74">
        <v>55</v>
      </c>
      <c r="G2030" s="74">
        <v>2</v>
      </c>
      <c r="H2030" s="74"/>
      <c r="I2030" s="74"/>
      <c r="J2030" s="74">
        <v>581</v>
      </c>
      <c r="K2030" s="74">
        <v>30</v>
      </c>
      <c r="L2030" s="74"/>
      <c r="M2030" s="74"/>
      <c r="N2030" s="74">
        <v>220</v>
      </c>
      <c r="O2030" s="74">
        <v>20</v>
      </c>
      <c r="Q2030" s="74">
        <v>125</v>
      </c>
      <c r="R2030" s="74">
        <v>11</v>
      </c>
      <c r="S2030" s="74"/>
      <c r="T2030" s="74">
        <v>194</v>
      </c>
      <c r="U2030" s="74">
        <v>14</v>
      </c>
      <c r="V2030" s="74"/>
    </row>
    <row r="2031" spans="1:22">
      <c r="A2031" s="78">
        <v>42579</v>
      </c>
      <c r="B2031" s="74">
        <v>23</v>
      </c>
      <c r="C2031" s="74">
        <v>1</v>
      </c>
      <c r="D2031" s="74"/>
      <c r="E2031" s="74"/>
      <c r="F2031" s="74">
        <v>48</v>
      </c>
      <c r="G2031" s="74">
        <v>2</v>
      </c>
      <c r="H2031" s="74"/>
      <c r="I2031" s="74"/>
      <c r="J2031" s="74">
        <v>472</v>
      </c>
      <c r="K2031" s="74">
        <v>26</v>
      </c>
      <c r="L2031" s="74"/>
      <c r="M2031" s="74"/>
      <c r="N2031" s="74">
        <v>242</v>
      </c>
      <c r="O2031" s="74">
        <v>22</v>
      </c>
      <c r="Q2031" s="74">
        <v>97</v>
      </c>
      <c r="R2031" s="74">
        <v>8</v>
      </c>
      <c r="S2031" s="74"/>
      <c r="T2031" s="74">
        <v>310</v>
      </c>
      <c r="U2031" s="74">
        <v>18</v>
      </c>
      <c r="V2031" s="74"/>
    </row>
    <row r="2032" spans="1:22">
      <c r="A2032" s="78">
        <v>42580</v>
      </c>
      <c r="B2032" s="74">
        <v>28</v>
      </c>
      <c r="C2032" s="74">
        <v>1</v>
      </c>
      <c r="D2032" s="74"/>
      <c r="E2032" s="74"/>
      <c r="F2032" s="74">
        <v>60</v>
      </c>
      <c r="G2032" s="74">
        <v>2</v>
      </c>
      <c r="H2032" s="74"/>
      <c r="I2032" s="74"/>
      <c r="J2032" s="74">
        <v>499</v>
      </c>
      <c r="K2032" s="74">
        <v>29</v>
      </c>
      <c r="L2032" s="74"/>
      <c r="M2032" s="74"/>
      <c r="N2032" s="74">
        <v>182</v>
      </c>
      <c r="O2032" s="74">
        <v>17</v>
      </c>
      <c r="Q2032" s="74">
        <v>115</v>
      </c>
      <c r="R2032" s="74">
        <v>9</v>
      </c>
      <c r="S2032" s="74"/>
      <c r="T2032" s="74">
        <v>397</v>
      </c>
      <c r="U2032" s="74">
        <v>21</v>
      </c>
      <c r="V2032" s="74"/>
    </row>
    <row r="2033" spans="1:22">
      <c r="A2033" s="78">
        <v>42581</v>
      </c>
      <c r="B2033" s="74">
        <v>29</v>
      </c>
      <c r="C2033" s="74">
        <v>1</v>
      </c>
      <c r="D2033" s="74"/>
      <c r="E2033" s="74"/>
      <c r="F2033" s="74">
        <v>50</v>
      </c>
      <c r="G2033" s="74">
        <v>2</v>
      </c>
      <c r="H2033" s="74"/>
      <c r="I2033" s="74"/>
      <c r="J2033" s="74">
        <v>462</v>
      </c>
      <c r="K2033" s="74">
        <v>27</v>
      </c>
      <c r="L2033" s="74"/>
      <c r="M2033" s="74"/>
      <c r="N2033" s="74">
        <v>165</v>
      </c>
      <c r="O2033" s="74">
        <v>13</v>
      </c>
      <c r="Q2033" s="74">
        <v>156</v>
      </c>
      <c r="R2033" s="74">
        <v>12</v>
      </c>
      <c r="S2033" s="74"/>
      <c r="T2033" s="74">
        <v>388</v>
      </c>
      <c r="U2033" s="74">
        <v>22</v>
      </c>
      <c r="V2033" s="74"/>
    </row>
    <row r="2034" spans="1:22">
      <c r="A2034" s="78">
        <v>42582</v>
      </c>
      <c r="B2034" s="74">
        <v>36</v>
      </c>
      <c r="C2034" s="74">
        <v>4</v>
      </c>
      <c r="D2034" s="74"/>
      <c r="E2034" s="74"/>
      <c r="F2034" s="74">
        <v>57</v>
      </c>
      <c r="G2034" s="74">
        <v>2</v>
      </c>
      <c r="H2034" s="74"/>
      <c r="I2034" s="74"/>
      <c r="J2034" s="74">
        <v>483</v>
      </c>
      <c r="K2034" s="74">
        <v>26</v>
      </c>
      <c r="L2034" s="74"/>
      <c r="M2034" s="74"/>
      <c r="N2034" s="74">
        <v>168</v>
      </c>
      <c r="O2034" s="74">
        <v>12</v>
      </c>
      <c r="Q2034" s="74">
        <v>185</v>
      </c>
      <c r="R2034" s="74">
        <v>14</v>
      </c>
      <c r="S2034" s="74"/>
      <c r="T2034" s="74">
        <v>402</v>
      </c>
      <c r="U2034" s="74">
        <v>22</v>
      </c>
      <c r="V2034" s="74"/>
    </row>
    <row r="2035" spans="1:22">
      <c r="A2035" s="78">
        <v>42583</v>
      </c>
      <c r="B2035" s="74">
        <v>33</v>
      </c>
      <c r="C2035" s="74">
        <v>3</v>
      </c>
      <c r="D2035" s="74"/>
      <c r="E2035" s="74"/>
      <c r="F2035" s="74">
        <v>52</v>
      </c>
      <c r="G2035" s="74">
        <v>2</v>
      </c>
      <c r="H2035" s="74"/>
      <c r="I2035" s="74"/>
      <c r="J2035" s="74">
        <v>618</v>
      </c>
      <c r="K2035" s="74">
        <v>34</v>
      </c>
      <c r="L2035" s="74"/>
      <c r="M2035" s="74"/>
      <c r="N2035" s="74">
        <v>208</v>
      </c>
      <c r="O2035" s="74">
        <v>19</v>
      </c>
      <c r="Q2035" s="74">
        <v>179</v>
      </c>
      <c r="R2035" s="74">
        <v>17</v>
      </c>
      <c r="S2035" s="74"/>
      <c r="T2035" s="74">
        <v>431</v>
      </c>
      <c r="U2035" s="74">
        <v>25</v>
      </c>
      <c r="V2035" s="74"/>
    </row>
    <row r="2036" spans="1:22">
      <c r="A2036" s="78">
        <v>42584</v>
      </c>
      <c r="B2036" s="74">
        <v>28</v>
      </c>
      <c r="C2036" s="74">
        <v>2</v>
      </c>
      <c r="D2036" s="74"/>
      <c r="E2036" s="74"/>
      <c r="F2036" s="74">
        <v>60</v>
      </c>
      <c r="G2036" s="74">
        <v>2</v>
      </c>
      <c r="H2036" s="74"/>
      <c r="I2036" s="74"/>
      <c r="J2036" s="74">
        <v>739</v>
      </c>
      <c r="K2036" s="74">
        <v>39</v>
      </c>
      <c r="L2036" s="74"/>
      <c r="M2036" s="74"/>
      <c r="N2036" s="74">
        <v>200</v>
      </c>
      <c r="O2036" s="74">
        <v>19</v>
      </c>
      <c r="Q2036" s="74">
        <v>292</v>
      </c>
      <c r="R2036" s="74">
        <v>23</v>
      </c>
      <c r="S2036" s="74"/>
      <c r="T2036" s="74">
        <v>455</v>
      </c>
      <c r="U2036" s="74">
        <v>29</v>
      </c>
      <c r="V2036" s="74"/>
    </row>
    <row r="2037" spans="1:22">
      <c r="A2037" s="78">
        <v>42585</v>
      </c>
      <c r="B2037" s="74">
        <v>27</v>
      </c>
      <c r="C2037" s="74">
        <v>3</v>
      </c>
      <c r="D2037" s="74"/>
      <c r="E2037" s="74"/>
      <c r="F2037" s="74">
        <v>60</v>
      </c>
      <c r="G2037" s="74">
        <v>2</v>
      </c>
      <c r="H2037" s="74"/>
      <c r="I2037" s="74"/>
      <c r="J2037" s="74">
        <v>758</v>
      </c>
      <c r="K2037" s="74">
        <v>40</v>
      </c>
      <c r="L2037" s="74"/>
      <c r="M2037" s="74"/>
      <c r="N2037" s="74">
        <v>246</v>
      </c>
      <c r="O2037" s="74">
        <v>23</v>
      </c>
      <c r="Q2037" s="74">
        <v>353</v>
      </c>
      <c r="R2037" s="74">
        <v>29</v>
      </c>
      <c r="S2037" s="74"/>
      <c r="T2037" s="74">
        <v>442</v>
      </c>
      <c r="U2037" s="74">
        <v>28</v>
      </c>
      <c r="V2037" s="74"/>
    </row>
    <row r="2038" spans="1:22">
      <c r="A2038" s="78">
        <v>42586</v>
      </c>
      <c r="B2038" s="74">
        <v>23</v>
      </c>
      <c r="C2038" s="74">
        <v>2</v>
      </c>
      <c r="D2038" s="74"/>
      <c r="E2038" s="74"/>
      <c r="F2038" s="74">
        <v>61</v>
      </c>
      <c r="G2038" s="74">
        <v>2</v>
      </c>
      <c r="H2038" s="74"/>
      <c r="I2038" s="74"/>
      <c r="J2038" s="74">
        <v>811</v>
      </c>
      <c r="K2038" s="74">
        <v>45</v>
      </c>
      <c r="L2038" s="74"/>
      <c r="M2038" s="74"/>
      <c r="N2038" s="74">
        <v>259</v>
      </c>
      <c r="O2038" s="74">
        <v>22</v>
      </c>
      <c r="Q2038" s="74">
        <v>378</v>
      </c>
      <c r="R2038" s="74">
        <v>29</v>
      </c>
      <c r="S2038" s="74"/>
      <c r="T2038" s="74">
        <v>467</v>
      </c>
      <c r="U2038" s="74">
        <v>30</v>
      </c>
      <c r="V2038" s="74"/>
    </row>
    <row r="2039" spans="1:22">
      <c r="A2039" s="78">
        <v>42587</v>
      </c>
      <c r="B2039" s="74">
        <v>27</v>
      </c>
      <c r="C2039" s="74">
        <v>2</v>
      </c>
      <c r="D2039" s="74"/>
      <c r="E2039" s="74"/>
      <c r="F2039" s="74">
        <v>64</v>
      </c>
      <c r="G2039" s="74">
        <v>2</v>
      </c>
      <c r="H2039" s="74"/>
      <c r="I2039" s="74"/>
      <c r="J2039" s="74">
        <v>836</v>
      </c>
      <c r="K2039" s="74">
        <v>45</v>
      </c>
      <c r="L2039" s="74"/>
      <c r="M2039" s="74"/>
      <c r="N2039" s="74">
        <v>185</v>
      </c>
      <c r="O2039" s="74">
        <v>15</v>
      </c>
      <c r="Q2039" s="74">
        <v>404</v>
      </c>
      <c r="R2039" s="74">
        <v>32</v>
      </c>
      <c r="S2039" s="74"/>
      <c r="T2039" s="74">
        <v>511</v>
      </c>
      <c r="U2039" s="74">
        <v>30</v>
      </c>
      <c r="V2039" s="74"/>
    </row>
    <row r="2040" spans="1:22">
      <c r="A2040" s="78">
        <v>42588</v>
      </c>
      <c r="B2040" s="74">
        <v>25</v>
      </c>
      <c r="C2040" s="74">
        <v>2</v>
      </c>
      <c r="D2040" s="74"/>
      <c r="E2040" s="74"/>
      <c r="F2040" s="74">
        <v>62</v>
      </c>
      <c r="G2040" s="74">
        <v>2</v>
      </c>
      <c r="H2040" s="74"/>
      <c r="I2040" s="74"/>
      <c r="J2040" s="74">
        <v>769</v>
      </c>
      <c r="K2040" s="74">
        <v>40</v>
      </c>
      <c r="L2040" s="74"/>
      <c r="M2040" s="74"/>
      <c r="N2040" s="74">
        <v>151</v>
      </c>
      <c r="O2040" s="74">
        <v>10</v>
      </c>
      <c r="Q2040" s="74">
        <v>430</v>
      </c>
      <c r="R2040" s="74">
        <v>29</v>
      </c>
      <c r="S2040" s="74"/>
      <c r="T2040" s="74">
        <v>482</v>
      </c>
      <c r="U2040" s="74">
        <v>28</v>
      </c>
      <c r="V2040" s="74"/>
    </row>
    <row r="2041" spans="1:22">
      <c r="A2041" s="78">
        <v>42589</v>
      </c>
      <c r="B2041" s="74">
        <v>26</v>
      </c>
      <c r="C2041" s="74">
        <v>2</v>
      </c>
      <c r="D2041" s="74"/>
      <c r="E2041" s="74"/>
      <c r="F2041" s="74">
        <v>52</v>
      </c>
      <c r="G2041" s="74">
        <v>2</v>
      </c>
      <c r="H2041" s="74"/>
      <c r="I2041" s="74"/>
      <c r="J2041" s="74">
        <v>764</v>
      </c>
      <c r="K2041" s="74">
        <v>42</v>
      </c>
      <c r="L2041" s="74"/>
      <c r="M2041" s="74"/>
      <c r="N2041" s="74">
        <v>148</v>
      </c>
      <c r="O2041" s="74">
        <v>11</v>
      </c>
      <c r="Q2041" s="74">
        <v>402</v>
      </c>
      <c r="R2041" s="74">
        <v>30</v>
      </c>
      <c r="S2041" s="74"/>
      <c r="T2041" s="74">
        <v>432</v>
      </c>
      <c r="U2041" s="74">
        <v>28</v>
      </c>
      <c r="V2041" s="74"/>
    </row>
    <row r="2042" spans="1:22">
      <c r="A2042" s="78">
        <v>42590</v>
      </c>
      <c r="B2042" s="74">
        <v>23</v>
      </c>
      <c r="C2042" s="74">
        <v>2</v>
      </c>
      <c r="D2042" s="74"/>
      <c r="E2042" s="74"/>
      <c r="F2042" s="74">
        <v>51</v>
      </c>
      <c r="G2042" s="74">
        <v>2</v>
      </c>
      <c r="H2042" s="74"/>
      <c r="I2042" s="74"/>
      <c r="J2042" s="74">
        <v>735</v>
      </c>
      <c r="K2042" s="74">
        <v>37</v>
      </c>
      <c r="L2042" s="74"/>
      <c r="M2042" s="74"/>
      <c r="N2042" s="74">
        <v>190</v>
      </c>
      <c r="O2042" s="74">
        <v>18</v>
      </c>
      <c r="Q2042" s="74">
        <v>388</v>
      </c>
      <c r="R2042" s="74">
        <v>28</v>
      </c>
      <c r="S2042" s="74"/>
      <c r="T2042" s="74">
        <v>1</v>
      </c>
      <c r="U2042" s="74">
        <v>1</v>
      </c>
      <c r="V2042" s="74"/>
    </row>
    <row r="2043" spans="1:22">
      <c r="A2043" s="78">
        <v>42591</v>
      </c>
      <c r="B2043" s="74">
        <v>28</v>
      </c>
      <c r="C2043" s="74">
        <v>2</v>
      </c>
      <c r="D2043" s="74"/>
      <c r="E2043" s="74"/>
      <c r="F2043" s="74">
        <v>48</v>
      </c>
      <c r="G2043" s="74">
        <v>2</v>
      </c>
      <c r="H2043" s="74"/>
      <c r="I2043" s="74"/>
      <c r="J2043" s="74">
        <v>699</v>
      </c>
      <c r="K2043" s="74">
        <v>35</v>
      </c>
      <c r="L2043" s="74"/>
      <c r="M2043" s="74"/>
      <c r="N2043" s="74">
        <v>225</v>
      </c>
      <c r="O2043" s="74">
        <v>21</v>
      </c>
      <c r="Q2043" s="74">
        <v>380</v>
      </c>
      <c r="R2043" s="74">
        <v>31</v>
      </c>
      <c r="S2043" s="74"/>
      <c r="T2043" s="74">
        <v>42</v>
      </c>
      <c r="U2043" s="74">
        <v>3</v>
      </c>
      <c r="V2043" s="74"/>
    </row>
    <row r="2044" spans="1:22">
      <c r="A2044" s="78">
        <v>42592</v>
      </c>
      <c r="B2044" s="74">
        <v>28</v>
      </c>
      <c r="C2044" s="74">
        <v>2</v>
      </c>
      <c r="D2044" s="74"/>
      <c r="E2044" s="74"/>
      <c r="F2044" s="74">
        <v>50</v>
      </c>
      <c r="G2044" s="74">
        <v>2</v>
      </c>
      <c r="H2044" s="74"/>
      <c r="I2044" s="74"/>
      <c r="J2044" s="74">
        <v>762</v>
      </c>
      <c r="K2044" s="74">
        <v>40</v>
      </c>
      <c r="L2044" s="74"/>
      <c r="M2044" s="74"/>
      <c r="N2044" s="74">
        <v>224</v>
      </c>
      <c r="O2044" s="74">
        <v>22</v>
      </c>
      <c r="Q2044" s="74">
        <v>361</v>
      </c>
      <c r="R2044" s="74">
        <v>28</v>
      </c>
      <c r="S2044" s="74"/>
      <c r="T2044" s="74">
        <v>140</v>
      </c>
      <c r="U2044" s="74">
        <v>10</v>
      </c>
      <c r="V2044" s="74"/>
    </row>
    <row r="2045" spans="1:22">
      <c r="A2045" s="78">
        <v>42593</v>
      </c>
      <c r="B2045" s="74">
        <v>32</v>
      </c>
      <c r="C2045" s="74">
        <v>2</v>
      </c>
      <c r="D2045" s="74"/>
      <c r="E2045" s="74"/>
      <c r="F2045" s="74">
        <v>59</v>
      </c>
      <c r="G2045" s="74">
        <v>2</v>
      </c>
      <c r="H2045" s="74"/>
      <c r="I2045" s="74"/>
      <c r="J2045" s="74">
        <v>715</v>
      </c>
      <c r="K2045" s="74">
        <v>37</v>
      </c>
      <c r="L2045" s="74"/>
      <c r="M2045" s="74"/>
      <c r="N2045" s="74">
        <v>186</v>
      </c>
      <c r="O2045" s="74">
        <v>18</v>
      </c>
      <c r="Q2045" s="74">
        <v>368</v>
      </c>
      <c r="R2045" s="74">
        <v>29</v>
      </c>
      <c r="S2045" s="74"/>
      <c r="T2045" s="74">
        <v>206</v>
      </c>
      <c r="U2045" s="74">
        <v>13</v>
      </c>
      <c r="V2045" s="74"/>
    </row>
    <row r="2046" spans="1:22">
      <c r="A2046" s="78">
        <v>42594</v>
      </c>
      <c r="B2046" s="74">
        <v>30</v>
      </c>
      <c r="C2046" s="74">
        <v>2</v>
      </c>
      <c r="D2046" s="74"/>
      <c r="E2046" s="74"/>
      <c r="F2046" s="74">
        <v>49</v>
      </c>
      <c r="G2046" s="74">
        <v>2</v>
      </c>
      <c r="H2046" s="74"/>
      <c r="I2046" s="74"/>
      <c r="J2046" s="74">
        <v>677</v>
      </c>
      <c r="K2046" s="74">
        <v>37</v>
      </c>
      <c r="L2046" s="74"/>
      <c r="M2046" s="74"/>
      <c r="N2046" s="74">
        <v>165</v>
      </c>
      <c r="O2046" s="74">
        <v>16</v>
      </c>
      <c r="Q2046" s="74">
        <v>344</v>
      </c>
      <c r="R2046" s="74">
        <v>30</v>
      </c>
      <c r="S2046" s="74"/>
      <c r="T2046" s="74">
        <v>206</v>
      </c>
      <c r="U2046" s="74">
        <v>12</v>
      </c>
      <c r="V2046" s="74"/>
    </row>
    <row r="2047" spans="1:22">
      <c r="A2047" s="78">
        <v>42595</v>
      </c>
      <c r="B2047" s="74">
        <v>26</v>
      </c>
      <c r="C2047" s="74">
        <v>1</v>
      </c>
      <c r="D2047" s="74"/>
      <c r="E2047" s="74"/>
      <c r="F2047" s="74">
        <v>53</v>
      </c>
      <c r="G2047" s="74">
        <v>2</v>
      </c>
      <c r="H2047" s="74"/>
      <c r="I2047" s="74"/>
      <c r="J2047" s="74">
        <v>528</v>
      </c>
      <c r="K2047" s="74">
        <v>33</v>
      </c>
      <c r="L2047" s="74"/>
      <c r="M2047" s="74"/>
      <c r="N2047" s="74">
        <v>173</v>
      </c>
      <c r="O2047" s="74">
        <v>15</v>
      </c>
      <c r="Q2047" s="74">
        <v>300</v>
      </c>
      <c r="R2047" s="74">
        <v>24</v>
      </c>
      <c r="S2047" s="74"/>
      <c r="T2047" s="74">
        <v>230</v>
      </c>
      <c r="U2047" s="74">
        <v>14</v>
      </c>
      <c r="V2047" s="74"/>
    </row>
    <row r="2048" spans="1:22">
      <c r="A2048" s="78">
        <v>42596</v>
      </c>
      <c r="B2048" s="74">
        <v>31</v>
      </c>
      <c r="C2048" s="74">
        <v>2</v>
      </c>
      <c r="D2048" s="74"/>
      <c r="E2048" s="74"/>
      <c r="F2048" s="74">
        <v>52</v>
      </c>
      <c r="G2048" s="74">
        <v>2</v>
      </c>
      <c r="H2048" s="74"/>
      <c r="I2048" s="74"/>
      <c r="J2048" s="74">
        <v>550</v>
      </c>
      <c r="K2048" s="74">
        <v>34</v>
      </c>
      <c r="L2048" s="74"/>
      <c r="M2048" s="74"/>
      <c r="N2048" s="74">
        <v>171</v>
      </c>
      <c r="O2048" s="74">
        <v>12</v>
      </c>
      <c r="Q2048" s="74">
        <v>297</v>
      </c>
      <c r="R2048" s="74">
        <v>23</v>
      </c>
      <c r="S2048" s="74"/>
      <c r="T2048" s="74">
        <v>259</v>
      </c>
      <c r="U2048" s="74">
        <v>17</v>
      </c>
      <c r="V2048" s="74"/>
    </row>
    <row r="2049" spans="1:22">
      <c r="A2049" s="78">
        <v>42597</v>
      </c>
      <c r="B2049" s="74">
        <v>27</v>
      </c>
      <c r="C2049" s="74">
        <v>1</v>
      </c>
      <c r="D2049" s="74"/>
      <c r="E2049" s="74"/>
      <c r="F2049" s="74">
        <v>50</v>
      </c>
      <c r="G2049" s="74">
        <v>2</v>
      </c>
      <c r="H2049" s="74"/>
      <c r="I2049" s="74"/>
      <c r="J2049" s="74">
        <v>579</v>
      </c>
      <c r="K2049" s="74">
        <v>34</v>
      </c>
      <c r="L2049" s="74"/>
      <c r="M2049" s="74"/>
      <c r="N2049" s="74">
        <v>177</v>
      </c>
      <c r="O2049" s="74">
        <v>16</v>
      </c>
      <c r="Q2049" s="74">
        <v>328</v>
      </c>
      <c r="R2049" s="74">
        <v>27</v>
      </c>
      <c r="S2049" s="74"/>
      <c r="T2049" s="74">
        <v>264</v>
      </c>
      <c r="U2049" s="74">
        <v>18</v>
      </c>
      <c r="V2049" s="74"/>
    </row>
    <row r="2050" spans="1:22">
      <c r="A2050" s="78">
        <v>42598</v>
      </c>
      <c r="B2050" s="74">
        <v>25</v>
      </c>
      <c r="C2050" s="74">
        <v>1</v>
      </c>
      <c r="D2050" s="74"/>
      <c r="E2050" s="74"/>
      <c r="F2050" s="74">
        <v>47</v>
      </c>
      <c r="G2050" s="74">
        <v>2</v>
      </c>
      <c r="H2050" s="74"/>
      <c r="I2050" s="74"/>
      <c r="J2050" s="74">
        <v>624</v>
      </c>
      <c r="K2050" s="74">
        <v>36</v>
      </c>
      <c r="L2050" s="74"/>
      <c r="M2050" s="74"/>
      <c r="N2050" s="74">
        <v>171</v>
      </c>
      <c r="O2050" s="74">
        <v>15</v>
      </c>
      <c r="Q2050" s="74">
        <v>321</v>
      </c>
      <c r="R2050" s="74">
        <v>28</v>
      </c>
      <c r="S2050" s="74"/>
      <c r="T2050" s="74">
        <v>222</v>
      </c>
      <c r="U2050" s="74">
        <v>16</v>
      </c>
      <c r="V2050" s="74"/>
    </row>
    <row r="2051" spans="1:22">
      <c r="A2051" s="78">
        <v>42599</v>
      </c>
      <c r="B2051" s="74">
        <v>28</v>
      </c>
      <c r="C2051" s="74">
        <v>2</v>
      </c>
      <c r="D2051" s="74"/>
      <c r="E2051" s="74"/>
      <c r="F2051" s="74">
        <v>48</v>
      </c>
      <c r="G2051" s="74">
        <v>2</v>
      </c>
      <c r="H2051" s="74"/>
      <c r="I2051" s="74"/>
      <c r="J2051" s="74">
        <v>567</v>
      </c>
      <c r="K2051" s="74">
        <v>32</v>
      </c>
      <c r="L2051" s="74"/>
      <c r="M2051" s="74"/>
      <c r="N2051" s="74">
        <v>187</v>
      </c>
      <c r="O2051" s="74">
        <v>20</v>
      </c>
      <c r="Q2051" s="74">
        <v>290</v>
      </c>
      <c r="R2051" s="74">
        <v>27</v>
      </c>
      <c r="S2051" s="74"/>
      <c r="T2051" s="74">
        <v>238</v>
      </c>
      <c r="U2051" s="74">
        <v>15</v>
      </c>
      <c r="V2051" s="74"/>
    </row>
    <row r="2052" spans="1:22">
      <c r="A2052" s="78">
        <v>42600</v>
      </c>
      <c r="B2052" s="74">
        <v>22</v>
      </c>
      <c r="C2052" s="74">
        <v>2</v>
      </c>
      <c r="D2052" s="74"/>
      <c r="E2052" s="74"/>
      <c r="F2052" s="74">
        <v>44</v>
      </c>
      <c r="G2052" s="74">
        <v>2</v>
      </c>
      <c r="H2052" s="74"/>
      <c r="I2052" s="74"/>
      <c r="J2052" s="74">
        <v>508</v>
      </c>
      <c r="K2052" s="74">
        <v>34</v>
      </c>
      <c r="L2052" s="74"/>
      <c r="M2052" s="74"/>
      <c r="N2052" s="74">
        <v>167</v>
      </c>
      <c r="O2052" s="74">
        <v>14</v>
      </c>
      <c r="Q2052" s="74">
        <v>281</v>
      </c>
      <c r="R2052" s="74">
        <v>27</v>
      </c>
      <c r="S2052" s="74"/>
      <c r="T2052" s="74">
        <v>239</v>
      </c>
      <c r="U2052" s="74">
        <v>18</v>
      </c>
      <c r="V2052" s="74"/>
    </row>
    <row r="2053" spans="1:22">
      <c r="A2053" s="78">
        <v>42601</v>
      </c>
      <c r="B2053" s="74">
        <v>29</v>
      </c>
      <c r="C2053" s="74">
        <v>2</v>
      </c>
      <c r="D2053" s="74"/>
      <c r="E2053" s="74"/>
      <c r="F2053" s="74">
        <v>47</v>
      </c>
      <c r="G2053" s="74">
        <v>2</v>
      </c>
      <c r="H2053" s="74"/>
      <c r="I2053" s="74"/>
      <c r="J2053" s="74">
        <v>500</v>
      </c>
      <c r="K2053" s="74">
        <v>34</v>
      </c>
      <c r="L2053" s="74"/>
      <c r="M2053" s="74"/>
      <c r="N2053" s="74">
        <v>137</v>
      </c>
      <c r="O2053" s="74">
        <v>11</v>
      </c>
      <c r="Q2053" s="74">
        <v>276</v>
      </c>
      <c r="R2053" s="74">
        <v>27</v>
      </c>
      <c r="S2053" s="74"/>
      <c r="T2053" s="74">
        <v>272</v>
      </c>
      <c r="U2053" s="74">
        <v>19</v>
      </c>
      <c r="V2053" s="74"/>
    </row>
    <row r="2054" spans="1:22">
      <c r="A2054" s="78">
        <v>42602</v>
      </c>
      <c r="B2054" s="74">
        <v>31</v>
      </c>
      <c r="C2054" s="74">
        <v>2</v>
      </c>
      <c r="D2054" s="74"/>
      <c r="E2054" s="74"/>
      <c r="F2054" s="74">
        <v>45</v>
      </c>
      <c r="G2054" s="74">
        <v>2</v>
      </c>
      <c r="H2054" s="74"/>
      <c r="I2054" s="74"/>
      <c r="J2054" s="74">
        <v>587</v>
      </c>
      <c r="K2054" s="74">
        <v>31</v>
      </c>
      <c r="L2054" s="74"/>
      <c r="M2054" s="74"/>
      <c r="N2054" s="74">
        <v>139</v>
      </c>
      <c r="O2054" s="74">
        <v>10</v>
      </c>
      <c r="Q2054" s="74">
        <v>282</v>
      </c>
      <c r="R2054" s="74">
        <v>22</v>
      </c>
      <c r="S2054" s="74"/>
      <c r="T2054" s="74">
        <v>311</v>
      </c>
      <c r="U2054" s="74">
        <v>20</v>
      </c>
      <c r="V2054" s="74"/>
    </row>
    <row r="2055" spans="1:22">
      <c r="A2055" s="78">
        <v>42603</v>
      </c>
      <c r="B2055" s="74">
        <v>27</v>
      </c>
      <c r="C2055" s="74">
        <v>3</v>
      </c>
      <c r="D2055" s="74"/>
      <c r="E2055" s="74"/>
      <c r="F2055" s="74">
        <v>45</v>
      </c>
      <c r="G2055" s="74">
        <v>2</v>
      </c>
      <c r="H2055" s="74"/>
      <c r="I2055" s="74"/>
      <c r="J2055" s="74">
        <v>645</v>
      </c>
      <c r="K2055" s="74">
        <v>33</v>
      </c>
      <c r="L2055" s="74"/>
      <c r="M2055" s="74"/>
      <c r="N2055" s="74">
        <v>132</v>
      </c>
      <c r="O2055" s="74">
        <v>10</v>
      </c>
      <c r="Q2055" s="74">
        <v>275</v>
      </c>
      <c r="R2055" s="74">
        <v>20</v>
      </c>
      <c r="S2055" s="74"/>
      <c r="T2055" s="74">
        <v>323</v>
      </c>
      <c r="U2055" s="74">
        <v>20</v>
      </c>
      <c r="V2055" s="74"/>
    </row>
    <row r="2056" spans="1:22">
      <c r="A2056" s="78">
        <v>42604</v>
      </c>
      <c r="B2056" s="74">
        <v>24</v>
      </c>
      <c r="C2056" s="74">
        <v>2</v>
      </c>
      <c r="D2056" s="74"/>
      <c r="E2056" s="74"/>
      <c r="F2056" s="74">
        <v>44</v>
      </c>
      <c r="G2056" s="74">
        <v>2</v>
      </c>
      <c r="H2056" s="74"/>
      <c r="I2056" s="74"/>
      <c r="J2056" s="74">
        <v>667</v>
      </c>
      <c r="K2056" s="74">
        <v>33</v>
      </c>
      <c r="L2056" s="74"/>
      <c r="M2056" s="74"/>
      <c r="N2056" s="74">
        <v>135</v>
      </c>
      <c r="O2056" s="74">
        <v>11</v>
      </c>
      <c r="Q2056" s="74">
        <v>267</v>
      </c>
      <c r="R2056" s="74">
        <v>25</v>
      </c>
      <c r="S2056" s="74"/>
      <c r="T2056" s="74">
        <v>309</v>
      </c>
      <c r="U2056" s="74">
        <v>20</v>
      </c>
      <c r="V2056" s="74"/>
    </row>
    <row r="2057" spans="1:22">
      <c r="A2057" s="78">
        <v>42605</v>
      </c>
      <c r="B2057" s="74">
        <v>26</v>
      </c>
      <c r="C2057" s="74">
        <v>2</v>
      </c>
      <c r="D2057" s="74"/>
      <c r="E2057" s="74"/>
      <c r="F2057" s="74">
        <v>44</v>
      </c>
      <c r="G2057" s="74">
        <v>2</v>
      </c>
      <c r="H2057" s="74"/>
      <c r="I2057" s="74"/>
      <c r="J2057" s="74">
        <v>672</v>
      </c>
      <c r="K2057" s="74">
        <v>37</v>
      </c>
      <c r="L2057" s="74"/>
      <c r="M2057" s="74"/>
      <c r="N2057" s="74">
        <v>145</v>
      </c>
      <c r="O2057" s="74">
        <v>11</v>
      </c>
      <c r="Q2057" s="74">
        <v>280</v>
      </c>
      <c r="R2057" s="74">
        <v>24</v>
      </c>
      <c r="S2057" s="74"/>
      <c r="T2057" s="74">
        <v>328</v>
      </c>
      <c r="U2057" s="74">
        <v>22</v>
      </c>
      <c r="V2057" s="74"/>
    </row>
    <row r="2058" spans="1:22">
      <c r="A2058" s="78">
        <v>42606</v>
      </c>
      <c r="B2058" s="74">
        <v>26</v>
      </c>
      <c r="C2058" s="74">
        <v>3</v>
      </c>
      <c r="D2058" s="74"/>
      <c r="E2058" s="74"/>
      <c r="F2058" s="74">
        <v>44</v>
      </c>
      <c r="G2058" s="74">
        <v>2</v>
      </c>
      <c r="H2058" s="74"/>
      <c r="I2058" s="74"/>
      <c r="J2058" s="74">
        <v>654</v>
      </c>
      <c r="K2058" s="74">
        <v>36</v>
      </c>
      <c r="L2058" s="74"/>
      <c r="M2058" s="74"/>
      <c r="N2058" s="74">
        <v>161</v>
      </c>
      <c r="O2058" s="74">
        <v>14</v>
      </c>
      <c r="Q2058" s="74">
        <v>281</v>
      </c>
      <c r="R2058" s="74">
        <v>24</v>
      </c>
      <c r="S2058" s="74"/>
      <c r="T2058" s="74">
        <v>343</v>
      </c>
      <c r="U2058" s="74">
        <v>24</v>
      </c>
      <c r="V2058" s="74"/>
    </row>
    <row r="2059" spans="1:22">
      <c r="A2059" s="78">
        <v>42607</v>
      </c>
      <c r="B2059" s="74">
        <v>22</v>
      </c>
      <c r="C2059" s="74">
        <v>1</v>
      </c>
      <c r="D2059" s="74"/>
      <c r="E2059" s="74"/>
      <c r="F2059" s="74">
        <v>47</v>
      </c>
      <c r="G2059" s="74">
        <v>2</v>
      </c>
      <c r="H2059" s="74"/>
      <c r="I2059" s="74"/>
      <c r="J2059" s="74">
        <v>663</v>
      </c>
      <c r="K2059" s="74">
        <v>36</v>
      </c>
      <c r="L2059" s="74"/>
      <c r="M2059" s="74"/>
      <c r="N2059" s="74">
        <v>117</v>
      </c>
      <c r="O2059" s="74">
        <v>10</v>
      </c>
      <c r="Q2059" s="74">
        <v>290</v>
      </c>
      <c r="R2059" s="74">
        <v>26</v>
      </c>
      <c r="S2059" s="74"/>
      <c r="T2059" s="74">
        <v>382</v>
      </c>
      <c r="U2059" s="74">
        <v>25</v>
      </c>
      <c r="V2059" s="74"/>
    </row>
    <row r="2060" spans="1:22">
      <c r="A2060" s="78">
        <v>42608</v>
      </c>
      <c r="B2060" s="74">
        <v>27</v>
      </c>
      <c r="C2060" s="74">
        <v>2</v>
      </c>
      <c r="D2060" s="74"/>
      <c r="E2060" s="74"/>
      <c r="F2060" s="74">
        <v>48</v>
      </c>
      <c r="G2060" s="74">
        <v>2</v>
      </c>
      <c r="H2060" s="74"/>
      <c r="I2060" s="74"/>
      <c r="J2060" s="74">
        <v>602</v>
      </c>
      <c r="K2060" s="74">
        <v>37</v>
      </c>
      <c r="L2060" s="74"/>
      <c r="M2060" s="74"/>
      <c r="N2060" s="74">
        <v>130</v>
      </c>
      <c r="O2060" s="74">
        <v>12</v>
      </c>
      <c r="Q2060" s="74">
        <v>284</v>
      </c>
      <c r="R2060" s="74">
        <v>26</v>
      </c>
      <c r="S2060" s="74"/>
      <c r="T2060" s="74">
        <v>429</v>
      </c>
      <c r="U2060" s="74">
        <v>29</v>
      </c>
      <c r="V2060" s="74"/>
    </row>
    <row r="2061" spans="1:22">
      <c r="A2061" s="78">
        <v>42609</v>
      </c>
      <c r="B2061" s="74">
        <v>27</v>
      </c>
      <c r="C2061" s="74">
        <v>3</v>
      </c>
      <c r="D2061" s="74"/>
      <c r="E2061" s="74"/>
      <c r="F2061" s="74">
        <v>45</v>
      </c>
      <c r="G2061" s="74">
        <v>2</v>
      </c>
      <c r="H2061" s="74"/>
      <c r="I2061" s="74"/>
      <c r="J2061" s="74">
        <v>504</v>
      </c>
      <c r="K2061" s="74">
        <v>29</v>
      </c>
      <c r="L2061" s="74"/>
      <c r="M2061" s="74"/>
      <c r="N2061" s="74">
        <v>113</v>
      </c>
      <c r="O2061" s="74">
        <v>8</v>
      </c>
      <c r="Q2061" s="74">
        <v>273</v>
      </c>
      <c r="R2061" s="74">
        <v>22</v>
      </c>
      <c r="S2061" s="74"/>
      <c r="T2061" s="74">
        <v>432</v>
      </c>
      <c r="U2061" s="74">
        <v>26</v>
      </c>
      <c r="V2061" s="74"/>
    </row>
    <row r="2062" spans="1:22">
      <c r="A2062" s="78">
        <v>42610</v>
      </c>
      <c r="B2062" s="74">
        <v>27</v>
      </c>
      <c r="C2062" s="74">
        <v>3</v>
      </c>
      <c r="D2062" s="74"/>
      <c r="E2062" s="74"/>
      <c r="F2062" s="74">
        <v>42</v>
      </c>
      <c r="G2062" s="74">
        <v>2</v>
      </c>
      <c r="H2062" s="74"/>
      <c r="I2062" s="74"/>
      <c r="J2062" s="74">
        <v>523</v>
      </c>
      <c r="K2062" s="74">
        <v>29</v>
      </c>
      <c r="L2062" s="74"/>
      <c r="M2062" s="74"/>
      <c r="N2062" s="74">
        <v>155</v>
      </c>
      <c r="O2062" s="74">
        <v>10</v>
      </c>
      <c r="Q2062" s="74">
        <v>262</v>
      </c>
      <c r="R2062" s="74">
        <v>18</v>
      </c>
      <c r="S2062" s="74"/>
      <c r="T2062" s="74">
        <v>411</v>
      </c>
      <c r="U2062" s="74">
        <v>24</v>
      </c>
      <c r="V2062" s="74"/>
    </row>
    <row r="2063" spans="1:22">
      <c r="A2063" s="78">
        <v>42611</v>
      </c>
      <c r="B2063" s="74">
        <v>23</v>
      </c>
      <c r="C2063" s="74">
        <v>3</v>
      </c>
      <c r="D2063" s="74"/>
      <c r="E2063" s="74"/>
      <c r="F2063" s="74">
        <v>42</v>
      </c>
      <c r="G2063" s="74">
        <v>2</v>
      </c>
      <c r="H2063" s="74"/>
      <c r="I2063" s="74"/>
      <c r="J2063" s="74">
        <v>514</v>
      </c>
      <c r="K2063" s="74">
        <v>29</v>
      </c>
      <c r="L2063" s="74"/>
      <c r="M2063" s="74"/>
      <c r="N2063" s="74">
        <v>119</v>
      </c>
      <c r="O2063" s="74">
        <v>10</v>
      </c>
      <c r="Q2063" s="74">
        <v>262</v>
      </c>
      <c r="R2063" s="74">
        <v>21</v>
      </c>
      <c r="S2063" s="74"/>
      <c r="T2063" s="74">
        <v>395</v>
      </c>
      <c r="U2063" s="74">
        <v>22</v>
      </c>
      <c r="V2063" s="74"/>
    </row>
    <row r="2064" spans="1:22">
      <c r="A2064" s="78">
        <v>42612</v>
      </c>
      <c r="B2064" s="74">
        <v>25</v>
      </c>
      <c r="C2064" s="74">
        <v>3</v>
      </c>
      <c r="D2064" s="74"/>
      <c r="E2064" s="74"/>
      <c r="F2064" s="74">
        <v>40</v>
      </c>
      <c r="G2064" s="74">
        <v>2</v>
      </c>
      <c r="H2064" s="74"/>
      <c r="I2064" s="74"/>
      <c r="J2064" s="74">
        <v>590</v>
      </c>
      <c r="K2064" s="74">
        <v>30</v>
      </c>
      <c r="L2064" s="74"/>
      <c r="M2064" s="74"/>
      <c r="N2064" s="74">
        <v>120</v>
      </c>
      <c r="O2064" s="74">
        <v>11</v>
      </c>
      <c r="Q2064" s="74">
        <v>251</v>
      </c>
      <c r="R2064" s="74">
        <v>23</v>
      </c>
      <c r="S2064" s="74"/>
      <c r="T2064" s="74">
        <v>396</v>
      </c>
      <c r="U2064" s="74">
        <v>23</v>
      </c>
      <c r="V2064" s="74"/>
    </row>
    <row r="2065" spans="1:22">
      <c r="A2065" s="78">
        <v>42613</v>
      </c>
      <c r="B2065" s="74">
        <v>22</v>
      </c>
      <c r="C2065" s="74">
        <v>4</v>
      </c>
      <c r="D2065" s="74"/>
      <c r="E2065" s="74"/>
      <c r="F2065" s="74">
        <v>42</v>
      </c>
      <c r="G2065" s="74">
        <v>2</v>
      </c>
      <c r="H2065" s="74"/>
      <c r="I2065" s="74"/>
      <c r="J2065" s="74">
        <v>643</v>
      </c>
      <c r="K2065" s="74">
        <v>32</v>
      </c>
      <c r="L2065" s="74"/>
      <c r="M2065" s="74"/>
      <c r="N2065" s="74">
        <v>144</v>
      </c>
      <c r="O2065" s="74">
        <v>12</v>
      </c>
      <c r="Q2065" s="74">
        <v>238</v>
      </c>
      <c r="R2065" s="74">
        <v>22</v>
      </c>
      <c r="S2065" s="74"/>
      <c r="T2065" s="74">
        <v>405</v>
      </c>
      <c r="U2065" s="74">
        <v>24</v>
      </c>
      <c r="V2065" s="74"/>
    </row>
    <row r="2066" spans="1:22">
      <c r="A2066" s="78">
        <v>42614</v>
      </c>
      <c r="B2066" s="74">
        <v>20</v>
      </c>
      <c r="C2066" s="74">
        <v>3</v>
      </c>
      <c r="D2066" s="74"/>
      <c r="E2066" s="74"/>
      <c r="F2066" s="74">
        <v>36</v>
      </c>
      <c r="G2066" s="74">
        <v>2</v>
      </c>
      <c r="H2066" s="74"/>
      <c r="I2066" s="74"/>
      <c r="J2066" s="74">
        <v>671</v>
      </c>
      <c r="K2066" s="74">
        <v>34</v>
      </c>
      <c r="L2066" s="74"/>
      <c r="M2066" s="74"/>
      <c r="N2066" s="74">
        <v>120</v>
      </c>
      <c r="O2066" s="74">
        <v>10</v>
      </c>
      <c r="Q2066" s="74">
        <v>239</v>
      </c>
      <c r="R2066" s="74">
        <v>21</v>
      </c>
      <c r="S2066" s="74"/>
      <c r="T2066" s="74">
        <v>452</v>
      </c>
      <c r="U2066" s="74">
        <v>25</v>
      </c>
      <c r="V2066" s="74"/>
    </row>
    <row r="2067" spans="1:22">
      <c r="A2067" s="78">
        <v>42615</v>
      </c>
      <c r="B2067" s="74">
        <v>19</v>
      </c>
      <c r="C2067" s="74">
        <v>2</v>
      </c>
      <c r="D2067" s="74"/>
      <c r="E2067" s="74"/>
      <c r="F2067" s="74">
        <v>33</v>
      </c>
      <c r="G2067" s="74">
        <v>2</v>
      </c>
      <c r="H2067" s="74"/>
      <c r="I2067" s="74"/>
      <c r="J2067" s="74">
        <v>686</v>
      </c>
      <c r="K2067" s="74">
        <v>33</v>
      </c>
      <c r="L2067" s="74"/>
      <c r="M2067" s="74"/>
      <c r="N2067" s="74">
        <v>113</v>
      </c>
      <c r="O2067" s="74">
        <v>9</v>
      </c>
      <c r="Q2067" s="74">
        <v>238</v>
      </c>
      <c r="R2067" s="74">
        <v>21</v>
      </c>
      <c r="S2067" s="74"/>
      <c r="T2067" s="74">
        <v>471</v>
      </c>
      <c r="U2067" s="74">
        <v>25</v>
      </c>
      <c r="V2067" s="74"/>
    </row>
    <row r="2068" spans="1:22">
      <c r="A2068" s="78">
        <v>42616</v>
      </c>
      <c r="B2068" s="74">
        <v>19</v>
      </c>
      <c r="C2068" s="74">
        <v>1</v>
      </c>
      <c r="D2068" s="74"/>
      <c r="E2068" s="74"/>
      <c r="F2068" s="74">
        <v>34</v>
      </c>
      <c r="G2068" s="74">
        <v>2</v>
      </c>
      <c r="H2068" s="74"/>
      <c r="I2068" s="74"/>
      <c r="J2068" s="74">
        <v>649</v>
      </c>
      <c r="K2068" s="74">
        <v>34</v>
      </c>
      <c r="L2068" s="74"/>
      <c r="M2068" s="74"/>
      <c r="N2068" s="74">
        <v>122</v>
      </c>
      <c r="O2068" s="74">
        <v>8</v>
      </c>
      <c r="Q2068" s="74">
        <v>241</v>
      </c>
      <c r="R2068" s="74">
        <v>19</v>
      </c>
      <c r="S2068" s="74"/>
      <c r="T2068" s="74">
        <v>432</v>
      </c>
      <c r="U2068" s="74">
        <v>25</v>
      </c>
      <c r="V2068" s="74"/>
    </row>
    <row r="2069" spans="1:22">
      <c r="A2069" s="78">
        <v>42617</v>
      </c>
      <c r="B2069" s="74">
        <v>21</v>
      </c>
      <c r="C2069" s="74">
        <v>3</v>
      </c>
      <c r="D2069" s="74"/>
      <c r="E2069" s="74"/>
      <c r="F2069" s="74">
        <v>35</v>
      </c>
      <c r="G2069" s="74">
        <v>2</v>
      </c>
      <c r="H2069" s="74"/>
      <c r="I2069" s="74"/>
      <c r="J2069" s="74">
        <v>633</v>
      </c>
      <c r="K2069" s="74">
        <v>39</v>
      </c>
      <c r="L2069" s="74"/>
      <c r="M2069" s="74"/>
      <c r="N2069" s="74">
        <v>108</v>
      </c>
      <c r="O2069" s="74">
        <v>8</v>
      </c>
      <c r="Q2069" s="74">
        <v>231</v>
      </c>
      <c r="R2069" s="74">
        <v>20</v>
      </c>
      <c r="S2069" s="74"/>
      <c r="T2069" s="74">
        <v>368</v>
      </c>
      <c r="U2069" s="74">
        <v>25</v>
      </c>
      <c r="V2069" s="74"/>
    </row>
    <row r="2070" spans="1:22">
      <c r="A2070" s="78">
        <v>42618</v>
      </c>
      <c r="B2070" s="74">
        <v>24</v>
      </c>
      <c r="C2070" s="74">
        <v>4</v>
      </c>
      <c r="D2070" s="74"/>
      <c r="E2070" s="74"/>
      <c r="F2070" s="74">
        <v>30</v>
      </c>
      <c r="G2070" s="74">
        <v>2</v>
      </c>
      <c r="H2070" s="74"/>
      <c r="I2070" s="74"/>
      <c r="J2070" s="74">
        <v>790</v>
      </c>
      <c r="K2070" s="74">
        <v>45</v>
      </c>
      <c r="L2070" s="74"/>
      <c r="M2070" s="74"/>
      <c r="N2070" s="74">
        <v>111</v>
      </c>
      <c r="O2070" s="74">
        <v>9</v>
      </c>
      <c r="Q2070" s="74">
        <v>225</v>
      </c>
      <c r="R2070" s="74">
        <v>21</v>
      </c>
      <c r="S2070" s="74"/>
      <c r="T2070" s="74">
        <v>314</v>
      </c>
      <c r="U2070" s="74">
        <v>23</v>
      </c>
      <c r="V2070" s="74"/>
    </row>
    <row r="2071" spans="1:22">
      <c r="A2071" s="78">
        <v>42619</v>
      </c>
      <c r="B2071" s="74">
        <v>20</v>
      </c>
      <c r="C2071" s="74">
        <v>3</v>
      </c>
      <c r="D2071" s="74"/>
      <c r="E2071" s="74"/>
      <c r="F2071" s="74">
        <v>28</v>
      </c>
      <c r="G2071" s="74">
        <v>2</v>
      </c>
      <c r="H2071" s="74"/>
      <c r="I2071" s="74"/>
      <c r="J2071" s="74">
        <v>788</v>
      </c>
      <c r="K2071" s="74">
        <v>44</v>
      </c>
      <c r="L2071" s="74"/>
      <c r="M2071" s="74"/>
      <c r="N2071" s="74">
        <v>116</v>
      </c>
      <c r="O2071" s="74">
        <v>9</v>
      </c>
      <c r="Q2071" s="74">
        <v>234</v>
      </c>
      <c r="R2071" s="74">
        <v>22</v>
      </c>
      <c r="S2071" s="74"/>
      <c r="T2071" s="74">
        <v>332</v>
      </c>
      <c r="U2071" s="74">
        <v>24</v>
      </c>
      <c r="V2071" s="74"/>
    </row>
    <row r="2072" spans="1:22">
      <c r="A2072" s="78">
        <v>42620</v>
      </c>
      <c r="B2072" s="74">
        <v>20</v>
      </c>
      <c r="C2072" s="74">
        <v>3</v>
      </c>
      <c r="D2072" s="74"/>
      <c r="E2072" s="74"/>
      <c r="F2072" s="74">
        <v>28</v>
      </c>
      <c r="G2072" s="74">
        <v>2</v>
      </c>
      <c r="H2072" s="74"/>
      <c r="I2072" s="74"/>
      <c r="J2072" s="74">
        <v>759</v>
      </c>
      <c r="K2072" s="74">
        <v>43</v>
      </c>
      <c r="L2072" s="74"/>
      <c r="M2072" s="74"/>
      <c r="N2072" s="74">
        <v>123</v>
      </c>
      <c r="O2072" s="74">
        <v>10</v>
      </c>
      <c r="Q2072" s="74">
        <v>231</v>
      </c>
      <c r="R2072" s="74">
        <v>24</v>
      </c>
      <c r="S2072" s="74"/>
      <c r="T2072" s="74">
        <v>355</v>
      </c>
      <c r="U2072" s="74">
        <v>26</v>
      </c>
      <c r="V2072" s="74"/>
    </row>
    <row r="2073" spans="1:22">
      <c r="A2073" s="78">
        <v>42621</v>
      </c>
      <c r="B2073" s="74">
        <v>20</v>
      </c>
      <c r="C2073" s="74">
        <v>3</v>
      </c>
      <c r="D2073" s="74"/>
      <c r="E2073" s="74"/>
      <c r="F2073" s="74">
        <v>24</v>
      </c>
      <c r="G2073" s="74">
        <v>2</v>
      </c>
      <c r="H2073" s="74"/>
      <c r="I2073" s="74"/>
      <c r="J2073" s="74">
        <v>728</v>
      </c>
      <c r="K2073" s="74">
        <v>49</v>
      </c>
      <c r="L2073" s="74"/>
      <c r="M2073" s="74"/>
      <c r="N2073" s="74">
        <v>99</v>
      </c>
      <c r="O2073" s="74">
        <v>9</v>
      </c>
      <c r="Q2073" s="74">
        <v>248</v>
      </c>
      <c r="R2073" s="74">
        <v>23</v>
      </c>
      <c r="S2073" s="74"/>
      <c r="T2073" s="74">
        <v>390</v>
      </c>
      <c r="U2073" s="74">
        <v>30</v>
      </c>
      <c r="V2073" s="74"/>
    </row>
    <row r="2074" spans="1:22">
      <c r="A2074" s="78">
        <v>42622</v>
      </c>
      <c r="B2074" s="74">
        <v>24</v>
      </c>
      <c r="C2074" s="74">
        <v>4</v>
      </c>
      <c r="D2074" s="74"/>
      <c r="E2074" s="74"/>
      <c r="F2074" s="74">
        <v>24</v>
      </c>
      <c r="G2074" s="74">
        <v>4</v>
      </c>
      <c r="H2074" s="74"/>
      <c r="I2074" s="74"/>
      <c r="J2074" s="74">
        <v>749</v>
      </c>
      <c r="K2074" s="74">
        <v>51</v>
      </c>
      <c r="L2074" s="74"/>
      <c r="M2074" s="74"/>
      <c r="N2074" s="74">
        <v>130</v>
      </c>
      <c r="O2074" s="74">
        <v>11</v>
      </c>
      <c r="Q2074" s="74">
        <v>283</v>
      </c>
      <c r="R2074" s="74">
        <v>22</v>
      </c>
      <c r="S2074" s="74"/>
      <c r="T2074" s="74">
        <v>25</v>
      </c>
      <c r="U2074" s="74">
        <v>5</v>
      </c>
      <c r="V2074" s="74"/>
    </row>
    <row r="2075" spans="1:22">
      <c r="A2075" s="78">
        <v>42623</v>
      </c>
      <c r="B2075" s="74">
        <v>22</v>
      </c>
      <c r="C2075" s="74">
        <v>4</v>
      </c>
      <c r="D2075" s="74"/>
      <c r="E2075" s="74"/>
      <c r="F2075" s="74">
        <v>32</v>
      </c>
      <c r="G2075" s="74">
        <v>3</v>
      </c>
      <c r="H2075" s="74"/>
      <c r="I2075" s="74"/>
      <c r="J2075" s="74">
        <v>686</v>
      </c>
      <c r="K2075" s="74">
        <v>47</v>
      </c>
      <c r="L2075" s="74"/>
      <c r="M2075" s="74"/>
      <c r="N2075" s="74">
        <v>105</v>
      </c>
      <c r="O2075" s="74">
        <v>6</v>
      </c>
      <c r="Q2075" s="74">
        <v>305</v>
      </c>
      <c r="R2075" s="74">
        <v>22</v>
      </c>
      <c r="S2075" s="74"/>
      <c r="T2075" s="74">
        <v>89</v>
      </c>
      <c r="U2075" s="74">
        <v>10</v>
      </c>
      <c r="V2075" s="74"/>
    </row>
    <row r="2076" spans="1:22">
      <c r="A2076" s="78">
        <v>42624</v>
      </c>
      <c r="B2076" s="74">
        <v>22</v>
      </c>
      <c r="C2076" s="74">
        <v>4</v>
      </c>
      <c r="D2076" s="74"/>
      <c r="E2076" s="74"/>
      <c r="F2076" s="74">
        <v>32</v>
      </c>
      <c r="G2076" s="74">
        <v>2</v>
      </c>
      <c r="H2076" s="74"/>
      <c r="I2076" s="74"/>
      <c r="J2076" s="74">
        <v>605</v>
      </c>
      <c r="K2076" s="74">
        <v>43</v>
      </c>
      <c r="L2076" s="74"/>
      <c r="M2076" s="74"/>
      <c r="N2076" s="74">
        <v>75</v>
      </c>
      <c r="O2076" s="74">
        <v>5</v>
      </c>
      <c r="Q2076" s="74">
        <v>297</v>
      </c>
      <c r="R2076" s="74">
        <v>23</v>
      </c>
      <c r="S2076" s="74"/>
      <c r="T2076" s="74">
        <v>177</v>
      </c>
      <c r="U2076" s="74">
        <v>14</v>
      </c>
      <c r="V2076" s="74"/>
    </row>
    <row r="2077" spans="1:22">
      <c r="A2077" s="78">
        <v>42625</v>
      </c>
      <c r="B2077" s="74">
        <v>20</v>
      </c>
      <c r="C2077" s="74">
        <v>5</v>
      </c>
      <c r="D2077" s="74"/>
      <c r="E2077" s="74"/>
      <c r="F2077" s="74">
        <v>29</v>
      </c>
      <c r="G2077" s="74">
        <v>2</v>
      </c>
      <c r="H2077" s="74"/>
      <c r="I2077" s="74"/>
      <c r="J2077" s="74">
        <v>641</v>
      </c>
      <c r="K2077" s="74">
        <v>41</v>
      </c>
      <c r="L2077" s="74"/>
      <c r="M2077" s="74"/>
      <c r="N2077" s="74">
        <v>118</v>
      </c>
      <c r="O2077" s="74">
        <v>10</v>
      </c>
      <c r="Q2077" s="74">
        <v>279</v>
      </c>
      <c r="R2077" s="74">
        <v>25</v>
      </c>
      <c r="S2077" s="74"/>
      <c r="T2077" s="74">
        <v>245</v>
      </c>
      <c r="U2077" s="74">
        <v>20</v>
      </c>
      <c r="V2077" s="74"/>
    </row>
    <row r="2078" spans="1:22">
      <c r="A2078" s="78">
        <v>42626</v>
      </c>
      <c r="B2078" s="74">
        <v>17</v>
      </c>
      <c r="C2078" s="74">
        <v>2</v>
      </c>
      <c r="D2078" s="74"/>
      <c r="E2078" s="74"/>
      <c r="F2078" s="74">
        <v>24</v>
      </c>
      <c r="G2078" s="74">
        <v>2</v>
      </c>
      <c r="H2078" s="74"/>
      <c r="I2078" s="74"/>
      <c r="J2078" s="74">
        <v>612</v>
      </c>
      <c r="K2078" s="74">
        <v>40</v>
      </c>
      <c r="L2078" s="74"/>
      <c r="M2078" s="74"/>
      <c r="N2078" s="74">
        <v>139</v>
      </c>
      <c r="O2078" s="74">
        <v>15</v>
      </c>
      <c r="Q2078" s="74">
        <v>292</v>
      </c>
      <c r="R2078" s="74">
        <v>28</v>
      </c>
      <c r="S2078" s="74"/>
      <c r="T2078" s="74">
        <v>299</v>
      </c>
      <c r="U2078" s="74">
        <v>23</v>
      </c>
      <c r="V2078" s="74"/>
    </row>
    <row r="2079" spans="1:22">
      <c r="A2079" s="78">
        <v>42627</v>
      </c>
      <c r="B2079" s="74">
        <v>29</v>
      </c>
      <c r="C2079" s="74">
        <v>4</v>
      </c>
      <c r="D2079" s="74"/>
      <c r="E2079" s="74"/>
      <c r="F2079" s="74">
        <v>32</v>
      </c>
      <c r="G2079" s="74">
        <v>2</v>
      </c>
      <c r="H2079" s="74"/>
      <c r="I2079" s="74"/>
      <c r="J2079" s="74">
        <v>334</v>
      </c>
      <c r="K2079" s="74">
        <v>24</v>
      </c>
      <c r="L2079" s="74"/>
      <c r="M2079" s="74"/>
      <c r="N2079" s="74">
        <v>164</v>
      </c>
      <c r="O2079" s="74">
        <v>15</v>
      </c>
      <c r="Q2079" s="74">
        <v>282</v>
      </c>
      <c r="R2079" s="74">
        <v>28</v>
      </c>
      <c r="S2079" s="74"/>
      <c r="T2079" s="74">
        <v>370</v>
      </c>
      <c r="U2079" s="74">
        <v>26</v>
      </c>
      <c r="V2079" s="74"/>
    </row>
    <row r="2080" spans="1:22">
      <c r="A2080" s="78">
        <v>42628</v>
      </c>
      <c r="B2080" s="74">
        <v>31</v>
      </c>
      <c r="C2080" s="74">
        <v>3</v>
      </c>
      <c r="D2080" s="74"/>
      <c r="E2080" s="74"/>
      <c r="F2080" s="74">
        <v>35</v>
      </c>
      <c r="G2080" s="74">
        <v>2</v>
      </c>
      <c r="H2080" s="74"/>
      <c r="I2080" s="74"/>
      <c r="J2080" s="74">
        <v>469</v>
      </c>
      <c r="K2080" s="74">
        <v>29</v>
      </c>
      <c r="L2080" s="74"/>
      <c r="M2080" s="74"/>
      <c r="N2080" s="74">
        <v>176</v>
      </c>
      <c r="O2080" s="74">
        <v>11</v>
      </c>
      <c r="Q2080" s="74">
        <v>277</v>
      </c>
      <c r="R2080" s="74">
        <v>23</v>
      </c>
      <c r="S2080" s="74"/>
      <c r="T2080" s="74">
        <v>426</v>
      </c>
      <c r="U2080" s="74">
        <v>25</v>
      </c>
      <c r="V2080" s="74"/>
    </row>
    <row r="2081" spans="1:22">
      <c r="A2081" s="78">
        <v>42629</v>
      </c>
      <c r="B2081" s="74">
        <v>29</v>
      </c>
      <c r="C2081" s="74">
        <v>2</v>
      </c>
      <c r="D2081" s="74"/>
      <c r="E2081" s="74"/>
      <c r="F2081" s="74">
        <v>33</v>
      </c>
      <c r="G2081" s="74">
        <v>2</v>
      </c>
      <c r="H2081" s="74"/>
      <c r="I2081" s="74"/>
      <c r="J2081" s="74">
        <v>534</v>
      </c>
      <c r="K2081" s="74">
        <v>31</v>
      </c>
      <c r="L2081" s="74"/>
      <c r="M2081" s="74"/>
      <c r="N2081" s="74">
        <v>158</v>
      </c>
      <c r="O2081" s="74">
        <v>10</v>
      </c>
      <c r="Q2081" s="74">
        <v>303</v>
      </c>
      <c r="R2081" s="74">
        <v>23</v>
      </c>
      <c r="S2081" s="74"/>
      <c r="T2081" s="74">
        <v>413</v>
      </c>
      <c r="U2081" s="74">
        <v>26</v>
      </c>
      <c r="V2081" s="74"/>
    </row>
    <row r="2082" spans="1:22">
      <c r="A2082" s="78">
        <v>42630</v>
      </c>
      <c r="B2082" s="74">
        <v>26</v>
      </c>
      <c r="C2082" s="74">
        <v>2</v>
      </c>
      <c r="D2082" s="74"/>
      <c r="E2082" s="74"/>
      <c r="F2082" s="74">
        <v>32</v>
      </c>
      <c r="G2082" s="74">
        <v>2</v>
      </c>
      <c r="H2082" s="74"/>
      <c r="I2082" s="74"/>
      <c r="J2082" s="74">
        <v>545</v>
      </c>
      <c r="K2082" s="74">
        <v>35</v>
      </c>
      <c r="L2082" s="74"/>
      <c r="M2082" s="74"/>
      <c r="N2082" s="74">
        <v>156</v>
      </c>
      <c r="O2082" s="74">
        <v>12</v>
      </c>
      <c r="Q2082" s="74">
        <v>272</v>
      </c>
      <c r="R2082" s="74">
        <v>21</v>
      </c>
      <c r="S2082" s="74"/>
      <c r="T2082" s="74">
        <v>347</v>
      </c>
      <c r="U2082" s="74">
        <v>26</v>
      </c>
      <c r="V2082" s="74"/>
    </row>
    <row r="2083" spans="1:22">
      <c r="A2083" s="78">
        <v>42631</v>
      </c>
      <c r="B2083" s="74">
        <v>26</v>
      </c>
      <c r="C2083" s="74">
        <v>2</v>
      </c>
      <c r="D2083" s="74"/>
      <c r="E2083" s="74"/>
      <c r="F2083" s="74">
        <v>28</v>
      </c>
      <c r="G2083" s="74">
        <v>2</v>
      </c>
      <c r="H2083" s="74"/>
      <c r="I2083" s="74"/>
      <c r="J2083" s="74">
        <v>581</v>
      </c>
      <c r="K2083" s="74">
        <v>37</v>
      </c>
      <c r="L2083" s="74"/>
      <c r="M2083" s="74"/>
      <c r="N2083" s="74">
        <v>133</v>
      </c>
      <c r="O2083" s="74">
        <v>10</v>
      </c>
      <c r="Q2083" s="74">
        <v>264</v>
      </c>
      <c r="R2083" s="74">
        <v>23</v>
      </c>
      <c r="S2083" s="74"/>
      <c r="T2083" s="74">
        <v>335</v>
      </c>
      <c r="U2083" s="74">
        <v>25</v>
      </c>
      <c r="V2083" s="74"/>
    </row>
    <row r="2084" spans="1:22">
      <c r="A2084" s="78">
        <v>42632</v>
      </c>
      <c r="B2084" s="74">
        <v>20</v>
      </c>
      <c r="C2084" s="74">
        <v>2</v>
      </c>
      <c r="D2084" s="74"/>
      <c r="E2084" s="74"/>
      <c r="F2084" s="74">
        <v>23</v>
      </c>
      <c r="G2084" s="74">
        <v>2</v>
      </c>
      <c r="H2084" s="74"/>
      <c r="I2084" s="74"/>
      <c r="J2084" s="74">
        <v>571</v>
      </c>
      <c r="K2084" s="74">
        <v>33</v>
      </c>
      <c r="L2084" s="74"/>
      <c r="M2084" s="74"/>
      <c r="N2084" s="74">
        <v>201</v>
      </c>
      <c r="O2084" s="74">
        <v>17</v>
      </c>
      <c r="Q2084" s="74">
        <v>276</v>
      </c>
      <c r="R2084" s="74">
        <v>26</v>
      </c>
      <c r="S2084" s="74"/>
      <c r="T2084" s="74">
        <v>294</v>
      </c>
      <c r="U2084" s="74">
        <v>23</v>
      </c>
      <c r="V2084" s="74"/>
    </row>
    <row r="2085" spans="1:22">
      <c r="A2085" s="78">
        <v>42633</v>
      </c>
      <c r="B2085" s="74">
        <v>21</v>
      </c>
      <c r="C2085" s="74">
        <v>3</v>
      </c>
      <c r="D2085" s="74"/>
      <c r="E2085" s="74"/>
      <c r="F2085" s="74">
        <v>23</v>
      </c>
      <c r="G2085" s="74">
        <v>2</v>
      </c>
      <c r="H2085" s="74"/>
      <c r="I2085" s="74"/>
      <c r="J2085" s="74">
        <v>575</v>
      </c>
      <c r="K2085" s="74">
        <v>35</v>
      </c>
      <c r="L2085" s="74"/>
      <c r="M2085" s="74"/>
      <c r="N2085" s="74">
        <v>243</v>
      </c>
      <c r="O2085" s="74">
        <v>23</v>
      </c>
      <c r="Q2085" s="74">
        <v>284</v>
      </c>
      <c r="R2085" s="74">
        <v>26</v>
      </c>
      <c r="S2085" s="74"/>
      <c r="T2085" s="74">
        <v>300</v>
      </c>
      <c r="U2085" s="74">
        <v>22</v>
      </c>
      <c r="V2085" s="74"/>
    </row>
    <row r="2086" spans="1:22">
      <c r="A2086" s="78">
        <v>42634</v>
      </c>
      <c r="B2086" s="74">
        <v>24</v>
      </c>
      <c r="C2086" s="74">
        <v>3</v>
      </c>
      <c r="D2086" s="74"/>
      <c r="E2086" s="74"/>
      <c r="F2086" s="74">
        <v>23</v>
      </c>
      <c r="G2086" s="74">
        <v>2</v>
      </c>
      <c r="H2086" s="74"/>
      <c r="I2086" s="74"/>
      <c r="J2086" s="74">
        <v>474</v>
      </c>
      <c r="K2086" s="74">
        <v>34</v>
      </c>
      <c r="L2086" s="74"/>
      <c r="M2086" s="74"/>
      <c r="N2086" s="74">
        <v>245</v>
      </c>
      <c r="O2086" s="74">
        <v>25</v>
      </c>
      <c r="Q2086" s="74">
        <v>265</v>
      </c>
      <c r="R2086" s="74">
        <v>28</v>
      </c>
      <c r="S2086" s="74"/>
      <c r="T2086" s="74">
        <v>286</v>
      </c>
      <c r="U2086" s="74">
        <v>23</v>
      </c>
      <c r="V2086" s="74"/>
    </row>
    <row r="2087" spans="1:22">
      <c r="A2087" s="78">
        <v>42635</v>
      </c>
      <c r="B2087" s="74">
        <v>24</v>
      </c>
      <c r="C2087" s="74">
        <v>2</v>
      </c>
      <c r="D2087" s="74"/>
      <c r="E2087" s="74"/>
      <c r="F2087" s="74">
        <v>23</v>
      </c>
      <c r="G2087" s="74">
        <v>2</v>
      </c>
      <c r="H2087" s="74"/>
      <c r="I2087" s="74"/>
      <c r="J2087" s="74">
        <v>466</v>
      </c>
      <c r="K2087" s="74">
        <v>32</v>
      </c>
      <c r="L2087" s="74"/>
      <c r="M2087" s="74"/>
      <c r="N2087" s="74">
        <v>267</v>
      </c>
      <c r="O2087" s="74">
        <v>26</v>
      </c>
      <c r="Q2087" s="74">
        <v>285</v>
      </c>
      <c r="R2087" s="74">
        <v>27</v>
      </c>
      <c r="S2087" s="74"/>
      <c r="T2087" s="74">
        <v>336</v>
      </c>
      <c r="U2087" s="74">
        <v>25</v>
      </c>
      <c r="V2087" s="74"/>
    </row>
    <row r="2088" spans="1:22">
      <c r="A2088" s="78">
        <v>42636</v>
      </c>
      <c r="B2088" s="74">
        <v>27</v>
      </c>
      <c r="C2088" s="74">
        <v>2</v>
      </c>
      <c r="D2088" s="74"/>
      <c r="E2088" s="74"/>
      <c r="F2088" s="74">
        <v>27</v>
      </c>
      <c r="G2088" s="74">
        <v>2</v>
      </c>
      <c r="H2088" s="74"/>
      <c r="I2088" s="74"/>
      <c r="J2088" s="74">
        <v>416</v>
      </c>
      <c r="K2088" s="74">
        <v>31</v>
      </c>
      <c r="L2088" s="74"/>
      <c r="M2088" s="74"/>
      <c r="N2088" s="74">
        <v>217</v>
      </c>
      <c r="O2088" s="74">
        <v>25</v>
      </c>
      <c r="Q2088" s="74">
        <v>264</v>
      </c>
      <c r="R2088" s="74">
        <v>26</v>
      </c>
      <c r="S2088" s="74"/>
      <c r="T2088" s="74">
        <v>351</v>
      </c>
      <c r="U2088" s="74">
        <v>25</v>
      </c>
      <c r="V2088" s="74"/>
    </row>
    <row r="2089" spans="1:22">
      <c r="A2089" s="78">
        <v>42637</v>
      </c>
      <c r="B2089" s="74">
        <v>28</v>
      </c>
      <c r="C2089" s="74">
        <v>2</v>
      </c>
      <c r="D2089" s="74"/>
      <c r="E2089" s="74"/>
      <c r="F2089" s="74">
        <v>31</v>
      </c>
      <c r="G2089" s="74">
        <v>2</v>
      </c>
      <c r="H2089" s="74"/>
      <c r="I2089" s="74"/>
      <c r="J2089" s="74">
        <v>426</v>
      </c>
      <c r="K2089" s="74">
        <v>30</v>
      </c>
      <c r="L2089" s="74"/>
      <c r="M2089" s="74"/>
      <c r="N2089" s="74">
        <v>185</v>
      </c>
      <c r="O2089" s="74">
        <v>12</v>
      </c>
      <c r="Q2089" s="74">
        <v>285</v>
      </c>
      <c r="R2089" s="74">
        <v>25</v>
      </c>
      <c r="S2089" s="74"/>
      <c r="T2089" s="74">
        <v>361</v>
      </c>
      <c r="U2089" s="74">
        <v>22</v>
      </c>
      <c r="V2089" s="74"/>
    </row>
    <row r="2090" spans="1:22">
      <c r="A2090" s="78">
        <v>42638</v>
      </c>
      <c r="B2090" s="74">
        <v>27</v>
      </c>
      <c r="C2090" s="74">
        <v>3</v>
      </c>
      <c r="D2090" s="74"/>
      <c r="E2090" s="74"/>
      <c r="F2090" s="74">
        <v>33</v>
      </c>
      <c r="G2090" s="74">
        <v>2</v>
      </c>
      <c r="H2090" s="74"/>
      <c r="I2090" s="74"/>
      <c r="J2090" s="74">
        <v>509</v>
      </c>
      <c r="K2090" s="74">
        <v>32</v>
      </c>
      <c r="L2090" s="74"/>
      <c r="M2090" s="74"/>
      <c r="N2090" s="74">
        <v>157</v>
      </c>
      <c r="O2090" s="74">
        <v>10</v>
      </c>
      <c r="Q2090" s="74">
        <v>308</v>
      </c>
      <c r="R2090" s="74">
        <v>25</v>
      </c>
      <c r="S2090" s="74"/>
      <c r="T2090" s="74">
        <v>385</v>
      </c>
      <c r="U2090" s="74">
        <v>22</v>
      </c>
      <c r="V2090" s="74"/>
    </row>
    <row r="2091" spans="1:22">
      <c r="A2091" s="78">
        <v>42639</v>
      </c>
      <c r="B2091" s="74">
        <v>26</v>
      </c>
      <c r="C2091" s="74">
        <v>3</v>
      </c>
      <c r="D2091" s="74"/>
      <c r="E2091" s="74"/>
      <c r="F2091" s="74">
        <v>29</v>
      </c>
      <c r="G2091" s="74">
        <v>2</v>
      </c>
      <c r="H2091" s="74"/>
      <c r="I2091" s="74"/>
      <c r="J2091" s="74">
        <v>447</v>
      </c>
      <c r="K2091" s="74">
        <v>32</v>
      </c>
      <c r="L2091" s="74"/>
      <c r="M2091" s="74"/>
      <c r="N2091" s="74">
        <v>116</v>
      </c>
      <c r="O2091" s="74">
        <v>11</v>
      </c>
      <c r="Q2091" s="74">
        <v>259</v>
      </c>
      <c r="R2091" s="74">
        <v>25</v>
      </c>
      <c r="S2091" s="74"/>
      <c r="T2091" s="74">
        <v>310</v>
      </c>
      <c r="U2091" s="74">
        <v>22</v>
      </c>
      <c r="V2091" s="74"/>
    </row>
    <row r="2092" spans="1:22">
      <c r="A2092" s="78">
        <v>42640</v>
      </c>
      <c r="B2092" s="74">
        <v>25</v>
      </c>
      <c r="C2092" s="74">
        <v>2</v>
      </c>
      <c r="D2092" s="74"/>
      <c r="E2092" s="74"/>
      <c r="F2092" s="74">
        <v>26</v>
      </c>
      <c r="G2092" s="74">
        <v>2</v>
      </c>
      <c r="H2092" s="74"/>
      <c r="I2092" s="74"/>
      <c r="J2092" s="74">
        <v>430</v>
      </c>
      <c r="K2092" s="74">
        <v>27</v>
      </c>
      <c r="L2092" s="74"/>
      <c r="M2092" s="74"/>
      <c r="N2092" s="74">
        <v>99</v>
      </c>
      <c r="O2092" s="74">
        <v>9</v>
      </c>
      <c r="Q2092" s="74">
        <v>241</v>
      </c>
      <c r="R2092" s="74">
        <v>24</v>
      </c>
      <c r="S2092" s="74"/>
      <c r="T2092" s="74">
        <v>372</v>
      </c>
      <c r="U2092" s="74">
        <v>21</v>
      </c>
      <c r="V2092" s="74"/>
    </row>
    <row r="2093" spans="1:22">
      <c r="A2093" s="78">
        <v>42641</v>
      </c>
      <c r="B2093" s="74">
        <v>23</v>
      </c>
      <c r="C2093" s="74">
        <v>2</v>
      </c>
      <c r="D2093" s="74"/>
      <c r="E2093" s="74"/>
      <c r="F2093" s="74">
        <v>23</v>
      </c>
      <c r="G2093" s="74">
        <v>2</v>
      </c>
      <c r="H2093" s="74"/>
      <c r="I2093" s="74"/>
      <c r="J2093" s="74">
        <v>382</v>
      </c>
      <c r="K2093" s="74">
        <v>25</v>
      </c>
      <c r="L2093" s="74"/>
      <c r="M2093" s="74"/>
      <c r="N2093" s="74">
        <v>91</v>
      </c>
      <c r="O2093" s="74">
        <v>8</v>
      </c>
      <c r="Q2093" s="74">
        <v>261</v>
      </c>
      <c r="R2093" s="74">
        <v>25</v>
      </c>
      <c r="S2093" s="74"/>
      <c r="T2093" s="74">
        <v>349</v>
      </c>
      <c r="U2093" s="74">
        <v>22</v>
      </c>
      <c r="V2093" s="74"/>
    </row>
    <row r="2094" spans="1:22">
      <c r="A2094" s="78">
        <v>42642</v>
      </c>
      <c r="B2094" s="74">
        <v>29</v>
      </c>
      <c r="C2094" s="74">
        <v>2</v>
      </c>
      <c r="D2094" s="74"/>
      <c r="E2094" s="74"/>
      <c r="F2094" s="74">
        <v>26</v>
      </c>
      <c r="G2094" s="74">
        <v>2</v>
      </c>
      <c r="H2094" s="74"/>
      <c r="I2094" s="74"/>
      <c r="J2094" s="74">
        <v>489</v>
      </c>
      <c r="K2094" s="74">
        <v>26</v>
      </c>
      <c r="L2094" s="74"/>
      <c r="M2094" s="74"/>
      <c r="N2094" s="74">
        <v>120</v>
      </c>
      <c r="O2094" s="74">
        <v>8</v>
      </c>
      <c r="Q2094" s="74">
        <v>347</v>
      </c>
      <c r="R2094" s="74">
        <v>27</v>
      </c>
      <c r="S2094" s="74"/>
      <c r="T2094" s="74">
        <v>451</v>
      </c>
      <c r="U2094" s="74">
        <v>25</v>
      </c>
      <c r="V2094" s="74"/>
    </row>
    <row r="2095" spans="1:22">
      <c r="A2095" s="78">
        <v>42643</v>
      </c>
      <c r="B2095" s="74">
        <v>33</v>
      </c>
      <c r="C2095" s="74">
        <v>2</v>
      </c>
      <c r="D2095" s="74"/>
      <c r="E2095" s="74"/>
      <c r="F2095" s="74">
        <v>29</v>
      </c>
      <c r="G2095" s="74">
        <v>2</v>
      </c>
      <c r="H2095" s="74"/>
      <c r="I2095" s="74"/>
      <c r="J2095" s="74">
        <v>433</v>
      </c>
      <c r="K2095" s="74">
        <v>28</v>
      </c>
      <c r="L2095" s="74"/>
      <c r="M2095" s="74"/>
      <c r="N2095" s="74">
        <v>116</v>
      </c>
      <c r="O2095" s="74">
        <v>9</v>
      </c>
      <c r="Q2095" s="74">
        <v>293</v>
      </c>
      <c r="R2095" s="74">
        <v>28</v>
      </c>
      <c r="S2095" s="74"/>
      <c r="T2095" s="74">
        <v>416</v>
      </c>
      <c r="U2095" s="74">
        <v>27</v>
      </c>
      <c r="V2095" s="74"/>
    </row>
    <row r="2096" spans="1:22">
      <c r="A2096" s="78">
        <v>42644</v>
      </c>
      <c r="B2096" s="74">
        <v>32</v>
      </c>
      <c r="C2096" s="74">
        <v>2</v>
      </c>
      <c r="D2096" s="74"/>
      <c r="E2096" s="74"/>
      <c r="F2096" s="74">
        <v>44</v>
      </c>
      <c r="G2096" s="74">
        <v>2</v>
      </c>
      <c r="H2096" s="74"/>
      <c r="I2096" s="74"/>
      <c r="J2096" s="74">
        <v>618</v>
      </c>
      <c r="K2096" s="74">
        <v>34</v>
      </c>
      <c r="L2096" s="74"/>
      <c r="M2096" s="74"/>
      <c r="N2096" s="74">
        <v>140</v>
      </c>
      <c r="O2096" s="74">
        <v>8</v>
      </c>
      <c r="Q2096" s="74">
        <v>357</v>
      </c>
      <c r="R2096" s="74">
        <v>26</v>
      </c>
      <c r="S2096" s="74"/>
      <c r="T2096" s="74">
        <v>472</v>
      </c>
      <c r="U2096" s="74">
        <v>24</v>
      </c>
      <c r="V2096" s="74"/>
    </row>
    <row r="2097" spans="1:22">
      <c r="A2097" s="78">
        <v>42645</v>
      </c>
      <c r="B2097" s="74">
        <v>35</v>
      </c>
      <c r="C2097" s="74">
        <v>2</v>
      </c>
      <c r="D2097" s="74"/>
      <c r="E2097" s="74"/>
      <c r="F2097" s="74">
        <v>49</v>
      </c>
      <c r="G2097" s="74">
        <v>2</v>
      </c>
      <c r="H2097" s="74"/>
      <c r="I2097" s="74"/>
      <c r="J2097" s="74">
        <v>710</v>
      </c>
      <c r="K2097" s="74">
        <v>38</v>
      </c>
      <c r="L2097" s="74"/>
      <c r="M2097" s="74"/>
      <c r="N2097" s="74">
        <v>152</v>
      </c>
      <c r="O2097" s="74">
        <v>8</v>
      </c>
      <c r="Q2097" s="74">
        <v>317</v>
      </c>
      <c r="R2097" s="74">
        <v>19</v>
      </c>
      <c r="S2097" s="74"/>
      <c r="T2097" s="74">
        <v>461</v>
      </c>
      <c r="U2097" s="74">
        <v>25</v>
      </c>
      <c r="V2097" s="74"/>
    </row>
    <row r="2098" spans="1:22">
      <c r="A2098" s="78">
        <v>42646</v>
      </c>
      <c r="B2098" s="74">
        <v>34</v>
      </c>
      <c r="C2098" s="74">
        <v>2</v>
      </c>
      <c r="D2098" s="74"/>
      <c r="E2098" s="74"/>
      <c r="F2098" s="74">
        <v>39</v>
      </c>
      <c r="G2098" s="74">
        <v>2</v>
      </c>
      <c r="H2098" s="74"/>
      <c r="I2098" s="74"/>
      <c r="J2098" s="74">
        <v>713</v>
      </c>
      <c r="K2098" s="74">
        <v>38</v>
      </c>
      <c r="L2098" s="74"/>
      <c r="M2098" s="74"/>
      <c r="N2098" s="74">
        <v>138</v>
      </c>
      <c r="O2098" s="74">
        <v>8</v>
      </c>
      <c r="Q2098" s="74">
        <v>309</v>
      </c>
      <c r="R2098" s="74">
        <v>20</v>
      </c>
      <c r="S2098" s="74"/>
      <c r="T2098" s="74">
        <v>462</v>
      </c>
      <c r="U2098" s="74">
        <v>25</v>
      </c>
      <c r="V2098" s="74"/>
    </row>
    <row r="2099" spans="1:22">
      <c r="A2099" s="78">
        <v>42647</v>
      </c>
      <c r="B2099" s="74">
        <v>34</v>
      </c>
      <c r="C2099" s="74">
        <v>2</v>
      </c>
      <c r="D2099" s="74"/>
      <c r="E2099" s="74"/>
      <c r="F2099" s="74">
        <v>39</v>
      </c>
      <c r="G2099" s="74">
        <v>2</v>
      </c>
      <c r="H2099" s="74"/>
      <c r="I2099" s="74"/>
      <c r="J2099" s="74">
        <v>742</v>
      </c>
      <c r="K2099" s="74">
        <v>37</v>
      </c>
      <c r="L2099" s="74"/>
      <c r="M2099" s="74"/>
      <c r="N2099" s="74">
        <v>137</v>
      </c>
      <c r="O2099" s="74">
        <v>7</v>
      </c>
      <c r="Q2099" s="74">
        <v>295</v>
      </c>
      <c r="R2099" s="74">
        <v>19</v>
      </c>
      <c r="S2099" s="74"/>
      <c r="T2099" s="74">
        <v>438</v>
      </c>
      <c r="U2099" s="74">
        <v>24</v>
      </c>
      <c r="V2099" s="74"/>
    </row>
    <row r="2100" spans="1:22">
      <c r="A2100" s="78">
        <v>42648</v>
      </c>
      <c r="B2100" s="74">
        <v>33</v>
      </c>
      <c r="C2100" s="74">
        <v>2</v>
      </c>
      <c r="D2100" s="74"/>
      <c r="E2100" s="74"/>
      <c r="F2100" s="74">
        <v>38</v>
      </c>
      <c r="G2100" s="74">
        <v>2</v>
      </c>
      <c r="H2100" s="74"/>
      <c r="I2100" s="74"/>
      <c r="J2100" s="74">
        <v>761</v>
      </c>
      <c r="K2100" s="74">
        <v>39</v>
      </c>
      <c r="L2100" s="74"/>
      <c r="M2100" s="74"/>
      <c r="N2100" s="74">
        <v>129</v>
      </c>
      <c r="O2100" s="74">
        <v>7</v>
      </c>
      <c r="Q2100" s="74">
        <v>282</v>
      </c>
      <c r="R2100" s="74">
        <v>19</v>
      </c>
      <c r="S2100" s="74"/>
      <c r="T2100" s="74">
        <v>432</v>
      </c>
      <c r="U2100" s="74">
        <v>21</v>
      </c>
      <c r="V2100" s="74"/>
    </row>
    <row r="2101" spans="1:22">
      <c r="A2101" s="78">
        <v>42649</v>
      </c>
      <c r="B2101" s="74">
        <v>31</v>
      </c>
      <c r="C2101" s="74">
        <v>2</v>
      </c>
      <c r="D2101" s="74"/>
      <c r="E2101" s="74"/>
      <c r="F2101" s="74">
        <v>39</v>
      </c>
      <c r="G2101" s="74">
        <v>2</v>
      </c>
      <c r="H2101" s="74"/>
      <c r="I2101" s="74"/>
      <c r="J2101" s="74">
        <v>736</v>
      </c>
      <c r="K2101" s="74">
        <v>37</v>
      </c>
      <c r="L2101" s="74"/>
      <c r="M2101" s="74"/>
      <c r="N2101" s="74">
        <v>124</v>
      </c>
      <c r="O2101" s="74">
        <v>7</v>
      </c>
      <c r="Q2101" s="74">
        <v>284</v>
      </c>
      <c r="R2101" s="74">
        <v>20</v>
      </c>
      <c r="S2101" s="74"/>
      <c r="T2101" s="74">
        <v>413</v>
      </c>
      <c r="U2101" s="74">
        <v>21</v>
      </c>
      <c r="V2101" s="74"/>
    </row>
    <row r="2102" spans="1:22">
      <c r="A2102" s="78">
        <v>42650</v>
      </c>
      <c r="B2102" s="74">
        <v>31</v>
      </c>
      <c r="C2102" s="74">
        <v>3</v>
      </c>
      <c r="D2102" s="74"/>
      <c r="E2102" s="74"/>
      <c r="F2102" s="74">
        <v>52</v>
      </c>
      <c r="G2102" s="74">
        <v>2</v>
      </c>
      <c r="H2102" s="74"/>
      <c r="I2102" s="74"/>
      <c r="J2102" s="74">
        <v>768</v>
      </c>
      <c r="K2102" s="74">
        <v>40</v>
      </c>
      <c r="L2102" s="74"/>
      <c r="M2102" s="74"/>
      <c r="N2102" s="74">
        <v>145</v>
      </c>
      <c r="O2102" s="74">
        <v>8</v>
      </c>
      <c r="Q2102" s="74">
        <v>314</v>
      </c>
      <c r="R2102" s="74">
        <v>21</v>
      </c>
      <c r="S2102" s="74"/>
      <c r="T2102" s="74">
        <v>373</v>
      </c>
      <c r="U2102" s="74">
        <v>21</v>
      </c>
      <c r="V2102" s="74"/>
    </row>
    <row r="2103" spans="1:22">
      <c r="A2103" s="78">
        <v>42651</v>
      </c>
      <c r="B2103" s="74">
        <v>27</v>
      </c>
      <c r="C2103" s="74">
        <v>2</v>
      </c>
      <c r="D2103" s="74"/>
      <c r="E2103" s="74"/>
      <c r="F2103" s="74">
        <v>43</v>
      </c>
      <c r="G2103" s="74">
        <v>2</v>
      </c>
      <c r="H2103" s="74"/>
      <c r="I2103" s="74"/>
      <c r="J2103" s="74">
        <v>707</v>
      </c>
      <c r="K2103" s="74">
        <v>39</v>
      </c>
      <c r="L2103" s="74"/>
      <c r="M2103" s="74"/>
      <c r="N2103" s="74">
        <v>118</v>
      </c>
      <c r="O2103" s="74">
        <v>8</v>
      </c>
      <c r="Q2103" s="74">
        <v>304</v>
      </c>
      <c r="R2103" s="74">
        <v>27</v>
      </c>
      <c r="S2103" s="74"/>
      <c r="T2103" s="74">
        <v>307</v>
      </c>
      <c r="U2103" s="74">
        <v>18</v>
      </c>
      <c r="V2103" s="74"/>
    </row>
    <row r="2104" spans="1:22">
      <c r="A2104" s="78">
        <v>42652</v>
      </c>
      <c r="B2104" s="74">
        <v>24</v>
      </c>
      <c r="C2104" s="74">
        <v>2</v>
      </c>
      <c r="D2104" s="74"/>
      <c r="E2104" s="74"/>
      <c r="F2104" s="74">
        <v>33</v>
      </c>
      <c r="G2104" s="74">
        <v>2</v>
      </c>
      <c r="H2104" s="74"/>
      <c r="I2104" s="74"/>
      <c r="J2104" s="74">
        <v>626</v>
      </c>
      <c r="K2104" s="74">
        <v>38</v>
      </c>
      <c r="L2104" s="74"/>
      <c r="M2104" s="74"/>
      <c r="N2104" s="74">
        <v>123</v>
      </c>
      <c r="O2104" s="74">
        <v>8</v>
      </c>
      <c r="Q2104" s="74">
        <v>315</v>
      </c>
      <c r="R2104" s="74">
        <v>27</v>
      </c>
      <c r="S2104" s="74"/>
      <c r="T2104" s="74">
        <v>298</v>
      </c>
      <c r="U2104" s="74">
        <v>20</v>
      </c>
      <c r="V2104" s="74"/>
    </row>
    <row r="2105" spans="1:22">
      <c r="A2105" s="78">
        <v>42653</v>
      </c>
      <c r="B2105" s="74">
        <v>15</v>
      </c>
      <c r="C2105" s="74">
        <v>2</v>
      </c>
      <c r="D2105" s="74"/>
      <c r="E2105" s="74"/>
      <c r="F2105" s="74">
        <v>23</v>
      </c>
      <c r="G2105" s="74">
        <v>2</v>
      </c>
      <c r="H2105" s="74"/>
      <c r="I2105" s="74"/>
      <c r="J2105" s="74">
        <v>518</v>
      </c>
      <c r="K2105" s="74">
        <v>34</v>
      </c>
      <c r="L2105" s="74"/>
      <c r="M2105" s="74"/>
      <c r="N2105" s="74">
        <v>113</v>
      </c>
      <c r="O2105" s="74">
        <v>10</v>
      </c>
      <c r="Q2105" s="74">
        <v>338</v>
      </c>
      <c r="R2105" s="74">
        <v>32</v>
      </c>
      <c r="S2105" s="74"/>
      <c r="T2105" s="74">
        <v>303</v>
      </c>
      <c r="U2105" s="74">
        <v>22</v>
      </c>
      <c r="V2105" s="74"/>
    </row>
    <row r="2106" spans="1:22">
      <c r="A2106" s="78">
        <v>42654</v>
      </c>
      <c r="B2106" s="74">
        <v>18</v>
      </c>
      <c r="C2106" s="74">
        <v>2</v>
      </c>
      <c r="D2106" s="74"/>
      <c r="E2106" s="74"/>
      <c r="F2106" s="74">
        <v>24</v>
      </c>
      <c r="G2106" s="74">
        <v>2</v>
      </c>
      <c r="H2106" s="74"/>
      <c r="I2106" s="74"/>
      <c r="J2106" s="74">
        <v>369</v>
      </c>
      <c r="K2106" s="74">
        <v>25</v>
      </c>
      <c r="L2106" s="74"/>
      <c r="M2106" s="74"/>
      <c r="N2106" s="74">
        <v>114</v>
      </c>
      <c r="O2106" s="74">
        <v>10</v>
      </c>
      <c r="Q2106" s="74">
        <v>342</v>
      </c>
      <c r="R2106" s="74">
        <v>31</v>
      </c>
      <c r="S2106" s="74"/>
      <c r="T2106" s="74">
        <v>340</v>
      </c>
      <c r="U2106" s="74">
        <v>23</v>
      </c>
      <c r="V2106" s="74"/>
    </row>
    <row r="2107" spans="1:22">
      <c r="A2107" s="78">
        <v>42655</v>
      </c>
      <c r="B2107" s="74">
        <v>23</v>
      </c>
      <c r="C2107" s="74">
        <v>3</v>
      </c>
      <c r="D2107" s="74"/>
      <c r="E2107" s="74"/>
      <c r="F2107" s="74">
        <v>36</v>
      </c>
      <c r="G2107" s="74">
        <v>2</v>
      </c>
      <c r="H2107" s="74"/>
      <c r="I2107" s="74"/>
      <c r="J2107" s="74">
        <v>426</v>
      </c>
      <c r="K2107" s="74">
        <v>29</v>
      </c>
      <c r="L2107" s="74"/>
      <c r="M2107" s="74"/>
      <c r="N2107" s="74">
        <v>119</v>
      </c>
      <c r="O2107" s="74">
        <v>10</v>
      </c>
      <c r="Q2107" s="74">
        <v>301</v>
      </c>
      <c r="R2107" s="74">
        <v>29</v>
      </c>
      <c r="S2107" s="74"/>
      <c r="T2107" s="74">
        <v>351</v>
      </c>
      <c r="U2107" s="74">
        <v>26</v>
      </c>
      <c r="V2107" s="74"/>
    </row>
    <row r="2108" spans="1:22">
      <c r="A2108" s="78">
        <v>42656</v>
      </c>
      <c r="B2108" s="74">
        <v>22</v>
      </c>
      <c r="C2108" s="74">
        <v>3</v>
      </c>
      <c r="D2108" s="74"/>
      <c r="E2108" s="74"/>
      <c r="F2108" s="74">
        <v>26</v>
      </c>
      <c r="G2108" s="74">
        <v>2</v>
      </c>
      <c r="H2108" s="74"/>
      <c r="I2108" s="74"/>
      <c r="J2108" s="74">
        <v>490</v>
      </c>
      <c r="K2108" s="74">
        <v>30</v>
      </c>
      <c r="L2108" s="74"/>
      <c r="M2108" s="74"/>
      <c r="N2108" s="74">
        <v>107</v>
      </c>
      <c r="O2108" s="74">
        <v>10</v>
      </c>
      <c r="Q2108" s="74">
        <v>319</v>
      </c>
      <c r="R2108" s="74">
        <v>29</v>
      </c>
      <c r="S2108" s="74"/>
      <c r="T2108" s="74">
        <v>367</v>
      </c>
      <c r="U2108" s="74">
        <v>27</v>
      </c>
      <c r="V2108" s="74"/>
    </row>
    <row r="2109" spans="1:22">
      <c r="A2109" s="78">
        <v>42657</v>
      </c>
      <c r="B2109" s="74">
        <v>24</v>
      </c>
      <c r="C2109" s="74">
        <v>3</v>
      </c>
      <c r="D2109" s="74"/>
      <c r="E2109" s="74"/>
      <c r="F2109" s="74">
        <v>44</v>
      </c>
      <c r="G2109" s="74">
        <v>2</v>
      </c>
      <c r="H2109" s="74"/>
      <c r="I2109" s="74"/>
      <c r="J2109" s="74">
        <v>474</v>
      </c>
      <c r="K2109" s="74">
        <v>28</v>
      </c>
      <c r="L2109" s="74"/>
      <c r="M2109" s="74"/>
      <c r="N2109" s="74">
        <v>111</v>
      </c>
      <c r="O2109" s="74">
        <v>10</v>
      </c>
      <c r="Q2109" s="74">
        <v>336</v>
      </c>
      <c r="R2109" s="74">
        <v>31</v>
      </c>
      <c r="S2109" s="74"/>
      <c r="T2109" s="74">
        <v>415</v>
      </c>
      <c r="U2109" s="74">
        <v>24</v>
      </c>
      <c r="V2109" s="74"/>
    </row>
    <row r="2110" spans="1:22">
      <c r="A2110" s="78">
        <v>42658</v>
      </c>
      <c r="B2110" s="74">
        <v>26</v>
      </c>
      <c r="C2110" s="74">
        <v>2</v>
      </c>
      <c r="D2110" s="74"/>
      <c r="E2110" s="74"/>
      <c r="F2110" s="74">
        <v>35</v>
      </c>
      <c r="G2110" s="74">
        <v>2</v>
      </c>
      <c r="H2110" s="74"/>
      <c r="I2110" s="74"/>
      <c r="J2110" s="74">
        <v>439</v>
      </c>
      <c r="K2110" s="74">
        <v>26</v>
      </c>
      <c r="L2110" s="74"/>
      <c r="M2110" s="74"/>
      <c r="N2110" s="74">
        <v>107</v>
      </c>
      <c r="O2110" s="74">
        <v>8</v>
      </c>
      <c r="Q2110" s="74">
        <v>328</v>
      </c>
      <c r="R2110" s="74">
        <v>26</v>
      </c>
      <c r="S2110" s="74"/>
      <c r="T2110" s="74">
        <v>397</v>
      </c>
      <c r="U2110" s="74">
        <v>24</v>
      </c>
      <c r="V2110" s="74"/>
    </row>
    <row r="2111" spans="1:22">
      <c r="A2111" s="78">
        <v>42659</v>
      </c>
      <c r="B2111" s="74">
        <v>30</v>
      </c>
      <c r="C2111" s="74">
        <v>3</v>
      </c>
      <c r="D2111" s="74"/>
      <c r="E2111" s="74"/>
      <c r="F2111" s="74">
        <v>39</v>
      </c>
      <c r="G2111" s="74">
        <v>2</v>
      </c>
      <c r="H2111" s="74"/>
      <c r="I2111" s="74"/>
      <c r="J2111" s="74">
        <v>483</v>
      </c>
      <c r="K2111" s="74">
        <v>27</v>
      </c>
      <c r="L2111" s="74"/>
      <c r="M2111" s="74"/>
      <c r="N2111" s="74">
        <v>131</v>
      </c>
      <c r="O2111" s="74">
        <v>8</v>
      </c>
      <c r="Q2111" s="74">
        <v>294</v>
      </c>
      <c r="R2111" s="74">
        <v>24</v>
      </c>
      <c r="S2111" s="74"/>
      <c r="T2111" s="74">
        <v>360</v>
      </c>
      <c r="U2111" s="74">
        <v>23</v>
      </c>
      <c r="V2111" s="74"/>
    </row>
    <row r="2112" spans="1:22">
      <c r="A2112" s="78">
        <v>42660</v>
      </c>
      <c r="B2112" s="74">
        <v>20</v>
      </c>
      <c r="C2112" s="74">
        <v>2</v>
      </c>
      <c r="D2112" s="74"/>
      <c r="E2112" s="74"/>
      <c r="F2112" s="74">
        <v>35</v>
      </c>
      <c r="G2112" s="74">
        <v>2</v>
      </c>
      <c r="H2112" s="74"/>
      <c r="I2112" s="74"/>
      <c r="J2112" s="74">
        <v>512</v>
      </c>
      <c r="K2112" s="74">
        <v>30</v>
      </c>
      <c r="L2112" s="74"/>
      <c r="M2112" s="74"/>
      <c r="N2112" s="74">
        <v>133</v>
      </c>
      <c r="O2112" s="74">
        <v>10</v>
      </c>
      <c r="Q2112" s="74">
        <v>282</v>
      </c>
      <c r="R2112" s="74">
        <v>28</v>
      </c>
      <c r="S2112" s="74"/>
      <c r="T2112" s="74">
        <v>322</v>
      </c>
      <c r="U2112" s="74">
        <v>25</v>
      </c>
      <c r="V2112" s="74"/>
    </row>
    <row r="2113" spans="1:22">
      <c r="A2113" s="78">
        <v>42661</v>
      </c>
      <c r="B2113" s="74">
        <v>20</v>
      </c>
      <c r="C2113" s="74">
        <v>2</v>
      </c>
      <c r="D2113" s="74"/>
      <c r="E2113" s="74"/>
      <c r="F2113" s="74">
        <v>28</v>
      </c>
      <c r="G2113" s="74">
        <v>2</v>
      </c>
      <c r="H2113" s="74"/>
      <c r="I2113" s="74"/>
      <c r="J2113" s="74">
        <v>462</v>
      </c>
      <c r="K2113" s="74">
        <v>28</v>
      </c>
      <c r="L2113" s="74"/>
      <c r="M2113" s="74"/>
      <c r="N2113" s="74">
        <v>110</v>
      </c>
      <c r="O2113" s="74">
        <v>10</v>
      </c>
      <c r="Q2113" s="74">
        <v>329</v>
      </c>
      <c r="R2113" s="74">
        <v>30</v>
      </c>
      <c r="S2113" s="74"/>
      <c r="T2113" s="74">
        <v>365</v>
      </c>
      <c r="U2113" s="74">
        <v>26</v>
      </c>
      <c r="V2113" s="74"/>
    </row>
    <row r="2114" spans="1:22">
      <c r="A2114" s="78">
        <v>42662</v>
      </c>
      <c r="B2114" s="74">
        <v>24</v>
      </c>
      <c r="C2114" s="74">
        <v>2</v>
      </c>
      <c r="D2114" s="74"/>
      <c r="E2114" s="74"/>
      <c r="F2114" s="74">
        <v>28</v>
      </c>
      <c r="G2114" s="74">
        <v>2</v>
      </c>
      <c r="H2114" s="74"/>
      <c r="I2114" s="74"/>
      <c r="J2114" s="74">
        <v>368</v>
      </c>
      <c r="K2114" s="74">
        <v>28</v>
      </c>
      <c r="L2114" s="74"/>
      <c r="M2114" s="74"/>
      <c r="N2114" s="74">
        <v>112</v>
      </c>
      <c r="O2114" s="74">
        <v>9</v>
      </c>
      <c r="Q2114" s="74">
        <v>293</v>
      </c>
      <c r="R2114" s="74">
        <v>29</v>
      </c>
      <c r="S2114" s="74"/>
      <c r="T2114" s="74">
        <v>332</v>
      </c>
      <c r="U2114" s="74">
        <v>25</v>
      </c>
      <c r="V2114" s="74"/>
    </row>
    <row r="2115" spans="1:22">
      <c r="A2115" s="78">
        <v>42663</v>
      </c>
      <c r="B2115" s="74">
        <v>26</v>
      </c>
      <c r="C2115" s="74">
        <v>2</v>
      </c>
      <c r="D2115" s="74"/>
      <c r="E2115" s="74"/>
      <c r="F2115" s="74">
        <v>27</v>
      </c>
      <c r="G2115" s="74">
        <v>2</v>
      </c>
      <c r="H2115" s="74"/>
      <c r="I2115" s="74"/>
      <c r="J2115" s="74">
        <v>140</v>
      </c>
      <c r="K2115" s="74">
        <v>12</v>
      </c>
      <c r="L2115" s="74"/>
      <c r="M2115" s="74"/>
      <c r="N2115" s="74">
        <v>111</v>
      </c>
      <c r="O2115" s="74">
        <v>11</v>
      </c>
      <c r="Q2115" s="74">
        <v>318</v>
      </c>
      <c r="R2115" s="74">
        <v>31</v>
      </c>
      <c r="S2115" s="74"/>
      <c r="T2115" s="74">
        <v>330</v>
      </c>
      <c r="U2115" s="74">
        <v>25</v>
      </c>
      <c r="V2115" s="74"/>
    </row>
    <row r="2116" spans="1:22">
      <c r="A2116" s="78">
        <v>42664</v>
      </c>
      <c r="B2116" s="74">
        <v>21</v>
      </c>
      <c r="C2116" s="74">
        <v>2</v>
      </c>
      <c r="D2116" s="74"/>
      <c r="E2116" s="74"/>
      <c r="F2116" s="74">
        <v>25</v>
      </c>
      <c r="G2116" s="74">
        <v>2</v>
      </c>
      <c r="H2116" s="74"/>
      <c r="I2116" s="74"/>
      <c r="J2116" s="74">
        <v>210</v>
      </c>
      <c r="K2116" s="74">
        <v>15</v>
      </c>
      <c r="L2116" s="74"/>
      <c r="M2116" s="74"/>
      <c r="N2116" s="74">
        <v>107</v>
      </c>
      <c r="O2116" s="74">
        <v>9</v>
      </c>
      <c r="Q2116" s="74">
        <v>358</v>
      </c>
      <c r="R2116" s="74">
        <v>34</v>
      </c>
      <c r="S2116" s="74"/>
      <c r="T2116" s="74">
        <v>379</v>
      </c>
      <c r="U2116" s="74">
        <v>26</v>
      </c>
      <c r="V2116" s="74"/>
    </row>
    <row r="2117" spans="1:22">
      <c r="A2117" s="78">
        <v>42665</v>
      </c>
      <c r="B2117" s="74">
        <v>24</v>
      </c>
      <c r="C2117" s="74">
        <v>2</v>
      </c>
      <c r="D2117" s="74"/>
      <c r="E2117" s="74"/>
      <c r="F2117" s="74">
        <v>34</v>
      </c>
      <c r="G2117" s="74">
        <v>2</v>
      </c>
      <c r="H2117" s="74"/>
      <c r="I2117" s="74"/>
      <c r="J2117" s="74">
        <v>318</v>
      </c>
      <c r="K2117" s="74">
        <v>21</v>
      </c>
      <c r="L2117" s="74"/>
      <c r="M2117" s="74"/>
      <c r="N2117" s="74">
        <v>100</v>
      </c>
      <c r="O2117" s="74">
        <v>8</v>
      </c>
      <c r="Q2117" s="74">
        <v>408</v>
      </c>
      <c r="R2117" s="74">
        <v>27</v>
      </c>
      <c r="S2117" s="74"/>
      <c r="T2117" s="74">
        <v>432</v>
      </c>
      <c r="U2117" s="74">
        <v>26</v>
      </c>
      <c r="V2117" s="74"/>
    </row>
    <row r="2118" spans="1:22">
      <c r="A2118" s="78">
        <v>42666</v>
      </c>
      <c r="B2118" s="74">
        <v>25</v>
      </c>
      <c r="C2118" s="74">
        <v>3</v>
      </c>
      <c r="D2118" s="74"/>
      <c r="E2118" s="74"/>
      <c r="F2118" s="74">
        <v>40</v>
      </c>
      <c r="G2118" s="74">
        <v>2</v>
      </c>
      <c r="H2118" s="74"/>
      <c r="I2118" s="74"/>
      <c r="J2118" s="74">
        <v>445</v>
      </c>
      <c r="K2118" s="74">
        <v>26</v>
      </c>
      <c r="L2118" s="74"/>
      <c r="M2118" s="74"/>
      <c r="N2118" s="74">
        <v>94</v>
      </c>
      <c r="O2118" s="74">
        <v>6</v>
      </c>
      <c r="Q2118" s="74">
        <v>389</v>
      </c>
      <c r="R2118" s="74">
        <v>25</v>
      </c>
      <c r="S2118" s="74"/>
      <c r="T2118" s="74">
        <v>407</v>
      </c>
      <c r="U2118" s="74">
        <v>24</v>
      </c>
      <c r="V2118" s="74"/>
    </row>
    <row r="2119" spans="1:22">
      <c r="A2119" s="78">
        <v>42667</v>
      </c>
      <c r="B2119" s="74">
        <v>17</v>
      </c>
      <c r="C2119" s="74">
        <v>2</v>
      </c>
      <c r="D2119" s="74"/>
      <c r="E2119" s="74"/>
      <c r="F2119" s="74">
        <v>38</v>
      </c>
      <c r="G2119" s="74">
        <v>2</v>
      </c>
      <c r="H2119" s="74"/>
      <c r="I2119" s="74"/>
      <c r="J2119" s="74">
        <v>531</v>
      </c>
      <c r="K2119" s="74">
        <v>29</v>
      </c>
      <c r="L2119" s="74"/>
      <c r="M2119" s="74"/>
      <c r="N2119" s="74">
        <v>99</v>
      </c>
      <c r="O2119" s="74">
        <v>9</v>
      </c>
      <c r="Q2119" s="74">
        <v>388</v>
      </c>
      <c r="R2119" s="74">
        <v>26</v>
      </c>
      <c r="S2119" s="74"/>
      <c r="T2119" s="74">
        <v>404</v>
      </c>
      <c r="U2119" s="74">
        <v>25</v>
      </c>
      <c r="V2119" s="74"/>
    </row>
    <row r="2120" spans="1:22">
      <c r="A2120" s="78">
        <v>42668</v>
      </c>
      <c r="B2120" s="74">
        <v>19</v>
      </c>
      <c r="C2120" s="74">
        <v>2</v>
      </c>
      <c r="D2120" s="74"/>
      <c r="E2120" s="74"/>
      <c r="F2120" s="74">
        <v>28</v>
      </c>
      <c r="G2120" s="74">
        <v>2</v>
      </c>
      <c r="H2120" s="74"/>
      <c r="I2120" s="74"/>
      <c r="J2120" s="74">
        <v>509</v>
      </c>
      <c r="K2120" s="74">
        <v>30</v>
      </c>
      <c r="L2120" s="74"/>
      <c r="M2120" s="74"/>
      <c r="N2120" s="74">
        <v>91</v>
      </c>
      <c r="O2120" s="74">
        <v>9</v>
      </c>
      <c r="Q2120" s="74">
        <v>408</v>
      </c>
      <c r="R2120" s="74">
        <v>39</v>
      </c>
      <c r="S2120" s="74"/>
      <c r="T2120" s="74">
        <v>416</v>
      </c>
      <c r="U2120" s="74">
        <v>26</v>
      </c>
      <c r="V2120" s="74"/>
    </row>
    <row r="2121" spans="1:22">
      <c r="A2121" s="78">
        <v>42669</v>
      </c>
      <c r="B2121" s="74">
        <v>10</v>
      </c>
      <c r="C2121" s="74">
        <v>2</v>
      </c>
      <c r="D2121" s="74"/>
      <c r="E2121" s="74"/>
      <c r="F2121" s="74">
        <v>33</v>
      </c>
      <c r="G2121" s="74">
        <v>2</v>
      </c>
      <c r="H2121" s="74"/>
      <c r="I2121" s="74"/>
      <c r="J2121" s="74">
        <v>452</v>
      </c>
      <c r="K2121" s="74">
        <v>29</v>
      </c>
      <c r="L2121" s="74"/>
      <c r="M2121" s="74"/>
      <c r="N2121" s="74">
        <v>76</v>
      </c>
      <c r="O2121" s="74">
        <v>7</v>
      </c>
      <c r="Q2121" s="74">
        <v>354</v>
      </c>
      <c r="R2121" s="74">
        <v>41</v>
      </c>
      <c r="S2121" s="74"/>
      <c r="T2121" s="74">
        <v>363</v>
      </c>
      <c r="U2121" s="74">
        <v>24</v>
      </c>
      <c r="V2121" s="74"/>
    </row>
    <row r="2122" spans="1:22">
      <c r="A2122" s="78">
        <v>42670</v>
      </c>
      <c r="B2122" s="74">
        <v>8</v>
      </c>
      <c r="C2122" s="74">
        <v>2</v>
      </c>
      <c r="D2122" s="74"/>
      <c r="E2122" s="74"/>
      <c r="F2122" s="74">
        <v>13</v>
      </c>
      <c r="G2122" s="74">
        <v>2</v>
      </c>
      <c r="H2122" s="74"/>
      <c r="I2122" s="74"/>
      <c r="J2122" s="74">
        <v>408</v>
      </c>
      <c r="K2122" s="74">
        <v>26</v>
      </c>
      <c r="L2122" s="74"/>
      <c r="M2122" s="74"/>
      <c r="N2122" s="74">
        <v>71</v>
      </c>
      <c r="O2122" s="74">
        <v>8</v>
      </c>
      <c r="Q2122" s="74">
        <v>326</v>
      </c>
      <c r="R2122" s="74">
        <v>36</v>
      </c>
      <c r="S2122" s="74"/>
      <c r="T2122" s="74">
        <v>361</v>
      </c>
      <c r="U2122" s="74">
        <v>24</v>
      </c>
      <c r="V2122" s="74"/>
    </row>
    <row r="2123" spans="1:22">
      <c r="A2123" s="78">
        <v>42671</v>
      </c>
      <c r="B2123" s="74">
        <v>10</v>
      </c>
      <c r="C2123" s="74">
        <v>2</v>
      </c>
      <c r="D2123" s="74"/>
      <c r="E2123" s="74"/>
      <c r="F2123" s="74">
        <v>21</v>
      </c>
      <c r="G2123" s="74">
        <v>2</v>
      </c>
      <c r="H2123" s="74"/>
      <c r="I2123" s="74"/>
      <c r="J2123" s="74">
        <v>413</v>
      </c>
      <c r="K2123" s="74">
        <v>27</v>
      </c>
      <c r="L2123" s="74"/>
      <c r="M2123" s="74"/>
      <c r="N2123" s="74">
        <v>95</v>
      </c>
      <c r="O2123" s="74">
        <v>8</v>
      </c>
      <c r="Q2123" s="74">
        <v>372</v>
      </c>
      <c r="R2123" s="74">
        <v>40</v>
      </c>
      <c r="S2123" s="74"/>
      <c r="T2123" s="74">
        <v>344</v>
      </c>
      <c r="U2123" s="74">
        <v>25</v>
      </c>
      <c r="V2123" s="74"/>
    </row>
    <row r="2124" spans="1:22">
      <c r="A2124" s="78">
        <v>42672</v>
      </c>
      <c r="B2124" s="74">
        <v>10</v>
      </c>
      <c r="C2124" s="74">
        <v>2</v>
      </c>
      <c r="D2124" s="74"/>
      <c r="E2124" s="74"/>
      <c r="F2124" s="74">
        <v>19</v>
      </c>
      <c r="G2124" s="74">
        <v>2</v>
      </c>
      <c r="H2124" s="74"/>
      <c r="I2124" s="74"/>
      <c r="J2124" s="74">
        <v>403</v>
      </c>
      <c r="K2124" s="74">
        <v>26</v>
      </c>
      <c r="L2124" s="74"/>
      <c r="M2124" s="74"/>
      <c r="N2124" s="74">
        <v>104</v>
      </c>
      <c r="O2124" s="74">
        <v>8</v>
      </c>
      <c r="Q2124" s="74">
        <v>329</v>
      </c>
      <c r="R2124" s="74">
        <v>28</v>
      </c>
      <c r="S2124" s="74"/>
      <c r="T2124" s="74">
        <v>304</v>
      </c>
      <c r="U2124" s="74">
        <v>22</v>
      </c>
      <c r="V2124" s="74"/>
    </row>
    <row r="2125" spans="1:22">
      <c r="A2125" s="78">
        <v>42673</v>
      </c>
      <c r="B2125" s="74">
        <v>8</v>
      </c>
      <c r="C2125" s="74">
        <v>2</v>
      </c>
      <c r="D2125" s="74"/>
      <c r="E2125" s="74"/>
      <c r="F2125" s="74">
        <v>19</v>
      </c>
      <c r="G2125" s="74">
        <v>2</v>
      </c>
      <c r="H2125" s="74"/>
      <c r="I2125" s="74"/>
      <c r="J2125" s="74">
        <v>421</v>
      </c>
      <c r="K2125" s="74">
        <v>28</v>
      </c>
      <c r="L2125" s="74"/>
      <c r="M2125" s="74"/>
      <c r="N2125" s="74">
        <v>98</v>
      </c>
      <c r="O2125" s="74">
        <v>7</v>
      </c>
      <c r="Q2125" s="74">
        <v>384</v>
      </c>
      <c r="R2125" s="74">
        <v>30</v>
      </c>
      <c r="S2125" s="74"/>
      <c r="T2125" s="74">
        <v>364</v>
      </c>
      <c r="U2125" s="74">
        <v>25</v>
      </c>
      <c r="V2125" s="74"/>
    </row>
    <row r="2126" spans="1:22">
      <c r="A2126" s="78">
        <v>42674</v>
      </c>
      <c r="B2126" s="74">
        <v>9</v>
      </c>
      <c r="C2126" s="74">
        <v>2</v>
      </c>
      <c r="D2126" s="74"/>
      <c r="E2126" s="74"/>
      <c r="F2126" s="74">
        <v>13</v>
      </c>
      <c r="G2126" s="74">
        <v>2</v>
      </c>
      <c r="H2126" s="74"/>
      <c r="I2126" s="74"/>
      <c r="J2126" s="74">
        <v>472</v>
      </c>
      <c r="K2126" s="74">
        <v>30</v>
      </c>
      <c r="L2126" s="74"/>
      <c r="M2126" s="74"/>
      <c r="N2126" s="74">
        <v>109</v>
      </c>
      <c r="O2126" s="74">
        <v>12</v>
      </c>
      <c r="Q2126" s="74">
        <v>360</v>
      </c>
      <c r="R2126" s="74">
        <v>38</v>
      </c>
      <c r="S2126" s="74"/>
      <c r="T2126" s="74">
        <v>339</v>
      </c>
      <c r="U2126" s="74">
        <v>25</v>
      </c>
      <c r="V2126" s="74"/>
    </row>
    <row r="2127" spans="1:22">
      <c r="A2127" s="78">
        <v>42675</v>
      </c>
      <c r="B2127" s="74">
        <v>7</v>
      </c>
      <c r="C2127" s="74">
        <v>2</v>
      </c>
      <c r="D2127" s="74"/>
      <c r="E2127" s="74"/>
      <c r="F2127" s="74">
        <v>12</v>
      </c>
      <c r="G2127" s="74">
        <v>2</v>
      </c>
      <c r="H2127" s="74"/>
      <c r="I2127" s="74"/>
      <c r="J2127" s="74">
        <v>537</v>
      </c>
      <c r="K2127" s="74">
        <v>31</v>
      </c>
      <c r="L2127" s="74"/>
      <c r="M2127" s="74"/>
      <c r="N2127" s="74">
        <v>95</v>
      </c>
      <c r="O2127" s="74">
        <v>8</v>
      </c>
      <c r="Q2127" s="74">
        <v>383</v>
      </c>
      <c r="R2127" s="74">
        <v>33</v>
      </c>
      <c r="S2127" s="74"/>
      <c r="T2127" s="74">
        <v>297</v>
      </c>
      <c r="U2127" s="74">
        <v>21</v>
      </c>
      <c r="V2127" s="74"/>
    </row>
    <row r="2128" spans="1:22">
      <c r="A2128" s="78">
        <v>42676</v>
      </c>
      <c r="B2128" s="74">
        <v>16</v>
      </c>
      <c r="C2128" s="74">
        <v>2</v>
      </c>
      <c r="D2128" s="74"/>
      <c r="E2128" s="74"/>
      <c r="F2128" s="74">
        <v>9</v>
      </c>
      <c r="G2128" s="74">
        <v>2</v>
      </c>
      <c r="H2128" s="74"/>
      <c r="I2128" s="74"/>
      <c r="J2128" s="74">
        <v>509</v>
      </c>
      <c r="K2128" s="74">
        <v>31</v>
      </c>
      <c r="L2128" s="74"/>
      <c r="M2128" s="74"/>
      <c r="N2128" s="74">
        <v>67</v>
      </c>
      <c r="O2128" s="74">
        <v>7</v>
      </c>
      <c r="Q2128" s="74">
        <v>364</v>
      </c>
      <c r="R2128" s="74">
        <v>37</v>
      </c>
      <c r="S2128" s="74"/>
      <c r="T2128" s="74">
        <v>289</v>
      </c>
      <c r="U2128" s="74">
        <v>20</v>
      </c>
      <c r="V2128" s="74"/>
    </row>
    <row r="2129" spans="1:22">
      <c r="A2129" s="78">
        <v>42677</v>
      </c>
      <c r="B2129" s="74">
        <v>7</v>
      </c>
      <c r="C2129" s="74">
        <v>2</v>
      </c>
      <c r="D2129" s="74"/>
      <c r="E2129" s="74"/>
      <c r="F2129" s="74">
        <v>8</v>
      </c>
      <c r="G2129" s="74">
        <v>2</v>
      </c>
      <c r="H2129" s="74"/>
      <c r="I2129" s="74"/>
      <c r="J2129" s="74">
        <v>410</v>
      </c>
      <c r="K2129" s="74">
        <v>29</v>
      </c>
      <c r="L2129" s="74"/>
      <c r="M2129" s="74"/>
      <c r="N2129" s="74">
        <v>60</v>
      </c>
      <c r="O2129" s="74">
        <v>7</v>
      </c>
      <c r="Q2129" s="74">
        <v>316</v>
      </c>
      <c r="R2129" s="74">
        <v>38</v>
      </c>
      <c r="S2129" s="74"/>
      <c r="T2129" s="74">
        <v>186</v>
      </c>
      <c r="U2129" s="74">
        <v>17</v>
      </c>
      <c r="V2129" s="74"/>
    </row>
    <row r="2130" spans="1:22">
      <c r="A2130" s="78">
        <v>42678</v>
      </c>
      <c r="B2130" s="74">
        <v>7</v>
      </c>
      <c r="C2130" s="74">
        <v>2</v>
      </c>
      <c r="D2130" s="74"/>
      <c r="E2130" s="74"/>
      <c r="F2130" s="74">
        <v>7</v>
      </c>
      <c r="G2130" s="74">
        <v>2</v>
      </c>
      <c r="H2130" s="74"/>
      <c r="I2130" s="74"/>
      <c r="J2130" s="74">
        <v>438</v>
      </c>
      <c r="K2130" s="74">
        <v>30</v>
      </c>
      <c r="L2130" s="74"/>
      <c r="M2130" s="74"/>
      <c r="N2130" s="74">
        <v>70</v>
      </c>
      <c r="O2130" s="74">
        <v>8</v>
      </c>
      <c r="Q2130" s="74">
        <v>330</v>
      </c>
      <c r="R2130" s="74">
        <v>34</v>
      </c>
      <c r="S2130" s="74"/>
      <c r="T2130" s="74">
        <v>264</v>
      </c>
      <c r="U2130" s="74">
        <v>20</v>
      </c>
      <c r="V2130" s="74"/>
    </row>
    <row r="2131" spans="1:22">
      <c r="A2131" s="78">
        <v>42679</v>
      </c>
      <c r="B2131" s="74">
        <v>19</v>
      </c>
      <c r="C2131" s="74">
        <v>2</v>
      </c>
      <c r="D2131" s="74"/>
      <c r="E2131" s="74"/>
      <c r="F2131" s="74">
        <v>11</v>
      </c>
      <c r="G2131" s="74">
        <v>2</v>
      </c>
      <c r="H2131" s="74"/>
      <c r="I2131" s="74"/>
      <c r="J2131" s="74">
        <v>465</v>
      </c>
      <c r="K2131" s="74">
        <v>26</v>
      </c>
      <c r="L2131" s="74"/>
      <c r="M2131" s="74"/>
      <c r="N2131" s="74">
        <v>94</v>
      </c>
      <c r="O2131" s="74">
        <v>12</v>
      </c>
      <c r="Q2131" s="74">
        <v>429</v>
      </c>
      <c r="R2131" s="74">
        <v>36</v>
      </c>
      <c r="S2131" s="74"/>
      <c r="T2131" s="74">
        <v>565</v>
      </c>
      <c r="U2131" s="74">
        <v>31</v>
      </c>
      <c r="V2131" s="74"/>
    </row>
    <row r="2132" spans="1:22">
      <c r="A2132" s="78">
        <v>42680</v>
      </c>
      <c r="B2132" s="74">
        <v>27</v>
      </c>
      <c r="C2132" s="74">
        <v>3</v>
      </c>
      <c r="D2132" s="74"/>
      <c r="E2132" s="74"/>
      <c r="F2132" s="74">
        <v>13</v>
      </c>
      <c r="G2132" s="74">
        <v>2</v>
      </c>
      <c r="H2132" s="74"/>
      <c r="I2132" s="74"/>
      <c r="J2132" s="74">
        <v>501</v>
      </c>
      <c r="K2132" s="74">
        <v>36</v>
      </c>
      <c r="L2132" s="74"/>
      <c r="M2132" s="74"/>
      <c r="N2132" s="74">
        <v>89</v>
      </c>
      <c r="O2132" s="74">
        <v>10</v>
      </c>
      <c r="Q2132" s="74">
        <v>493</v>
      </c>
      <c r="R2132" s="74">
        <v>50</v>
      </c>
      <c r="S2132" s="74"/>
      <c r="T2132" s="74">
        <v>97</v>
      </c>
      <c r="U2132" s="74">
        <v>8</v>
      </c>
      <c r="V2132" s="74"/>
    </row>
    <row r="2133" spans="1:22">
      <c r="A2133" s="78">
        <v>42681</v>
      </c>
      <c r="B2133" s="74">
        <v>13</v>
      </c>
      <c r="C2133" s="74">
        <v>2</v>
      </c>
      <c r="D2133" s="74"/>
      <c r="E2133" s="74"/>
      <c r="F2133" s="74">
        <v>11</v>
      </c>
      <c r="G2133" s="74">
        <v>2</v>
      </c>
      <c r="H2133" s="74"/>
      <c r="I2133" s="74"/>
      <c r="J2133" s="74">
        <v>520</v>
      </c>
      <c r="K2133" s="74">
        <v>35</v>
      </c>
      <c r="L2133" s="74"/>
      <c r="M2133" s="74"/>
      <c r="N2133" s="74">
        <v>93</v>
      </c>
      <c r="O2133" s="74">
        <v>7</v>
      </c>
      <c r="Q2133" s="74">
        <v>435</v>
      </c>
      <c r="R2133" s="74">
        <v>44</v>
      </c>
      <c r="S2133" s="74"/>
      <c r="T2133" s="74">
        <v>146</v>
      </c>
      <c r="U2133" s="74">
        <v>10</v>
      </c>
      <c r="V2133" s="74"/>
    </row>
    <row r="2134" spans="1:22">
      <c r="A2134" s="78">
        <v>42682</v>
      </c>
      <c r="B2134" s="74">
        <v>9</v>
      </c>
      <c r="C2134" s="74">
        <v>2</v>
      </c>
      <c r="D2134" s="74"/>
      <c r="E2134" s="74"/>
      <c r="F2134" s="74">
        <v>13</v>
      </c>
      <c r="G2134" s="74">
        <v>2</v>
      </c>
      <c r="H2134" s="74"/>
      <c r="I2134" s="74"/>
      <c r="J2134" s="74">
        <v>501</v>
      </c>
      <c r="K2134" s="74">
        <v>38</v>
      </c>
      <c r="L2134" s="74"/>
      <c r="M2134" s="74"/>
      <c r="N2134" s="74">
        <v>88</v>
      </c>
      <c r="O2134" s="74">
        <v>12</v>
      </c>
      <c r="Q2134" s="74">
        <v>389</v>
      </c>
      <c r="R2134" s="74">
        <v>45</v>
      </c>
      <c r="S2134" s="74"/>
      <c r="T2134" s="74">
        <v>177</v>
      </c>
      <c r="U2134" s="74">
        <v>16</v>
      </c>
      <c r="V2134" s="74"/>
    </row>
    <row r="2135" spans="1:22">
      <c r="A2135" s="78">
        <v>42683</v>
      </c>
      <c r="B2135" s="74">
        <v>6</v>
      </c>
      <c r="C2135" s="74">
        <v>2</v>
      </c>
      <c r="D2135" s="74"/>
      <c r="E2135" s="74"/>
      <c r="F2135" s="74">
        <v>8</v>
      </c>
      <c r="G2135" s="74">
        <v>2</v>
      </c>
      <c r="H2135" s="74"/>
      <c r="I2135" s="74"/>
      <c r="J2135" s="74">
        <v>420</v>
      </c>
      <c r="K2135" s="74">
        <v>38</v>
      </c>
      <c r="L2135" s="74"/>
      <c r="M2135" s="74"/>
      <c r="N2135" s="74">
        <v>52</v>
      </c>
      <c r="O2135" s="74">
        <v>4</v>
      </c>
      <c r="Q2135" s="74">
        <v>428</v>
      </c>
      <c r="R2135" s="74">
        <v>50</v>
      </c>
      <c r="S2135" s="74"/>
      <c r="T2135" s="74">
        <v>166</v>
      </c>
      <c r="U2135" s="74">
        <v>17</v>
      </c>
      <c r="V2135" s="74"/>
    </row>
    <row r="2136" spans="1:22">
      <c r="A2136" s="78">
        <v>42684</v>
      </c>
      <c r="B2136" s="74">
        <v>5</v>
      </c>
      <c r="C2136" s="74">
        <v>2</v>
      </c>
      <c r="D2136" s="74"/>
      <c r="E2136" s="74"/>
      <c r="F2136" s="74">
        <v>8</v>
      </c>
      <c r="G2136" s="74">
        <v>2</v>
      </c>
      <c r="H2136" s="74"/>
      <c r="I2136" s="74"/>
      <c r="J2136" s="74">
        <v>281</v>
      </c>
      <c r="K2136" s="74">
        <v>27</v>
      </c>
      <c r="L2136" s="74"/>
      <c r="M2136" s="74"/>
      <c r="N2136" s="74">
        <v>42</v>
      </c>
      <c r="O2136" s="74">
        <v>2</v>
      </c>
      <c r="Q2136" s="74">
        <v>362</v>
      </c>
      <c r="R2136" s="74">
        <v>42</v>
      </c>
      <c r="S2136" s="74"/>
      <c r="T2136" s="74">
        <v>121</v>
      </c>
      <c r="U2136" s="74">
        <v>13</v>
      </c>
      <c r="V2136" s="74"/>
    </row>
    <row r="2137" spans="1:22">
      <c r="A2137" s="78">
        <v>42685</v>
      </c>
      <c r="B2137" s="74">
        <v>2</v>
      </c>
      <c r="C2137" s="74">
        <v>2</v>
      </c>
      <c r="D2137" s="74"/>
      <c r="E2137" s="74"/>
      <c r="F2137" s="74">
        <v>11</v>
      </c>
      <c r="G2137" s="74">
        <v>3</v>
      </c>
      <c r="H2137" s="74"/>
      <c r="I2137" s="74"/>
      <c r="J2137" s="74">
        <v>414</v>
      </c>
      <c r="K2137" s="74">
        <v>42</v>
      </c>
      <c r="L2137" s="74"/>
      <c r="M2137" s="74"/>
      <c r="N2137" s="74">
        <v>33</v>
      </c>
      <c r="O2137" s="74">
        <v>1</v>
      </c>
      <c r="Q2137" s="74">
        <v>395</v>
      </c>
      <c r="R2137" s="74">
        <v>46</v>
      </c>
      <c r="S2137" s="74"/>
      <c r="T2137" s="74">
        <v>145</v>
      </c>
      <c r="U2137" s="74">
        <v>16</v>
      </c>
      <c r="V2137" s="74"/>
    </row>
    <row r="2138" spans="1:22">
      <c r="A2138" s="78">
        <v>42686</v>
      </c>
      <c r="B2138" s="74">
        <v>6</v>
      </c>
      <c r="C2138" s="74">
        <v>3</v>
      </c>
      <c r="D2138" s="74"/>
      <c r="E2138" s="74"/>
      <c r="F2138" s="74">
        <v>16</v>
      </c>
      <c r="G2138" s="74">
        <v>2</v>
      </c>
      <c r="H2138" s="74"/>
      <c r="I2138" s="74"/>
      <c r="J2138" s="74">
        <v>460</v>
      </c>
      <c r="K2138" s="74">
        <v>37</v>
      </c>
      <c r="L2138" s="74"/>
      <c r="M2138" s="74"/>
      <c r="N2138" s="74">
        <v>44</v>
      </c>
      <c r="O2138" s="74">
        <v>1</v>
      </c>
      <c r="Q2138" s="74">
        <v>371</v>
      </c>
      <c r="R2138" s="74">
        <v>35</v>
      </c>
      <c r="S2138" s="74"/>
      <c r="T2138" s="74">
        <v>162</v>
      </c>
      <c r="U2138" s="74">
        <v>16</v>
      </c>
      <c r="V2138" s="74"/>
    </row>
    <row r="2139" spans="1:22">
      <c r="A2139" s="78">
        <v>42687</v>
      </c>
      <c r="B2139" s="74">
        <v>12</v>
      </c>
      <c r="C2139" s="74">
        <v>3</v>
      </c>
      <c r="D2139" s="74"/>
      <c r="E2139" s="74"/>
      <c r="F2139" s="74">
        <v>15</v>
      </c>
      <c r="G2139" s="74">
        <v>2</v>
      </c>
      <c r="H2139" s="74"/>
      <c r="I2139" s="74"/>
      <c r="J2139" s="74">
        <v>504</v>
      </c>
      <c r="K2139" s="74">
        <v>33</v>
      </c>
      <c r="L2139" s="74"/>
      <c r="M2139" s="74"/>
      <c r="N2139" s="74">
        <v>54</v>
      </c>
      <c r="O2139" s="74">
        <v>2</v>
      </c>
      <c r="Q2139" s="74">
        <v>381</v>
      </c>
      <c r="R2139" s="74">
        <v>33</v>
      </c>
      <c r="S2139" s="74"/>
      <c r="T2139" s="74">
        <v>241</v>
      </c>
      <c r="U2139" s="74">
        <v>21</v>
      </c>
      <c r="V2139" s="74"/>
    </row>
    <row r="2140" spans="1:22">
      <c r="A2140" s="78">
        <v>42688</v>
      </c>
      <c r="B2140" s="74">
        <v>16</v>
      </c>
      <c r="C2140" s="74">
        <v>3</v>
      </c>
      <c r="D2140" s="74"/>
      <c r="E2140" s="74"/>
      <c r="F2140" s="74">
        <v>22</v>
      </c>
      <c r="G2140" s="74">
        <v>2</v>
      </c>
      <c r="H2140" s="74"/>
      <c r="I2140" s="74"/>
      <c r="J2140" s="74">
        <v>651</v>
      </c>
      <c r="K2140" s="74">
        <v>35</v>
      </c>
      <c r="L2140" s="74"/>
      <c r="M2140" s="74"/>
      <c r="N2140" s="74">
        <v>90</v>
      </c>
      <c r="O2140" s="74">
        <v>11</v>
      </c>
      <c r="Q2140" s="74">
        <v>507</v>
      </c>
      <c r="R2140" s="74">
        <v>63</v>
      </c>
      <c r="S2140" s="74"/>
      <c r="T2140" s="74">
        <v>393</v>
      </c>
      <c r="U2140" s="74">
        <v>23</v>
      </c>
      <c r="V2140" s="74"/>
    </row>
    <row r="2141" spans="1:22">
      <c r="A2141" s="78">
        <v>42689</v>
      </c>
      <c r="B2141" s="74">
        <v>15</v>
      </c>
      <c r="C2141" s="74">
        <v>3</v>
      </c>
      <c r="D2141" s="74"/>
      <c r="E2141" s="74"/>
      <c r="F2141" s="74">
        <v>13</v>
      </c>
      <c r="G2141" s="74">
        <v>2</v>
      </c>
      <c r="H2141" s="74"/>
      <c r="I2141" s="74"/>
      <c r="J2141" s="74">
        <v>742</v>
      </c>
      <c r="K2141" s="74">
        <v>36</v>
      </c>
      <c r="L2141" s="74"/>
      <c r="M2141" s="74"/>
      <c r="N2141" s="74">
        <v>97</v>
      </c>
      <c r="O2141" s="74">
        <v>12</v>
      </c>
      <c r="Q2141" s="74">
        <v>534</v>
      </c>
      <c r="R2141" s="74">
        <v>64</v>
      </c>
      <c r="S2141" s="74"/>
      <c r="T2141" s="74">
        <v>411</v>
      </c>
      <c r="U2141" s="74">
        <v>23</v>
      </c>
      <c r="V2141" s="74"/>
    </row>
    <row r="2142" spans="1:22">
      <c r="A2142" s="78">
        <v>42690</v>
      </c>
      <c r="B2142" s="74">
        <v>17</v>
      </c>
      <c r="C2142" s="74">
        <v>2</v>
      </c>
      <c r="D2142" s="74"/>
      <c r="E2142" s="74"/>
      <c r="F2142" s="74">
        <v>16</v>
      </c>
      <c r="G2142" s="74">
        <v>2</v>
      </c>
      <c r="H2142" s="74"/>
      <c r="I2142" s="74"/>
      <c r="J2142" s="74">
        <v>708</v>
      </c>
      <c r="K2142" s="74">
        <v>32</v>
      </c>
      <c r="L2142" s="74"/>
      <c r="M2142" s="74"/>
      <c r="N2142" s="74">
        <v>134</v>
      </c>
      <c r="O2142" s="74">
        <v>14</v>
      </c>
      <c r="Q2142" s="74">
        <v>513</v>
      </c>
      <c r="R2142" s="74">
        <v>59</v>
      </c>
      <c r="S2142" s="74"/>
      <c r="T2142" s="74">
        <v>423</v>
      </c>
      <c r="U2142" s="74">
        <v>22</v>
      </c>
      <c r="V2142" s="74"/>
    </row>
    <row r="2143" spans="1:22">
      <c r="A2143" s="78">
        <v>42691</v>
      </c>
      <c r="B2143" s="74">
        <v>17</v>
      </c>
      <c r="C2143" s="74">
        <v>2</v>
      </c>
      <c r="D2143" s="74"/>
      <c r="E2143" s="74"/>
      <c r="F2143" s="74">
        <v>31</v>
      </c>
      <c r="G2143" s="74">
        <v>2</v>
      </c>
      <c r="H2143" s="74"/>
      <c r="I2143" s="74"/>
      <c r="J2143" s="74">
        <v>646</v>
      </c>
      <c r="K2143" s="74">
        <v>33</v>
      </c>
      <c r="L2143" s="74"/>
      <c r="M2143" s="74"/>
      <c r="N2143" s="74">
        <v>154</v>
      </c>
      <c r="O2143" s="74">
        <v>13</v>
      </c>
      <c r="Q2143" s="74">
        <v>528</v>
      </c>
      <c r="R2143" s="74">
        <v>56</v>
      </c>
      <c r="S2143" s="74"/>
      <c r="T2143" s="74">
        <v>436</v>
      </c>
      <c r="U2143" s="74">
        <v>25</v>
      </c>
      <c r="V2143" s="74"/>
    </row>
    <row r="2144" spans="1:22">
      <c r="A2144" s="78">
        <v>42692</v>
      </c>
      <c r="B2144" s="74">
        <v>17</v>
      </c>
      <c r="C2144" s="74">
        <v>4</v>
      </c>
      <c r="D2144" s="74"/>
      <c r="E2144" s="74"/>
      <c r="F2144" s="74">
        <v>31</v>
      </c>
      <c r="G2144" s="74">
        <v>2</v>
      </c>
      <c r="H2144" s="74"/>
      <c r="I2144" s="74"/>
      <c r="J2144" s="74">
        <v>349</v>
      </c>
      <c r="K2144" s="74">
        <v>30</v>
      </c>
      <c r="L2144" s="74"/>
      <c r="M2144" s="74"/>
      <c r="N2144" s="74">
        <v>189</v>
      </c>
      <c r="O2144" s="74">
        <v>13</v>
      </c>
      <c r="Q2144" s="74">
        <v>548</v>
      </c>
      <c r="R2144" s="74">
        <v>54</v>
      </c>
      <c r="S2144" s="74"/>
      <c r="T2144" s="74">
        <v>462</v>
      </c>
      <c r="U2144" s="74">
        <v>27</v>
      </c>
      <c r="V2144" s="74"/>
    </row>
    <row r="2145" spans="1:22">
      <c r="A2145" s="78">
        <v>42693</v>
      </c>
      <c r="B2145" s="74">
        <v>20</v>
      </c>
      <c r="C2145" s="74">
        <v>3</v>
      </c>
      <c r="D2145" s="74"/>
      <c r="E2145" s="74"/>
      <c r="F2145" s="74">
        <v>26</v>
      </c>
      <c r="G2145" s="74">
        <v>2</v>
      </c>
      <c r="H2145" s="74"/>
      <c r="I2145" s="74"/>
      <c r="J2145" s="74">
        <v>608</v>
      </c>
      <c r="K2145" s="74">
        <v>30</v>
      </c>
      <c r="L2145" s="74"/>
      <c r="M2145" s="74"/>
      <c r="N2145" s="74">
        <v>189</v>
      </c>
      <c r="O2145" s="74">
        <v>12</v>
      </c>
      <c r="Q2145" s="74">
        <v>579</v>
      </c>
      <c r="R2145" s="74">
        <v>42</v>
      </c>
      <c r="S2145" s="74"/>
      <c r="T2145" s="74">
        <v>477</v>
      </c>
      <c r="U2145" s="74">
        <v>26</v>
      </c>
      <c r="V2145" s="74"/>
    </row>
    <row r="2146" spans="1:22">
      <c r="A2146" s="78">
        <v>42694</v>
      </c>
      <c r="B2146" s="74">
        <v>23</v>
      </c>
      <c r="C2146" s="74">
        <v>3</v>
      </c>
      <c r="D2146" s="74"/>
      <c r="E2146" s="74"/>
      <c r="F2146" s="74">
        <v>26</v>
      </c>
      <c r="G2146" s="74">
        <v>2</v>
      </c>
      <c r="H2146" s="74"/>
      <c r="I2146" s="74"/>
      <c r="J2146" s="74">
        <v>666</v>
      </c>
      <c r="K2146" s="74">
        <v>34</v>
      </c>
      <c r="L2146" s="74"/>
      <c r="M2146" s="74"/>
      <c r="N2146" s="74">
        <v>172</v>
      </c>
      <c r="O2146" s="74">
        <v>12</v>
      </c>
      <c r="Q2146" s="74">
        <v>527</v>
      </c>
      <c r="R2146" s="74">
        <v>44</v>
      </c>
      <c r="S2146" s="74"/>
      <c r="T2146" s="74">
        <v>447</v>
      </c>
      <c r="U2146" s="74">
        <v>25</v>
      </c>
      <c r="V2146" s="74"/>
    </row>
    <row r="2147" spans="1:22">
      <c r="A2147" s="78">
        <v>42695</v>
      </c>
      <c r="B2147" s="74">
        <v>24</v>
      </c>
      <c r="C2147" s="74">
        <v>3</v>
      </c>
      <c r="D2147" s="74"/>
      <c r="E2147" s="74"/>
      <c r="F2147" s="74">
        <v>31</v>
      </c>
      <c r="G2147" s="74">
        <v>2</v>
      </c>
      <c r="H2147" s="74"/>
      <c r="I2147" s="74"/>
      <c r="J2147" s="74">
        <v>630</v>
      </c>
      <c r="K2147" s="74">
        <v>33</v>
      </c>
      <c r="L2147" s="74"/>
      <c r="M2147" s="74"/>
      <c r="N2147" s="74">
        <v>168</v>
      </c>
      <c r="O2147" s="74">
        <v>18</v>
      </c>
      <c r="Q2147" s="74">
        <v>559</v>
      </c>
      <c r="R2147" s="74">
        <v>56</v>
      </c>
      <c r="S2147" s="74"/>
      <c r="T2147" s="74">
        <v>471</v>
      </c>
      <c r="U2147" s="74">
        <v>27</v>
      </c>
      <c r="V2147" s="74"/>
    </row>
    <row r="2148" spans="1:22">
      <c r="A2148" s="78">
        <v>42696</v>
      </c>
      <c r="B2148" s="74">
        <v>6</v>
      </c>
      <c r="C2148" s="74">
        <v>3</v>
      </c>
      <c r="D2148" s="74"/>
      <c r="E2148" s="74"/>
      <c r="F2148" s="74">
        <v>31</v>
      </c>
      <c r="G2148" s="74">
        <v>2</v>
      </c>
      <c r="H2148" s="74"/>
      <c r="I2148" s="74"/>
      <c r="J2148" s="74">
        <v>650</v>
      </c>
      <c r="K2148" s="74">
        <v>32</v>
      </c>
      <c r="L2148" s="74"/>
      <c r="M2148" s="74"/>
      <c r="N2148" s="74">
        <v>202</v>
      </c>
      <c r="O2148" s="74">
        <v>21</v>
      </c>
      <c r="Q2148" s="74">
        <v>665</v>
      </c>
      <c r="R2148" s="74">
        <v>73</v>
      </c>
      <c r="S2148" s="74"/>
      <c r="T2148" s="74">
        <v>514</v>
      </c>
      <c r="U2148" s="74">
        <v>25</v>
      </c>
      <c r="V2148" s="74"/>
    </row>
    <row r="2149" spans="1:22">
      <c r="A2149" s="78">
        <v>42697</v>
      </c>
      <c r="B2149" s="74">
        <v>19</v>
      </c>
      <c r="C2149" s="74">
        <v>3</v>
      </c>
      <c r="D2149" s="74"/>
      <c r="E2149" s="74"/>
      <c r="F2149" s="74">
        <v>25</v>
      </c>
      <c r="G2149" s="74">
        <v>2</v>
      </c>
      <c r="H2149" s="74"/>
      <c r="I2149" s="74"/>
      <c r="J2149" s="74">
        <v>607</v>
      </c>
      <c r="K2149" s="74">
        <v>32</v>
      </c>
      <c r="L2149" s="74"/>
      <c r="M2149" s="74"/>
      <c r="N2149" s="74">
        <v>173</v>
      </c>
      <c r="O2149" s="74">
        <v>23</v>
      </c>
      <c r="Q2149" s="74">
        <v>553</v>
      </c>
      <c r="R2149" s="74">
        <v>70</v>
      </c>
      <c r="S2149" s="74"/>
      <c r="T2149" s="74">
        <v>488</v>
      </c>
      <c r="U2149" s="74">
        <v>28</v>
      </c>
      <c r="V2149" s="74"/>
    </row>
    <row r="2150" spans="1:22">
      <c r="A2150" s="78">
        <v>42698</v>
      </c>
      <c r="B2150" s="74">
        <v>22</v>
      </c>
      <c r="C2150" s="74">
        <v>4</v>
      </c>
      <c r="D2150" s="74"/>
      <c r="E2150" s="74"/>
      <c r="F2150" s="74">
        <v>31</v>
      </c>
      <c r="G2150" s="74">
        <v>2</v>
      </c>
      <c r="H2150" s="74"/>
      <c r="I2150" s="74"/>
      <c r="J2150" s="74">
        <v>600</v>
      </c>
      <c r="K2150" s="74">
        <v>33</v>
      </c>
      <c r="L2150" s="74"/>
      <c r="M2150" s="74"/>
      <c r="N2150" s="74">
        <v>239</v>
      </c>
      <c r="O2150" s="74">
        <v>22</v>
      </c>
      <c r="Q2150" s="74">
        <v>657</v>
      </c>
      <c r="R2150" s="74">
        <v>79</v>
      </c>
      <c r="S2150" s="74"/>
      <c r="T2150" s="74">
        <v>570</v>
      </c>
      <c r="U2150" s="74">
        <v>32</v>
      </c>
      <c r="V2150" s="74"/>
    </row>
    <row r="2151" spans="1:22">
      <c r="A2151" s="78">
        <v>42699</v>
      </c>
      <c r="B2151" s="74">
        <v>45</v>
      </c>
      <c r="C2151" s="74">
        <v>5</v>
      </c>
      <c r="D2151" s="74"/>
      <c r="E2151" s="74"/>
      <c r="F2151" s="74">
        <v>37</v>
      </c>
      <c r="G2151" s="74">
        <v>2</v>
      </c>
      <c r="H2151" s="74"/>
      <c r="I2151" s="74"/>
      <c r="J2151" s="74">
        <v>557</v>
      </c>
      <c r="K2151" s="74">
        <v>28</v>
      </c>
      <c r="L2151" s="74"/>
      <c r="M2151" s="74"/>
      <c r="N2151" s="74">
        <v>203</v>
      </c>
      <c r="O2151" s="74">
        <v>21</v>
      </c>
      <c r="Q2151" s="74">
        <v>625</v>
      </c>
      <c r="R2151" s="74">
        <v>77</v>
      </c>
      <c r="S2151" s="74"/>
      <c r="T2151" s="74">
        <v>516</v>
      </c>
      <c r="U2151" s="74">
        <v>27</v>
      </c>
      <c r="V2151" s="74"/>
    </row>
    <row r="2152" spans="1:22">
      <c r="A2152" s="78">
        <v>42700</v>
      </c>
      <c r="B2152" s="74">
        <v>42</v>
      </c>
      <c r="C2152" s="74">
        <v>4</v>
      </c>
      <c r="D2152" s="74"/>
      <c r="E2152" s="74"/>
      <c r="F2152" s="74">
        <v>40</v>
      </c>
      <c r="G2152" s="74">
        <v>2</v>
      </c>
      <c r="H2152" s="74"/>
      <c r="I2152" s="74"/>
      <c r="J2152" s="74">
        <v>566</v>
      </c>
      <c r="K2152" s="74">
        <v>29</v>
      </c>
      <c r="L2152" s="74"/>
      <c r="M2152" s="74"/>
      <c r="N2152" s="74">
        <v>234</v>
      </c>
      <c r="O2152" s="74">
        <v>20</v>
      </c>
      <c r="Q2152" s="74">
        <v>643</v>
      </c>
      <c r="R2152" s="74">
        <v>57</v>
      </c>
      <c r="S2152" s="74"/>
      <c r="T2152" s="74">
        <v>510</v>
      </c>
      <c r="U2152" s="74">
        <v>25</v>
      </c>
      <c r="V2152" s="74"/>
    </row>
    <row r="2153" spans="1:22">
      <c r="A2153" s="78">
        <v>42701</v>
      </c>
      <c r="B2153" s="74">
        <v>29</v>
      </c>
      <c r="C2153" s="74">
        <v>4</v>
      </c>
      <c r="D2153" s="74"/>
      <c r="E2153" s="74"/>
      <c r="F2153" s="74">
        <v>36</v>
      </c>
      <c r="G2153" s="74">
        <v>2</v>
      </c>
      <c r="H2153" s="74"/>
      <c r="I2153" s="74"/>
      <c r="J2153" s="74">
        <v>492</v>
      </c>
      <c r="K2153" s="74">
        <v>30</v>
      </c>
      <c r="L2153" s="74"/>
      <c r="M2153" s="74"/>
      <c r="N2153" s="74">
        <v>164</v>
      </c>
      <c r="O2153" s="74">
        <v>16</v>
      </c>
      <c r="Q2153" s="74">
        <v>534</v>
      </c>
      <c r="R2153" s="74">
        <v>56</v>
      </c>
      <c r="S2153" s="74"/>
      <c r="T2153" s="74">
        <v>429</v>
      </c>
      <c r="U2153" s="74">
        <v>26</v>
      </c>
      <c r="V2153" s="74"/>
    </row>
    <row r="2154" spans="1:22">
      <c r="A2154" s="78">
        <v>42702</v>
      </c>
      <c r="B2154" s="74">
        <v>24</v>
      </c>
      <c r="C2154" s="74">
        <v>3</v>
      </c>
      <c r="D2154" s="74"/>
      <c r="E2154" s="74"/>
      <c r="F2154" s="74">
        <v>32</v>
      </c>
      <c r="G2154" s="74">
        <v>2</v>
      </c>
      <c r="H2154" s="74"/>
      <c r="I2154" s="74"/>
      <c r="J2154" s="74">
        <v>612</v>
      </c>
      <c r="K2154" s="74">
        <v>33</v>
      </c>
      <c r="L2154" s="74"/>
      <c r="M2154" s="74"/>
      <c r="N2154" s="74">
        <v>127</v>
      </c>
      <c r="O2154" s="74">
        <v>12</v>
      </c>
      <c r="Q2154" s="74">
        <v>577</v>
      </c>
      <c r="R2154" s="74">
        <v>59</v>
      </c>
      <c r="S2154" s="74"/>
      <c r="T2154" s="74">
        <v>459</v>
      </c>
      <c r="U2154" s="74">
        <v>29</v>
      </c>
      <c r="V2154" s="74"/>
    </row>
    <row r="2155" spans="1:22">
      <c r="A2155" s="78">
        <v>42703</v>
      </c>
      <c r="B2155" s="74">
        <v>21</v>
      </c>
      <c r="C2155" s="74">
        <v>3</v>
      </c>
      <c r="D2155" s="74"/>
      <c r="E2155" s="74"/>
      <c r="F2155" s="74">
        <v>43</v>
      </c>
      <c r="G2155" s="74">
        <v>2</v>
      </c>
      <c r="H2155" s="74"/>
      <c r="I2155" s="74"/>
      <c r="J2155" s="74">
        <v>499</v>
      </c>
      <c r="K2155" s="74">
        <v>27</v>
      </c>
      <c r="L2155" s="74"/>
      <c r="M2155" s="74"/>
      <c r="N2155" s="74">
        <v>140</v>
      </c>
      <c r="O2155" s="74">
        <v>14</v>
      </c>
      <c r="Q2155" s="74">
        <v>550</v>
      </c>
      <c r="R2155" s="74">
        <v>70</v>
      </c>
      <c r="S2155" s="74"/>
      <c r="T2155" s="74">
        <v>423</v>
      </c>
      <c r="U2155" s="74">
        <v>23</v>
      </c>
      <c r="V2155" s="74"/>
    </row>
    <row r="2156" spans="1:22">
      <c r="A2156" s="78">
        <v>42704</v>
      </c>
      <c r="B2156" s="74">
        <v>13</v>
      </c>
      <c r="C2156" s="74">
        <v>3</v>
      </c>
      <c r="D2156" s="74"/>
      <c r="E2156" s="74"/>
      <c r="F2156" s="74">
        <v>39</v>
      </c>
      <c r="G2156" s="74">
        <v>2</v>
      </c>
      <c r="H2156" s="74"/>
      <c r="I2156" s="74"/>
      <c r="J2156" s="74">
        <v>457</v>
      </c>
      <c r="K2156" s="74">
        <v>27</v>
      </c>
      <c r="L2156" s="74"/>
      <c r="M2156" s="74"/>
      <c r="N2156" s="74">
        <v>136</v>
      </c>
      <c r="O2156" s="74">
        <v>14</v>
      </c>
      <c r="Q2156" s="74">
        <v>489</v>
      </c>
      <c r="R2156" s="74">
        <v>64</v>
      </c>
      <c r="S2156" s="74"/>
      <c r="T2156" s="74">
        <v>420</v>
      </c>
      <c r="U2156" s="74">
        <v>25</v>
      </c>
      <c r="V2156" s="74"/>
    </row>
    <row r="2157" spans="1:22">
      <c r="A2157" s="78">
        <v>42705</v>
      </c>
      <c r="B2157" s="74">
        <v>14</v>
      </c>
      <c r="C2157" s="74">
        <v>3</v>
      </c>
      <c r="D2157" s="74"/>
      <c r="E2157" s="74"/>
      <c r="F2157" s="74">
        <v>27</v>
      </c>
      <c r="G2157" s="74">
        <v>2</v>
      </c>
      <c r="H2157" s="74"/>
      <c r="I2157" s="74"/>
      <c r="J2157" s="74">
        <v>527</v>
      </c>
      <c r="K2157" s="74">
        <v>26</v>
      </c>
      <c r="L2157" s="74"/>
      <c r="M2157" s="74"/>
      <c r="N2157" s="74">
        <v>113</v>
      </c>
      <c r="O2157" s="74">
        <v>11</v>
      </c>
      <c r="Q2157" s="74">
        <v>540</v>
      </c>
      <c r="R2157" s="74">
        <v>73</v>
      </c>
      <c r="S2157" s="74"/>
      <c r="T2157" s="74">
        <v>406</v>
      </c>
      <c r="U2157" s="74">
        <v>23</v>
      </c>
      <c r="V2157" s="74"/>
    </row>
    <row r="2158" spans="1:22">
      <c r="A2158" s="78">
        <v>42706</v>
      </c>
      <c r="B2158" s="74">
        <v>17</v>
      </c>
      <c r="C2158" s="74">
        <v>3</v>
      </c>
      <c r="D2158" s="74"/>
      <c r="E2158" s="74"/>
      <c r="F2158" s="74">
        <v>52</v>
      </c>
      <c r="G2158" s="74">
        <v>3</v>
      </c>
      <c r="H2158" s="74"/>
      <c r="I2158" s="74"/>
      <c r="J2158" s="74">
        <v>519</v>
      </c>
      <c r="K2158" s="74">
        <v>26</v>
      </c>
      <c r="L2158" s="74"/>
      <c r="M2158" s="74"/>
      <c r="N2158" s="74">
        <v>106</v>
      </c>
      <c r="O2158" s="74">
        <v>9</v>
      </c>
      <c r="Q2158" s="74">
        <v>570</v>
      </c>
      <c r="R2158" s="74">
        <v>75</v>
      </c>
      <c r="S2158" s="74"/>
      <c r="T2158" s="74">
        <v>427</v>
      </c>
      <c r="U2158" s="74">
        <v>22</v>
      </c>
      <c r="V2158" s="74"/>
    </row>
    <row r="2159" spans="1:22">
      <c r="A2159" s="78">
        <v>42707</v>
      </c>
      <c r="B2159" s="74">
        <v>40</v>
      </c>
      <c r="C2159" s="74">
        <v>4</v>
      </c>
      <c r="D2159" s="74"/>
      <c r="E2159" s="74"/>
      <c r="F2159" s="74">
        <v>46</v>
      </c>
      <c r="G2159" s="74">
        <v>2</v>
      </c>
      <c r="H2159" s="74"/>
      <c r="I2159" s="74"/>
      <c r="J2159" s="74">
        <v>514</v>
      </c>
      <c r="K2159" s="74">
        <v>27</v>
      </c>
      <c r="L2159" s="74"/>
      <c r="M2159" s="74"/>
      <c r="N2159" s="74">
        <v>153</v>
      </c>
      <c r="O2159" s="74">
        <v>13</v>
      </c>
      <c r="Q2159" s="74">
        <v>591</v>
      </c>
      <c r="R2159" s="74">
        <v>60</v>
      </c>
      <c r="S2159" s="74"/>
      <c r="T2159" s="74">
        <v>351</v>
      </c>
      <c r="U2159" s="74">
        <v>22</v>
      </c>
      <c r="V2159" s="74"/>
    </row>
    <row r="2160" spans="1:22">
      <c r="A2160" s="78">
        <v>42708</v>
      </c>
      <c r="B2160" s="74">
        <v>37</v>
      </c>
      <c r="C2160" s="74">
        <v>5</v>
      </c>
      <c r="D2160" s="74"/>
      <c r="E2160" s="74"/>
      <c r="F2160" s="74">
        <v>48</v>
      </c>
      <c r="G2160" s="74">
        <v>2</v>
      </c>
      <c r="H2160" s="74"/>
      <c r="I2160" s="74"/>
      <c r="J2160" s="74">
        <v>544</v>
      </c>
      <c r="K2160" s="74">
        <v>29</v>
      </c>
      <c r="L2160" s="74"/>
      <c r="M2160" s="74"/>
      <c r="N2160" s="74">
        <v>174</v>
      </c>
      <c r="O2160" s="74">
        <v>12</v>
      </c>
      <c r="Q2160" s="74">
        <v>585</v>
      </c>
      <c r="R2160" s="74">
        <v>43</v>
      </c>
      <c r="S2160" s="74"/>
      <c r="T2160" s="74">
        <v>358</v>
      </c>
      <c r="U2160" s="74">
        <v>24</v>
      </c>
      <c r="V2160" s="74"/>
    </row>
    <row r="2161" spans="1:21">
      <c r="A2161" s="78">
        <v>42709</v>
      </c>
      <c r="B2161" s="74">
        <v>18</v>
      </c>
      <c r="C2161" s="74">
        <v>2</v>
      </c>
      <c r="D2161" s="74"/>
      <c r="E2161" s="74"/>
      <c r="F2161" s="74">
        <v>22</v>
      </c>
      <c r="G2161" s="74">
        <v>2</v>
      </c>
      <c r="H2161" s="74"/>
      <c r="I2161" s="74"/>
      <c r="J2161" s="74">
        <v>460</v>
      </c>
      <c r="K2161" s="74">
        <v>25</v>
      </c>
      <c r="L2161" s="74"/>
      <c r="M2161" s="74"/>
      <c r="N2161" s="74">
        <v>138</v>
      </c>
      <c r="O2161" s="74">
        <v>12</v>
      </c>
      <c r="Q2161" s="74">
        <v>480</v>
      </c>
      <c r="R2161" s="74">
        <v>53</v>
      </c>
      <c r="S2161" s="74"/>
      <c r="T2161" s="74">
        <v>272</v>
      </c>
      <c r="U2161" s="74">
        <v>17</v>
      </c>
    </row>
    <row r="2162" spans="1:21">
      <c r="A2162" s="78">
        <v>42710</v>
      </c>
      <c r="B2162" s="74">
        <v>21</v>
      </c>
      <c r="C2162" s="74">
        <v>2</v>
      </c>
      <c r="D2162" s="74"/>
      <c r="E2162" s="74"/>
      <c r="F2162" s="74">
        <v>22</v>
      </c>
      <c r="G2162" s="74">
        <v>2</v>
      </c>
      <c r="H2162" s="74"/>
      <c r="I2162" s="74"/>
      <c r="J2162" s="74">
        <v>489</v>
      </c>
      <c r="K2162" s="74">
        <v>26</v>
      </c>
      <c r="L2162" s="74"/>
      <c r="M2162" s="74"/>
      <c r="N2162" s="74">
        <v>120</v>
      </c>
      <c r="O2162" s="74">
        <v>14</v>
      </c>
      <c r="Q2162" s="74">
        <v>494</v>
      </c>
      <c r="R2162" s="74">
        <v>62</v>
      </c>
      <c r="S2162" s="74"/>
      <c r="T2162" s="74">
        <v>272</v>
      </c>
      <c r="U2162" s="74">
        <v>17</v>
      </c>
    </row>
    <row r="2163" spans="1:21">
      <c r="A2163" s="78">
        <v>42711</v>
      </c>
      <c r="B2163" s="74">
        <v>19</v>
      </c>
      <c r="C2163" s="74">
        <v>3</v>
      </c>
      <c r="D2163" s="74"/>
      <c r="E2163" s="74"/>
      <c r="F2163" s="74">
        <v>19</v>
      </c>
      <c r="G2163" s="74">
        <v>3</v>
      </c>
      <c r="H2163" s="74"/>
      <c r="I2163" s="74"/>
      <c r="J2163" s="74">
        <v>433</v>
      </c>
      <c r="K2163" s="74">
        <v>25</v>
      </c>
      <c r="L2163" s="74"/>
      <c r="M2163" s="74"/>
      <c r="N2163" s="74">
        <v>122</v>
      </c>
      <c r="O2163" s="74">
        <v>13</v>
      </c>
      <c r="Q2163" s="74">
        <v>471</v>
      </c>
      <c r="R2163" s="74">
        <v>54</v>
      </c>
      <c r="S2163" s="74"/>
      <c r="T2163" s="74">
        <v>275</v>
      </c>
      <c r="U2163" s="74">
        <v>16</v>
      </c>
    </row>
    <row r="2164" spans="1:21">
      <c r="A2164" s="78">
        <v>42712</v>
      </c>
      <c r="B2164" s="74">
        <v>17</v>
      </c>
      <c r="C2164" s="74">
        <v>3</v>
      </c>
      <c r="D2164" s="74"/>
      <c r="E2164" s="74"/>
      <c r="F2164" s="74">
        <v>24</v>
      </c>
      <c r="G2164" s="74">
        <v>3</v>
      </c>
      <c r="H2164" s="74"/>
      <c r="I2164" s="74"/>
      <c r="J2164" s="74">
        <v>446</v>
      </c>
      <c r="K2164" s="74">
        <v>25</v>
      </c>
      <c r="L2164" s="74"/>
      <c r="M2164" s="74"/>
      <c r="N2164" s="74">
        <v>134</v>
      </c>
      <c r="O2164" s="74">
        <v>12</v>
      </c>
      <c r="Q2164" s="74">
        <v>522</v>
      </c>
      <c r="R2164" s="74">
        <v>53</v>
      </c>
      <c r="S2164" s="74"/>
      <c r="T2164" s="74">
        <v>330</v>
      </c>
      <c r="U2164" s="74">
        <v>19</v>
      </c>
    </row>
    <row r="2165" spans="1:21">
      <c r="A2165" s="78">
        <v>42713</v>
      </c>
      <c r="B2165" s="74">
        <v>18</v>
      </c>
      <c r="C2165" s="74">
        <v>3</v>
      </c>
      <c r="D2165" s="74"/>
      <c r="E2165" s="74"/>
      <c r="F2165" s="74">
        <v>26</v>
      </c>
      <c r="G2165" s="74">
        <v>3</v>
      </c>
      <c r="H2165" s="74"/>
      <c r="I2165" s="74"/>
      <c r="J2165" s="74">
        <v>403</v>
      </c>
      <c r="K2165" s="74">
        <v>27</v>
      </c>
      <c r="L2165" s="74"/>
      <c r="M2165" s="74"/>
      <c r="N2165" s="74">
        <v>116</v>
      </c>
      <c r="O2165" s="74">
        <v>12</v>
      </c>
      <c r="Q2165" s="74">
        <v>547</v>
      </c>
      <c r="R2165" s="74">
        <v>59</v>
      </c>
      <c r="S2165" s="74"/>
      <c r="T2165" s="74">
        <v>323</v>
      </c>
      <c r="U2165" s="74">
        <v>23</v>
      </c>
    </row>
    <row r="2166" spans="1:21">
      <c r="A2166" s="78">
        <v>42714</v>
      </c>
      <c r="B2166" s="74">
        <v>19</v>
      </c>
      <c r="C2166" s="74">
        <v>3</v>
      </c>
      <c r="D2166" s="74"/>
      <c r="E2166" s="74"/>
      <c r="F2166" s="74">
        <v>16</v>
      </c>
      <c r="G2166" s="74">
        <v>2</v>
      </c>
      <c r="H2166" s="74"/>
      <c r="I2166" s="74"/>
      <c r="J2166" s="74">
        <v>399</v>
      </c>
      <c r="K2166" s="74">
        <v>26</v>
      </c>
      <c r="L2166" s="74"/>
      <c r="M2166" s="74"/>
      <c r="N2166" s="74">
        <v>109</v>
      </c>
      <c r="O2166" s="74">
        <v>9</v>
      </c>
      <c r="Q2166" s="74">
        <v>576</v>
      </c>
      <c r="R2166" s="74">
        <v>57</v>
      </c>
      <c r="S2166" s="74"/>
      <c r="T2166" s="74">
        <v>265</v>
      </c>
      <c r="U2166" s="74">
        <v>17</v>
      </c>
    </row>
    <row r="2167" spans="1:21">
      <c r="A2167" s="78">
        <v>42715</v>
      </c>
      <c r="B2167" s="74">
        <v>12</v>
      </c>
      <c r="C2167" s="74">
        <v>2</v>
      </c>
      <c r="D2167" s="74"/>
      <c r="E2167" s="74"/>
      <c r="F2167" s="74">
        <v>31</v>
      </c>
      <c r="G2167" s="74">
        <v>2</v>
      </c>
      <c r="H2167" s="74"/>
      <c r="I2167" s="74"/>
      <c r="J2167" s="74">
        <v>278</v>
      </c>
      <c r="K2167" s="74">
        <v>22</v>
      </c>
      <c r="L2167" s="74"/>
      <c r="M2167" s="74"/>
      <c r="N2167" s="74">
        <v>100</v>
      </c>
      <c r="O2167" s="74">
        <v>8</v>
      </c>
      <c r="Q2167" s="74">
        <v>537</v>
      </c>
      <c r="R2167" s="74">
        <v>47</v>
      </c>
      <c r="S2167" s="74"/>
      <c r="T2167" s="74">
        <v>173</v>
      </c>
      <c r="U2167" s="74">
        <v>14</v>
      </c>
    </row>
    <row r="2168" spans="1:21">
      <c r="A2168" s="78">
        <v>42716</v>
      </c>
      <c r="B2168" s="74">
        <v>5</v>
      </c>
      <c r="C2168" s="74">
        <v>2</v>
      </c>
      <c r="D2168" s="74"/>
      <c r="E2168" s="74"/>
      <c r="F2168" s="74">
        <v>11</v>
      </c>
      <c r="G2168" s="74">
        <v>2</v>
      </c>
      <c r="H2168" s="74"/>
      <c r="I2168" s="74"/>
      <c r="J2168" s="74">
        <v>199</v>
      </c>
      <c r="K2168" s="74">
        <v>21</v>
      </c>
      <c r="L2168" s="74"/>
      <c r="M2168" s="74"/>
      <c r="N2168" s="74">
        <v>45</v>
      </c>
      <c r="O2168" s="74">
        <v>3</v>
      </c>
      <c r="Q2168" s="74">
        <v>402</v>
      </c>
      <c r="R2168" s="74">
        <v>48</v>
      </c>
      <c r="S2168" s="74"/>
      <c r="T2168" s="74">
        <v>137</v>
      </c>
      <c r="U2168" s="74">
        <v>12</v>
      </c>
    </row>
    <row r="2169" spans="1:21">
      <c r="A2169" s="78">
        <v>42717</v>
      </c>
      <c r="B2169" s="74">
        <v>8</v>
      </c>
      <c r="C2169" s="74">
        <v>2</v>
      </c>
      <c r="D2169" s="74"/>
      <c r="E2169" s="74"/>
      <c r="F2169" s="74">
        <v>28</v>
      </c>
      <c r="G2169" s="74">
        <v>2</v>
      </c>
      <c r="H2169" s="74"/>
      <c r="I2169" s="74"/>
      <c r="J2169" s="74">
        <v>275</v>
      </c>
      <c r="K2169" s="74">
        <v>20</v>
      </c>
      <c r="L2169" s="74"/>
      <c r="M2169" s="74"/>
      <c r="N2169" s="74">
        <v>66</v>
      </c>
      <c r="O2169" s="74">
        <v>6</v>
      </c>
      <c r="Q2169" s="74">
        <v>498</v>
      </c>
      <c r="R2169" s="74">
        <v>50</v>
      </c>
      <c r="S2169" s="74"/>
      <c r="T2169" s="74">
        <v>170</v>
      </c>
      <c r="U2169" s="74">
        <v>13</v>
      </c>
    </row>
    <row r="2170" spans="1:21">
      <c r="A2170" s="78">
        <v>42718</v>
      </c>
      <c r="B2170" s="74">
        <v>14</v>
      </c>
      <c r="C2170" s="74">
        <v>2</v>
      </c>
      <c r="D2170" s="74"/>
      <c r="E2170" s="74"/>
      <c r="F2170" s="74">
        <v>13</v>
      </c>
      <c r="G2170" s="74">
        <v>2</v>
      </c>
      <c r="H2170" s="74"/>
      <c r="I2170" s="74"/>
      <c r="J2170" s="74">
        <v>372</v>
      </c>
      <c r="K2170" s="74">
        <v>23</v>
      </c>
      <c r="L2170" s="74"/>
      <c r="M2170" s="74"/>
      <c r="N2170" s="74">
        <v>94</v>
      </c>
      <c r="O2170" s="74">
        <v>9</v>
      </c>
      <c r="Q2170" s="74">
        <v>478</v>
      </c>
      <c r="R2170" s="74">
        <v>48</v>
      </c>
      <c r="S2170" s="74"/>
      <c r="T2170" s="74">
        <v>202</v>
      </c>
      <c r="U2170" s="74">
        <v>13</v>
      </c>
    </row>
    <row r="2171" spans="1:21">
      <c r="A2171" s="78">
        <v>42719</v>
      </c>
      <c r="B2171" s="74">
        <v>15</v>
      </c>
      <c r="C2171" s="74">
        <v>2</v>
      </c>
      <c r="D2171" s="74"/>
      <c r="E2171" s="74"/>
      <c r="F2171" s="74">
        <v>21</v>
      </c>
      <c r="G2171" s="74">
        <v>2</v>
      </c>
      <c r="H2171" s="74"/>
      <c r="I2171" s="74"/>
      <c r="J2171" s="74">
        <v>422</v>
      </c>
      <c r="K2171" s="74">
        <v>24</v>
      </c>
      <c r="L2171" s="74"/>
      <c r="M2171" s="74"/>
      <c r="N2171" s="74">
        <v>102</v>
      </c>
      <c r="O2171" s="74">
        <v>11</v>
      </c>
      <c r="Q2171" s="74">
        <v>455</v>
      </c>
      <c r="R2171" s="74">
        <v>48</v>
      </c>
      <c r="S2171" s="74"/>
      <c r="T2171" s="74">
        <v>248</v>
      </c>
      <c r="U2171" s="74">
        <v>13</v>
      </c>
    </row>
    <row r="2172" spans="1:21">
      <c r="A2172" s="78">
        <v>42720</v>
      </c>
      <c r="B2172" s="74">
        <v>17</v>
      </c>
      <c r="C2172" s="74">
        <v>2</v>
      </c>
      <c r="D2172" s="74"/>
      <c r="E2172" s="74"/>
      <c r="F2172" s="74">
        <v>18</v>
      </c>
      <c r="G2172" s="74">
        <v>2</v>
      </c>
      <c r="H2172" s="74"/>
      <c r="I2172" s="74"/>
      <c r="J2172" s="74">
        <v>401</v>
      </c>
      <c r="K2172" s="74">
        <v>21</v>
      </c>
      <c r="L2172" s="74"/>
      <c r="M2172" s="74"/>
      <c r="N2172" s="74">
        <v>107</v>
      </c>
      <c r="O2172" s="74">
        <v>11</v>
      </c>
      <c r="Q2172" s="74">
        <v>470</v>
      </c>
      <c r="R2172" s="74">
        <v>50</v>
      </c>
      <c r="S2172" s="74"/>
      <c r="T2172" s="74">
        <v>307</v>
      </c>
      <c r="U2172" s="74">
        <v>17</v>
      </c>
    </row>
    <row r="2173" spans="1:21">
      <c r="A2173" s="78">
        <v>42721</v>
      </c>
      <c r="B2173" s="74">
        <v>20</v>
      </c>
      <c r="C2173" s="74">
        <v>2</v>
      </c>
      <c r="D2173" s="74"/>
      <c r="E2173" s="74"/>
      <c r="F2173" s="74">
        <v>25</v>
      </c>
      <c r="G2173" s="74">
        <v>2</v>
      </c>
      <c r="H2173" s="74"/>
      <c r="I2173" s="74"/>
      <c r="J2173" s="74">
        <v>419</v>
      </c>
      <c r="K2173" s="74">
        <v>26</v>
      </c>
      <c r="L2173" s="74"/>
      <c r="M2173" s="74"/>
      <c r="N2173" s="74">
        <v>125</v>
      </c>
      <c r="O2173" s="74">
        <v>10</v>
      </c>
      <c r="Q2173" s="74">
        <v>447</v>
      </c>
      <c r="R2173" s="74">
        <v>42</v>
      </c>
      <c r="S2173" s="74"/>
      <c r="T2173" s="74">
        <v>328</v>
      </c>
      <c r="U2173" s="74">
        <v>18</v>
      </c>
    </row>
    <row r="2174" spans="1:21">
      <c r="A2174" s="78">
        <v>42722</v>
      </c>
      <c r="B2174" s="74">
        <v>22</v>
      </c>
      <c r="C2174" s="74">
        <v>2</v>
      </c>
      <c r="D2174" s="74"/>
      <c r="E2174" s="74"/>
      <c r="F2174" s="74">
        <v>30</v>
      </c>
      <c r="G2174" s="74">
        <v>2</v>
      </c>
      <c r="H2174" s="74"/>
      <c r="I2174" s="74"/>
      <c r="J2174" s="74">
        <v>383</v>
      </c>
      <c r="K2174" s="74">
        <v>26</v>
      </c>
      <c r="L2174" s="74"/>
      <c r="M2174" s="74"/>
      <c r="N2174" s="74">
        <v>116</v>
      </c>
      <c r="O2174" s="74">
        <v>8</v>
      </c>
      <c r="Q2174" s="74">
        <v>425</v>
      </c>
      <c r="R2174" s="74">
        <v>32</v>
      </c>
      <c r="S2174" s="74"/>
      <c r="T2174" s="74">
        <v>287</v>
      </c>
      <c r="U2174" s="74">
        <v>20</v>
      </c>
    </row>
    <row r="2175" spans="1:21">
      <c r="A2175" s="78">
        <v>42723</v>
      </c>
      <c r="B2175" s="74">
        <v>18</v>
      </c>
      <c r="C2175" s="74">
        <v>2</v>
      </c>
      <c r="D2175" s="74"/>
      <c r="E2175" s="74"/>
      <c r="F2175" s="74">
        <v>25</v>
      </c>
      <c r="G2175" s="74">
        <v>2</v>
      </c>
      <c r="H2175" s="74"/>
      <c r="I2175" s="74"/>
      <c r="J2175" s="74">
        <v>479</v>
      </c>
      <c r="K2175" s="74">
        <v>28</v>
      </c>
      <c r="L2175" s="74"/>
      <c r="M2175" s="74"/>
      <c r="N2175" s="74">
        <v>129</v>
      </c>
      <c r="O2175" s="74">
        <v>11</v>
      </c>
      <c r="Q2175" s="74">
        <v>445</v>
      </c>
      <c r="R2175" s="74">
        <v>43</v>
      </c>
      <c r="S2175" s="74"/>
      <c r="T2175" s="74">
        <v>294</v>
      </c>
      <c r="U2175" s="74">
        <v>20</v>
      </c>
    </row>
    <row r="2176" spans="1:21">
      <c r="A2176" s="78">
        <v>42724</v>
      </c>
      <c r="B2176" s="74">
        <v>14</v>
      </c>
      <c r="C2176" s="74">
        <v>2</v>
      </c>
      <c r="D2176" s="74"/>
      <c r="E2176" s="74"/>
      <c r="F2176" s="74">
        <v>22</v>
      </c>
      <c r="G2176" s="74">
        <v>2</v>
      </c>
      <c r="H2176" s="74"/>
      <c r="I2176" s="74"/>
      <c r="J2176" s="74">
        <v>419</v>
      </c>
      <c r="K2176" s="74">
        <v>25</v>
      </c>
      <c r="L2176" s="74"/>
      <c r="M2176" s="74"/>
      <c r="N2176" s="74">
        <v>132</v>
      </c>
      <c r="O2176" s="74">
        <v>12</v>
      </c>
      <c r="Q2176" s="74">
        <v>447</v>
      </c>
      <c r="R2176" s="74">
        <v>48</v>
      </c>
      <c r="S2176" s="74"/>
      <c r="T2176" s="74">
        <v>264</v>
      </c>
      <c r="U2176" s="74">
        <v>16</v>
      </c>
    </row>
    <row r="2177" spans="1:21">
      <c r="A2177" s="78">
        <v>42725</v>
      </c>
      <c r="B2177" s="74">
        <v>14</v>
      </c>
      <c r="C2177" s="74">
        <v>2</v>
      </c>
      <c r="D2177" s="74"/>
      <c r="E2177" s="74"/>
      <c r="F2177" s="74">
        <v>22</v>
      </c>
      <c r="G2177" s="74">
        <v>2</v>
      </c>
      <c r="H2177" s="74"/>
      <c r="I2177" s="74"/>
      <c r="J2177" s="74">
        <v>430</v>
      </c>
      <c r="K2177" s="74">
        <v>25</v>
      </c>
      <c r="L2177" s="74"/>
      <c r="M2177" s="74"/>
      <c r="N2177" s="74">
        <v>149</v>
      </c>
      <c r="O2177" s="74">
        <v>12</v>
      </c>
      <c r="Q2177" s="74">
        <v>455</v>
      </c>
      <c r="R2177" s="74">
        <v>53</v>
      </c>
      <c r="S2177" s="74"/>
      <c r="T2177" s="74">
        <v>296</v>
      </c>
      <c r="U2177" s="74">
        <v>18</v>
      </c>
    </row>
    <row r="2178" spans="1:21">
      <c r="A2178" s="78">
        <v>42726</v>
      </c>
      <c r="B2178" s="74">
        <v>14</v>
      </c>
      <c r="C2178" s="74">
        <v>2</v>
      </c>
      <c r="D2178" s="74"/>
      <c r="E2178" s="74"/>
      <c r="F2178" s="74">
        <v>24</v>
      </c>
      <c r="G2178" s="74">
        <v>2</v>
      </c>
      <c r="H2178" s="74"/>
      <c r="I2178" s="74"/>
      <c r="J2178" s="74">
        <v>434</v>
      </c>
      <c r="K2178" s="74">
        <v>25</v>
      </c>
      <c r="L2178" s="74"/>
      <c r="M2178" s="74"/>
      <c r="N2178" s="74">
        <v>151</v>
      </c>
      <c r="O2178" s="74">
        <v>13</v>
      </c>
      <c r="Q2178" s="74">
        <v>475</v>
      </c>
      <c r="R2178" s="74">
        <v>56</v>
      </c>
      <c r="S2178" s="74"/>
      <c r="T2178" s="74">
        <v>295</v>
      </c>
      <c r="U2178" s="74">
        <v>20</v>
      </c>
    </row>
    <row r="2179" spans="1:21">
      <c r="A2179" s="78">
        <v>42727</v>
      </c>
      <c r="B2179" s="74">
        <v>18</v>
      </c>
      <c r="C2179" s="74">
        <v>2</v>
      </c>
      <c r="D2179" s="74"/>
      <c r="E2179" s="74"/>
      <c r="F2179" s="74">
        <v>19</v>
      </c>
      <c r="G2179" s="74">
        <v>2</v>
      </c>
      <c r="H2179" s="74"/>
      <c r="I2179" s="74"/>
      <c r="J2179" s="74">
        <v>482</v>
      </c>
      <c r="K2179" s="74">
        <v>24</v>
      </c>
      <c r="L2179" s="74"/>
      <c r="M2179" s="74"/>
      <c r="N2179" s="74">
        <v>147</v>
      </c>
      <c r="O2179" s="74">
        <v>14</v>
      </c>
      <c r="Q2179" s="74">
        <v>499</v>
      </c>
      <c r="R2179" s="74">
        <v>58</v>
      </c>
      <c r="S2179" s="74"/>
      <c r="T2179" s="74">
        <v>284</v>
      </c>
      <c r="U2179" s="74">
        <v>18</v>
      </c>
    </row>
    <row r="2180" spans="1:21">
      <c r="A2180" s="78">
        <v>42728</v>
      </c>
      <c r="B2180" s="74">
        <v>21</v>
      </c>
      <c r="C2180" s="74">
        <v>2</v>
      </c>
      <c r="D2180" s="74"/>
      <c r="E2180" s="74"/>
      <c r="F2180" s="74">
        <v>24</v>
      </c>
      <c r="G2180" s="74">
        <v>2</v>
      </c>
      <c r="H2180" s="74"/>
      <c r="I2180" s="74"/>
      <c r="J2180" s="74">
        <v>443</v>
      </c>
      <c r="K2180" s="74">
        <v>24</v>
      </c>
      <c r="L2180" s="74"/>
      <c r="M2180" s="74"/>
      <c r="N2180" s="74">
        <v>146</v>
      </c>
      <c r="O2180" s="74">
        <v>11</v>
      </c>
      <c r="Q2180" s="74">
        <v>512</v>
      </c>
      <c r="R2180" s="74">
        <v>43</v>
      </c>
      <c r="S2180" s="74"/>
      <c r="T2180" s="74">
        <v>352</v>
      </c>
      <c r="U2180" s="74">
        <v>20</v>
      </c>
    </row>
    <row r="2181" spans="1:21">
      <c r="A2181" s="78">
        <v>42729</v>
      </c>
      <c r="B2181" s="74">
        <v>20</v>
      </c>
      <c r="C2181" s="74">
        <v>2</v>
      </c>
      <c r="D2181" s="74"/>
      <c r="E2181" s="74"/>
      <c r="F2181" s="74">
        <v>26</v>
      </c>
      <c r="G2181" s="74">
        <v>2</v>
      </c>
      <c r="H2181" s="74"/>
      <c r="I2181" s="74"/>
      <c r="J2181" s="74">
        <v>377</v>
      </c>
      <c r="K2181" s="74">
        <v>24</v>
      </c>
      <c r="L2181" s="74"/>
      <c r="M2181" s="74"/>
      <c r="N2181" s="74">
        <v>145</v>
      </c>
      <c r="O2181" s="74">
        <v>11</v>
      </c>
      <c r="Q2181" s="74">
        <v>425</v>
      </c>
      <c r="R2181" s="74">
        <v>38</v>
      </c>
      <c r="S2181" s="74"/>
      <c r="T2181" s="74">
        <v>275</v>
      </c>
      <c r="U2181" s="74">
        <v>19</v>
      </c>
    </row>
    <row r="2182" spans="1:21">
      <c r="A2182" s="78">
        <v>42730</v>
      </c>
      <c r="B2182" s="74">
        <v>17</v>
      </c>
      <c r="C2182" s="74">
        <v>2</v>
      </c>
      <c r="D2182" s="74"/>
      <c r="E2182" s="74"/>
      <c r="F2182" s="74">
        <v>46</v>
      </c>
      <c r="G2182" s="74">
        <v>2</v>
      </c>
      <c r="H2182" s="74"/>
      <c r="I2182" s="74"/>
      <c r="J2182" s="74">
        <v>536</v>
      </c>
      <c r="K2182" s="74">
        <v>27</v>
      </c>
      <c r="L2182" s="74"/>
      <c r="M2182" s="74"/>
      <c r="N2182" s="74">
        <v>157</v>
      </c>
      <c r="O2182" s="74">
        <v>12</v>
      </c>
      <c r="Q2182" s="74">
        <v>533</v>
      </c>
      <c r="R2182" s="74">
        <v>52</v>
      </c>
      <c r="S2182" s="74"/>
      <c r="T2182" s="74">
        <v>387</v>
      </c>
      <c r="U2182" s="74">
        <v>20</v>
      </c>
    </row>
    <row r="2183" spans="1:21">
      <c r="A2183" s="78">
        <v>42731</v>
      </c>
      <c r="B2183" s="74">
        <v>13</v>
      </c>
      <c r="C2183" s="74">
        <v>2</v>
      </c>
      <c r="D2183" s="74"/>
      <c r="E2183" s="74"/>
      <c r="F2183" s="74">
        <v>22</v>
      </c>
      <c r="G2183" s="74">
        <v>2</v>
      </c>
      <c r="H2183" s="74"/>
      <c r="I2183" s="74"/>
      <c r="J2183" s="74">
        <v>510</v>
      </c>
      <c r="K2183" s="74">
        <v>25</v>
      </c>
      <c r="L2183" s="74"/>
      <c r="M2183" s="74"/>
      <c r="N2183" s="74">
        <v>163</v>
      </c>
      <c r="O2183" s="74">
        <v>14</v>
      </c>
      <c r="Q2183" s="74">
        <v>531</v>
      </c>
      <c r="R2183" s="74">
        <v>56</v>
      </c>
      <c r="S2183" s="74"/>
      <c r="T2183" s="74">
        <v>360</v>
      </c>
      <c r="U2183" s="74">
        <v>20</v>
      </c>
    </row>
    <row r="2184" spans="1:21">
      <c r="A2184" s="78">
        <v>42732</v>
      </c>
      <c r="B2184" s="74">
        <v>12</v>
      </c>
      <c r="C2184" s="74">
        <v>2</v>
      </c>
      <c r="D2184" s="74"/>
      <c r="E2184" s="74"/>
      <c r="F2184" s="74">
        <v>18</v>
      </c>
      <c r="G2184" s="74">
        <v>2</v>
      </c>
      <c r="H2184" s="74"/>
      <c r="I2184" s="74"/>
      <c r="J2184" s="74">
        <v>501</v>
      </c>
      <c r="K2184" s="74">
        <v>26</v>
      </c>
      <c r="L2184" s="74"/>
      <c r="M2184" s="74"/>
      <c r="N2184" s="74">
        <v>182</v>
      </c>
      <c r="O2184" s="74">
        <v>15</v>
      </c>
      <c r="Q2184" s="74">
        <v>484</v>
      </c>
      <c r="R2184" s="74">
        <v>54</v>
      </c>
      <c r="S2184" s="74"/>
      <c r="T2184" s="74">
        <v>337</v>
      </c>
      <c r="U2184" s="74">
        <v>20</v>
      </c>
    </row>
    <row r="2185" spans="1:21">
      <c r="A2185" s="78">
        <v>42733</v>
      </c>
      <c r="B2185" s="74">
        <v>12</v>
      </c>
      <c r="C2185" s="74">
        <v>2</v>
      </c>
      <c r="D2185" s="74"/>
      <c r="E2185" s="74"/>
      <c r="F2185" s="74">
        <v>44</v>
      </c>
      <c r="G2185" s="74">
        <v>2</v>
      </c>
      <c r="H2185" s="74"/>
      <c r="I2185" s="74"/>
      <c r="J2185" s="74">
        <v>444</v>
      </c>
      <c r="K2185" s="74">
        <v>24</v>
      </c>
      <c r="L2185" s="74"/>
      <c r="M2185" s="74"/>
      <c r="N2185" s="74">
        <v>169</v>
      </c>
      <c r="O2185" s="74">
        <v>15</v>
      </c>
      <c r="Q2185" s="74">
        <v>512</v>
      </c>
      <c r="R2185" s="74">
        <v>54</v>
      </c>
      <c r="S2185" s="74"/>
      <c r="T2185" s="74">
        <v>384</v>
      </c>
      <c r="U2185" s="74">
        <v>20</v>
      </c>
    </row>
    <row r="2186" spans="1:21">
      <c r="A2186" s="78">
        <v>42734</v>
      </c>
      <c r="B2186" s="74">
        <v>13</v>
      </c>
      <c r="C2186" s="74">
        <v>2</v>
      </c>
      <c r="D2186" s="74"/>
      <c r="E2186" s="74"/>
      <c r="F2186" s="74">
        <v>27</v>
      </c>
      <c r="G2186" s="74">
        <v>2</v>
      </c>
      <c r="H2186" s="74"/>
      <c r="I2186" s="74"/>
      <c r="J2186" s="74">
        <v>437</v>
      </c>
      <c r="K2186" s="74">
        <v>25</v>
      </c>
      <c r="L2186" s="74"/>
      <c r="M2186" s="74"/>
      <c r="N2186" s="74">
        <v>177</v>
      </c>
      <c r="O2186" s="74">
        <v>15</v>
      </c>
      <c r="Q2186" s="74">
        <v>515</v>
      </c>
      <c r="R2186" s="74">
        <v>55</v>
      </c>
      <c r="S2186" s="74"/>
      <c r="T2186" s="74">
        <v>415</v>
      </c>
      <c r="U2186" s="74">
        <v>24</v>
      </c>
    </row>
    <row r="2187" spans="1:21">
      <c r="A2187" s="78">
        <v>42735</v>
      </c>
      <c r="B2187" s="74">
        <v>20</v>
      </c>
      <c r="C2187" s="74">
        <v>2</v>
      </c>
      <c r="D2187" s="74"/>
      <c r="E2187" s="74"/>
      <c r="F2187" s="74">
        <v>29</v>
      </c>
      <c r="G2187" s="74">
        <v>2</v>
      </c>
      <c r="H2187" s="74"/>
      <c r="I2187" s="74"/>
      <c r="J2187" s="74">
        <v>468</v>
      </c>
      <c r="K2187" s="74">
        <v>24</v>
      </c>
      <c r="L2187" s="74"/>
      <c r="M2187" s="74"/>
      <c r="N2187" s="74">
        <v>177</v>
      </c>
      <c r="O2187" s="74">
        <v>11</v>
      </c>
      <c r="Q2187" s="74">
        <v>538</v>
      </c>
      <c r="R2187" s="74">
        <v>44</v>
      </c>
      <c r="S2187" s="74"/>
      <c r="T2187" s="74">
        <v>433</v>
      </c>
      <c r="U2187" s="74">
        <v>23</v>
      </c>
    </row>
    <row r="2188" spans="1:21">
      <c r="A2188" s="78">
        <v>42736</v>
      </c>
      <c r="B2188" s="74">
        <v>25</v>
      </c>
      <c r="C2188" s="74">
        <v>2</v>
      </c>
      <c r="D2188" s="74"/>
      <c r="E2188" s="74"/>
      <c r="F2188" s="74">
        <v>26</v>
      </c>
      <c r="G2188" s="74">
        <v>2</v>
      </c>
      <c r="H2188" s="74"/>
      <c r="I2188" s="74"/>
      <c r="J2188" s="74">
        <v>503</v>
      </c>
      <c r="K2188" s="74">
        <v>25</v>
      </c>
      <c r="L2188" s="74"/>
      <c r="M2188" s="74"/>
      <c r="N2188" s="74">
        <v>179</v>
      </c>
      <c r="O2188" s="74">
        <v>12</v>
      </c>
      <c r="Q2188" s="74">
        <v>539</v>
      </c>
      <c r="R2188" s="74">
        <v>40</v>
      </c>
      <c r="S2188" s="74"/>
      <c r="T2188" s="74">
        <v>431</v>
      </c>
      <c r="U2188" s="74">
        <v>22</v>
      </c>
    </row>
    <row r="2189" spans="1:21">
      <c r="A2189" s="78">
        <v>42737</v>
      </c>
      <c r="B2189" s="74">
        <v>20</v>
      </c>
      <c r="C2189" s="74">
        <v>2</v>
      </c>
      <c r="D2189" s="74"/>
      <c r="E2189" s="74"/>
      <c r="F2189" s="74">
        <v>32</v>
      </c>
      <c r="G2189" s="74">
        <v>2</v>
      </c>
      <c r="H2189" s="74"/>
      <c r="I2189" s="74"/>
      <c r="J2189" s="74">
        <v>521</v>
      </c>
      <c r="K2189" s="74">
        <v>28</v>
      </c>
      <c r="L2189" s="74"/>
      <c r="M2189" s="74"/>
      <c r="N2189" s="74">
        <v>172</v>
      </c>
      <c r="O2189" s="74">
        <v>10</v>
      </c>
      <c r="Q2189" s="74">
        <v>498</v>
      </c>
      <c r="R2189" s="74">
        <v>41</v>
      </c>
      <c r="S2189" s="74"/>
      <c r="T2189" s="74">
        <v>329</v>
      </c>
      <c r="U2189" s="74">
        <v>20</v>
      </c>
    </row>
    <row r="2190" spans="1:21">
      <c r="A2190" s="78">
        <v>42738</v>
      </c>
      <c r="B2190" s="74">
        <v>17</v>
      </c>
      <c r="C2190" s="74">
        <v>2</v>
      </c>
      <c r="D2190" s="74"/>
      <c r="E2190" s="74"/>
      <c r="F2190" s="74">
        <v>32</v>
      </c>
      <c r="G2190" s="74">
        <v>2</v>
      </c>
      <c r="H2190" s="74"/>
      <c r="I2190" s="74"/>
      <c r="J2190" s="74">
        <v>534</v>
      </c>
      <c r="K2190" s="74">
        <v>30</v>
      </c>
      <c r="L2190" s="74"/>
      <c r="M2190" s="74"/>
      <c r="N2190" s="74">
        <v>0</v>
      </c>
      <c r="O2190" s="74">
        <v>11</v>
      </c>
      <c r="Q2190" s="74">
        <v>498</v>
      </c>
      <c r="R2190" s="74">
        <v>51</v>
      </c>
      <c r="S2190" s="74"/>
      <c r="T2190" s="74">
        <v>334</v>
      </c>
      <c r="U2190" s="74">
        <v>20</v>
      </c>
    </row>
    <row r="2191" spans="1:21">
      <c r="A2191" s="78">
        <v>42739</v>
      </c>
      <c r="B2191" s="74">
        <v>12</v>
      </c>
      <c r="C2191" s="74">
        <v>2</v>
      </c>
      <c r="D2191" s="74"/>
      <c r="E2191" s="74"/>
      <c r="F2191" s="74">
        <v>18</v>
      </c>
      <c r="G2191" s="74">
        <v>2</v>
      </c>
      <c r="H2191" s="74"/>
      <c r="I2191" s="74"/>
      <c r="J2191" s="74">
        <v>434</v>
      </c>
      <c r="K2191" s="74">
        <v>28</v>
      </c>
      <c r="L2191" s="74"/>
      <c r="M2191" s="74"/>
      <c r="N2191" s="74">
        <v>142</v>
      </c>
      <c r="O2191" s="74">
        <v>12</v>
      </c>
      <c r="Q2191" s="74">
        <v>429</v>
      </c>
      <c r="R2191" s="74">
        <v>51</v>
      </c>
      <c r="S2191" s="74"/>
      <c r="T2191" s="74">
        <v>271</v>
      </c>
      <c r="U2191" s="74">
        <v>19</v>
      </c>
    </row>
    <row r="2192" spans="1:21">
      <c r="A2192" s="78">
        <v>42740</v>
      </c>
      <c r="B2192" s="74">
        <v>11</v>
      </c>
      <c r="C2192" s="74">
        <v>2</v>
      </c>
      <c r="D2192" s="74"/>
      <c r="E2192" s="74"/>
      <c r="F2192" s="74">
        <v>35</v>
      </c>
      <c r="G2192" s="74">
        <v>2</v>
      </c>
      <c r="H2192" s="74"/>
      <c r="I2192" s="74"/>
      <c r="J2192" s="74">
        <v>483</v>
      </c>
      <c r="K2192" s="74">
        <v>29</v>
      </c>
      <c r="L2192" s="74"/>
      <c r="M2192" s="74"/>
      <c r="N2192" s="74">
        <v>0</v>
      </c>
      <c r="O2192" s="74">
        <v>14</v>
      </c>
      <c r="Q2192" s="74">
        <v>503</v>
      </c>
      <c r="R2192" s="74">
        <v>54</v>
      </c>
      <c r="S2192" s="74"/>
      <c r="T2192" s="74">
        <v>277</v>
      </c>
      <c r="U2192" s="74">
        <v>21</v>
      </c>
    </row>
    <row r="2193" spans="1:22">
      <c r="A2193" s="78">
        <v>42741</v>
      </c>
      <c r="B2193" s="74">
        <v>14</v>
      </c>
      <c r="C2193" s="74">
        <v>2</v>
      </c>
      <c r="D2193" s="74"/>
      <c r="E2193" s="74"/>
      <c r="F2193" s="74">
        <v>45</v>
      </c>
      <c r="G2193" s="74">
        <v>2</v>
      </c>
      <c r="H2193" s="74"/>
      <c r="I2193" s="74"/>
      <c r="J2193" s="74">
        <v>516</v>
      </c>
      <c r="K2193" s="74">
        <v>30</v>
      </c>
      <c r="L2193" s="74"/>
      <c r="M2193" s="74"/>
      <c r="N2193" s="74">
        <v>159</v>
      </c>
      <c r="O2193" s="74">
        <v>13</v>
      </c>
      <c r="Q2193" s="74">
        <v>584</v>
      </c>
      <c r="R2193" s="74">
        <v>56</v>
      </c>
      <c r="S2193" s="74"/>
      <c r="T2193" s="74">
        <v>351</v>
      </c>
      <c r="U2193" s="74">
        <v>20</v>
      </c>
    </row>
    <row r="2194" spans="1:22">
      <c r="A2194" s="78">
        <v>42742</v>
      </c>
      <c r="B2194" s="74">
        <v>25</v>
      </c>
      <c r="C2194" s="74">
        <v>3</v>
      </c>
      <c r="D2194" s="74"/>
      <c r="E2194" s="74"/>
      <c r="F2194" s="74">
        <v>47</v>
      </c>
      <c r="G2194" s="74">
        <v>2</v>
      </c>
      <c r="H2194" s="74"/>
      <c r="I2194" s="74"/>
      <c r="J2194" s="74">
        <v>508</v>
      </c>
      <c r="K2194" s="74">
        <v>25</v>
      </c>
      <c r="L2194" s="74"/>
      <c r="M2194" s="74"/>
      <c r="N2194" s="74">
        <v>218</v>
      </c>
      <c r="O2194" s="74">
        <v>15</v>
      </c>
      <c r="Q2194" s="74">
        <v>639</v>
      </c>
      <c r="R2194" s="74">
        <v>55</v>
      </c>
      <c r="S2194" s="74"/>
      <c r="T2194" s="74">
        <v>353</v>
      </c>
      <c r="U2194" s="74">
        <v>20</v>
      </c>
    </row>
    <row r="2195" spans="1:22">
      <c r="A2195" s="78">
        <v>42743</v>
      </c>
      <c r="B2195" s="74">
        <v>20</v>
      </c>
      <c r="C2195" s="74">
        <v>2</v>
      </c>
      <c r="D2195" s="74"/>
      <c r="E2195" s="74"/>
      <c r="F2195" s="74">
        <v>30</v>
      </c>
      <c r="G2195" s="74">
        <v>2</v>
      </c>
      <c r="H2195" s="74"/>
      <c r="I2195" s="74"/>
      <c r="J2195" s="74">
        <v>429</v>
      </c>
      <c r="K2195" s="74">
        <v>24</v>
      </c>
      <c r="L2195" s="74"/>
      <c r="M2195" s="74"/>
      <c r="N2195" s="74">
        <v>97</v>
      </c>
      <c r="O2195" s="74">
        <v>12</v>
      </c>
      <c r="Q2195" s="74">
        <v>607</v>
      </c>
      <c r="R2195" s="74">
        <v>64</v>
      </c>
      <c r="S2195" s="74"/>
      <c r="T2195" s="74">
        <v>305</v>
      </c>
      <c r="U2195" s="74">
        <v>20</v>
      </c>
    </row>
    <row r="2196" spans="1:22">
      <c r="A2196" s="78">
        <v>42744</v>
      </c>
      <c r="B2196" s="74">
        <v>10</v>
      </c>
      <c r="C2196" s="74">
        <v>2</v>
      </c>
      <c r="D2196" s="74"/>
      <c r="E2196" s="74"/>
      <c r="F2196" s="74">
        <v>24</v>
      </c>
      <c r="G2196" s="74">
        <v>2</v>
      </c>
      <c r="H2196" s="74"/>
      <c r="I2196" s="74"/>
      <c r="J2196" s="74">
        <v>421</v>
      </c>
      <c r="K2196" s="74">
        <v>26</v>
      </c>
      <c r="L2196" s="74"/>
      <c r="M2196" s="74"/>
      <c r="N2196" s="74">
        <v>122</v>
      </c>
      <c r="O2196" s="74">
        <v>10</v>
      </c>
      <c r="Q2196" s="74">
        <v>497</v>
      </c>
      <c r="R2196" s="74">
        <v>51</v>
      </c>
      <c r="S2196" s="74"/>
      <c r="T2196" s="74">
        <v>228</v>
      </c>
      <c r="U2196" s="74">
        <v>18</v>
      </c>
    </row>
    <row r="2197" spans="1:22">
      <c r="A2197" s="78">
        <v>42745</v>
      </c>
      <c r="B2197" s="74">
        <v>11</v>
      </c>
      <c r="C2197" s="74">
        <v>2</v>
      </c>
      <c r="D2197" s="74"/>
      <c r="E2197" s="74"/>
      <c r="F2197" s="74">
        <v>21</v>
      </c>
      <c r="G2197" s="74">
        <v>2</v>
      </c>
      <c r="H2197" s="74"/>
      <c r="I2197" s="74"/>
      <c r="J2197" s="74">
        <v>390</v>
      </c>
      <c r="K2197" s="74">
        <v>27</v>
      </c>
      <c r="L2197" s="74"/>
      <c r="M2197" s="74"/>
      <c r="N2197" s="74">
        <v>120</v>
      </c>
      <c r="O2197" s="74">
        <v>11</v>
      </c>
      <c r="Q2197" s="74">
        <v>505</v>
      </c>
      <c r="R2197" s="74">
        <v>58</v>
      </c>
      <c r="S2197" s="74"/>
      <c r="T2197" s="74">
        <v>208</v>
      </c>
      <c r="U2197" s="74">
        <v>16</v>
      </c>
    </row>
    <row r="2198" spans="1:22">
      <c r="A2198" s="78">
        <v>42746</v>
      </c>
      <c r="B2198" s="74">
        <v>11</v>
      </c>
      <c r="C2198" s="74">
        <v>2</v>
      </c>
      <c r="D2198" s="74"/>
      <c r="E2198" s="74"/>
      <c r="F2198" s="74">
        <v>24</v>
      </c>
      <c r="G2198" s="74">
        <v>2</v>
      </c>
      <c r="H2198" s="74"/>
      <c r="I2198" s="74"/>
      <c r="J2198" s="74">
        <v>415</v>
      </c>
      <c r="K2198" s="74">
        <v>27</v>
      </c>
      <c r="L2198" s="74"/>
      <c r="M2198" s="74"/>
      <c r="N2198" s="74">
        <v>109</v>
      </c>
      <c r="O2198" s="74">
        <v>11</v>
      </c>
      <c r="Q2198" s="74">
        <v>486</v>
      </c>
      <c r="R2198" s="74">
        <v>54</v>
      </c>
      <c r="S2198" s="74"/>
      <c r="T2198" s="74">
        <v>199</v>
      </c>
      <c r="U2198" s="74">
        <v>16</v>
      </c>
    </row>
    <row r="2199" spans="1:22">
      <c r="A2199" s="78">
        <v>42747</v>
      </c>
      <c r="B2199" s="74">
        <v>11</v>
      </c>
      <c r="C2199" s="74">
        <v>2</v>
      </c>
      <c r="D2199" s="74"/>
      <c r="E2199" s="74"/>
      <c r="F2199" s="74">
        <v>27</v>
      </c>
      <c r="G2199" s="74">
        <v>2</v>
      </c>
      <c r="H2199" s="74"/>
      <c r="I2199" s="74"/>
      <c r="J2199" s="74">
        <v>455</v>
      </c>
      <c r="K2199" s="74">
        <v>28</v>
      </c>
      <c r="L2199" s="74"/>
      <c r="M2199" s="74"/>
      <c r="N2199" s="74">
        <v>107</v>
      </c>
      <c r="O2199" s="74">
        <v>10</v>
      </c>
      <c r="Q2199" s="74">
        <v>517</v>
      </c>
      <c r="R2199" s="74">
        <v>55</v>
      </c>
      <c r="S2199" s="74"/>
      <c r="T2199" s="74">
        <v>208</v>
      </c>
      <c r="U2199" s="74">
        <v>15</v>
      </c>
    </row>
    <row r="2200" spans="1:22">
      <c r="A2200" s="78">
        <v>42748</v>
      </c>
      <c r="B2200" s="74">
        <v>11</v>
      </c>
      <c r="C2200" s="74">
        <v>2</v>
      </c>
      <c r="D2200" s="74"/>
      <c r="E2200" s="74"/>
      <c r="F2200" s="74">
        <v>25</v>
      </c>
      <c r="G2200" s="74">
        <v>2</v>
      </c>
      <c r="H2200" s="74"/>
      <c r="I2200" s="74"/>
      <c r="J2200" s="74">
        <v>513</v>
      </c>
      <c r="K2200" s="74">
        <v>23</v>
      </c>
      <c r="L2200" s="74"/>
      <c r="M2200" s="74"/>
      <c r="N2200" s="74">
        <v>166</v>
      </c>
      <c r="O2200" s="74">
        <v>10</v>
      </c>
      <c r="Q2200" s="74">
        <v>644</v>
      </c>
      <c r="R2200" s="74">
        <v>57</v>
      </c>
      <c r="S2200" s="74"/>
      <c r="T2200" s="74">
        <v>278</v>
      </c>
      <c r="U2200" s="74">
        <v>17</v>
      </c>
    </row>
    <row r="2201" spans="1:22">
      <c r="A2201" s="78">
        <v>42749</v>
      </c>
      <c r="B2201" s="74">
        <v>11</v>
      </c>
      <c r="C2201" s="74">
        <v>2</v>
      </c>
      <c r="D2201" s="74"/>
      <c r="E2201" s="74"/>
      <c r="F2201" s="74">
        <v>43</v>
      </c>
      <c r="G2201" s="74">
        <v>2</v>
      </c>
      <c r="H2201" s="74"/>
      <c r="I2201" s="74"/>
      <c r="J2201" s="74">
        <v>462</v>
      </c>
      <c r="K2201" s="74">
        <v>22</v>
      </c>
      <c r="L2201" s="74"/>
      <c r="M2201" s="74"/>
      <c r="N2201" s="74">
        <v>148</v>
      </c>
      <c r="O2201" s="74">
        <v>10</v>
      </c>
      <c r="Q2201" s="74">
        <v>633</v>
      </c>
      <c r="R2201" s="74">
        <v>52</v>
      </c>
      <c r="S2201" s="74"/>
      <c r="T2201" s="74">
        <v>263</v>
      </c>
      <c r="U2201" s="74">
        <v>18</v>
      </c>
    </row>
    <row r="2202" spans="1:22">
      <c r="A2202" s="78">
        <v>42750</v>
      </c>
      <c r="B2202" s="74">
        <v>13</v>
      </c>
      <c r="C2202" s="74">
        <v>2</v>
      </c>
      <c r="D2202" s="74"/>
      <c r="E2202" s="74"/>
      <c r="F2202" s="74">
        <v>28</v>
      </c>
      <c r="G2202" s="74">
        <v>2</v>
      </c>
      <c r="H2202" s="74"/>
      <c r="I2202" s="74"/>
      <c r="J2202" s="74">
        <v>425</v>
      </c>
      <c r="K2202" s="74">
        <v>22</v>
      </c>
      <c r="L2202" s="74"/>
      <c r="M2202" s="74"/>
      <c r="N2202" s="74">
        <v>130</v>
      </c>
      <c r="O2202" s="74">
        <v>9</v>
      </c>
      <c r="Q2202" s="74">
        <v>580</v>
      </c>
      <c r="R2202" s="74">
        <v>49</v>
      </c>
      <c r="S2202" s="74"/>
      <c r="T2202" s="74">
        <v>241</v>
      </c>
      <c r="U2202" s="74">
        <v>15</v>
      </c>
    </row>
    <row r="2203" spans="1:22">
      <c r="A2203" s="78">
        <v>42751</v>
      </c>
      <c r="B2203" s="74">
        <v>11</v>
      </c>
      <c r="C2203" s="74">
        <v>2</v>
      </c>
      <c r="D2203" s="74"/>
      <c r="E2203" s="74"/>
      <c r="F2203" s="74">
        <v>29</v>
      </c>
      <c r="G2203" s="74">
        <v>2</v>
      </c>
      <c r="H2203" s="74"/>
      <c r="I2203" s="74"/>
      <c r="J2203" s="74">
        <v>482</v>
      </c>
      <c r="K2203" s="74">
        <v>23</v>
      </c>
      <c r="L2203" s="74"/>
      <c r="M2203" s="74"/>
      <c r="N2203" s="74">
        <v>124</v>
      </c>
      <c r="O2203" s="74">
        <v>11</v>
      </c>
      <c r="Q2203" s="74">
        <v>566</v>
      </c>
      <c r="R2203" s="74">
        <v>54</v>
      </c>
      <c r="S2203" s="74"/>
      <c r="T2203" s="74">
        <v>241</v>
      </c>
      <c r="U2203" s="74">
        <v>15</v>
      </c>
    </row>
    <row r="2204" spans="1:22">
      <c r="A2204" s="78">
        <v>42752</v>
      </c>
      <c r="B2204" s="74">
        <v>12</v>
      </c>
      <c r="C2204" s="74">
        <v>2</v>
      </c>
      <c r="D2204" s="74"/>
      <c r="E2204" s="74"/>
      <c r="F2204" s="74">
        <v>58</v>
      </c>
      <c r="G2204" s="74">
        <v>2</v>
      </c>
      <c r="H2204" s="74"/>
      <c r="I2204" s="74"/>
      <c r="J2204" s="74">
        <v>585</v>
      </c>
      <c r="K2204" s="74">
        <v>29</v>
      </c>
      <c r="L2204" s="74"/>
      <c r="M2204" s="74"/>
      <c r="N2204" s="74">
        <v>145</v>
      </c>
      <c r="O2204" s="74">
        <v>13</v>
      </c>
      <c r="Q2204" s="74">
        <v>632</v>
      </c>
      <c r="R2204" s="74">
        <v>65</v>
      </c>
      <c r="S2204" s="74"/>
      <c r="T2204" s="74">
        <v>261</v>
      </c>
      <c r="U2204" s="74">
        <v>14</v>
      </c>
    </row>
    <row r="2205" spans="1:22">
      <c r="A2205" s="78">
        <v>42753</v>
      </c>
      <c r="B2205" s="74">
        <v>14</v>
      </c>
      <c r="C2205" s="74">
        <v>2</v>
      </c>
      <c r="D2205" s="74"/>
      <c r="E2205" s="74"/>
      <c r="F2205" s="74">
        <v>54</v>
      </c>
      <c r="G2205" s="74">
        <v>2</v>
      </c>
      <c r="H2205" s="74"/>
      <c r="I2205" s="74"/>
      <c r="J2205" s="74">
        <v>611</v>
      </c>
      <c r="K2205" s="74">
        <v>30</v>
      </c>
      <c r="L2205" s="74"/>
      <c r="M2205" s="74"/>
      <c r="N2205" s="74">
        <v>151</v>
      </c>
      <c r="O2205" s="74">
        <v>14</v>
      </c>
      <c r="Q2205" s="74">
        <v>674</v>
      </c>
      <c r="R2205" s="74">
        <v>70</v>
      </c>
      <c r="S2205" s="74"/>
      <c r="T2205" s="74">
        <v>291</v>
      </c>
      <c r="U2205" s="74">
        <v>14</v>
      </c>
    </row>
    <row r="2206" spans="1:22">
      <c r="A2206" s="78">
        <v>42754</v>
      </c>
      <c r="B2206" s="74">
        <v>22</v>
      </c>
      <c r="C2206" s="74">
        <v>2</v>
      </c>
      <c r="D2206" s="74"/>
      <c r="E2206" s="74"/>
      <c r="F2206" s="74">
        <v>44</v>
      </c>
      <c r="G2206" s="74">
        <v>2</v>
      </c>
      <c r="H2206" s="74"/>
      <c r="I2206" s="74"/>
      <c r="J2206" s="74">
        <v>518</v>
      </c>
      <c r="K2206" s="74">
        <v>22</v>
      </c>
      <c r="L2206" s="74"/>
      <c r="M2206" s="74"/>
      <c r="N2206" s="74">
        <v>149</v>
      </c>
      <c r="O2206" s="74">
        <v>13</v>
      </c>
      <c r="Q2206" s="74">
        <v>619</v>
      </c>
      <c r="R2206" s="74">
        <v>63</v>
      </c>
      <c r="S2206" s="74"/>
      <c r="T2206" s="74">
        <v>287</v>
      </c>
      <c r="U2206" s="74">
        <v>16</v>
      </c>
    </row>
    <row r="2207" spans="1:22">
      <c r="A2207" s="78">
        <v>42755</v>
      </c>
      <c r="B2207" s="74">
        <v>21</v>
      </c>
      <c r="C2207" s="74">
        <v>2</v>
      </c>
      <c r="D2207" s="74"/>
      <c r="E2207" s="74"/>
      <c r="F2207" s="74">
        <v>36</v>
      </c>
      <c r="G2207" s="74">
        <v>2</v>
      </c>
      <c r="H2207" s="74"/>
      <c r="I2207" s="74"/>
      <c r="J2207" s="74"/>
      <c r="K2207" s="74"/>
      <c r="L2207" s="74"/>
      <c r="M2207" s="74"/>
      <c r="N2207" s="74">
        <v>132</v>
      </c>
      <c r="O2207" s="74">
        <v>12</v>
      </c>
      <c r="Q2207" s="74">
        <v>661</v>
      </c>
      <c r="R2207" s="74">
        <v>70</v>
      </c>
      <c r="S2207" s="74"/>
      <c r="T2207" s="74">
        <v>330</v>
      </c>
      <c r="U2207" s="74">
        <v>15</v>
      </c>
      <c r="V2207" s="74"/>
    </row>
    <row r="2208" spans="1:22">
      <c r="A2208" s="78">
        <v>42756</v>
      </c>
      <c r="B2208" s="74">
        <v>23</v>
      </c>
      <c r="C2208" s="74">
        <v>2</v>
      </c>
      <c r="D2208" s="74"/>
      <c r="E2208" s="74"/>
      <c r="F2208" s="74">
        <v>37</v>
      </c>
      <c r="G2208" s="74">
        <v>2</v>
      </c>
      <c r="H2208" s="74"/>
      <c r="I2208" s="74"/>
      <c r="J2208" s="74"/>
      <c r="K2208" s="74"/>
      <c r="L2208" s="74"/>
      <c r="M2208" s="74"/>
      <c r="N2208" s="74">
        <v>144</v>
      </c>
      <c r="O2208" s="74">
        <v>13</v>
      </c>
      <c r="Q2208" s="74">
        <v>580</v>
      </c>
      <c r="R2208" s="74">
        <v>53</v>
      </c>
      <c r="S2208" s="74"/>
      <c r="T2208" s="74">
        <v>351</v>
      </c>
      <c r="U2208" s="74">
        <v>13</v>
      </c>
      <c r="V2208" s="74"/>
    </row>
    <row r="2209" spans="1:22">
      <c r="A2209" s="78">
        <v>42757</v>
      </c>
      <c r="B2209" s="74">
        <v>23</v>
      </c>
      <c r="C2209" s="74">
        <v>2</v>
      </c>
      <c r="D2209" s="74"/>
      <c r="E2209" s="74"/>
      <c r="F2209" s="74">
        <v>64</v>
      </c>
      <c r="G2209" s="74">
        <v>2</v>
      </c>
      <c r="H2209" s="74"/>
      <c r="I2209" s="74"/>
      <c r="J2209" s="74"/>
      <c r="K2209" s="74"/>
      <c r="L2209" s="74"/>
      <c r="M2209" s="74"/>
      <c r="N2209" s="74">
        <v>173</v>
      </c>
      <c r="O2209" s="74">
        <v>14</v>
      </c>
      <c r="Q2209" s="74">
        <v>584</v>
      </c>
      <c r="R2209" s="74">
        <v>52</v>
      </c>
      <c r="S2209" s="74"/>
      <c r="T2209" s="74">
        <v>371</v>
      </c>
      <c r="U2209" s="74">
        <v>15</v>
      </c>
      <c r="V2209" s="74"/>
    </row>
    <row r="2210" spans="1:22">
      <c r="A2210" s="78">
        <v>42758</v>
      </c>
      <c r="B2210" s="74">
        <v>26</v>
      </c>
      <c r="C2210" s="74">
        <v>2</v>
      </c>
      <c r="D2210" s="74"/>
      <c r="E2210" s="74"/>
      <c r="F2210" s="74">
        <v>44</v>
      </c>
      <c r="G2210" s="74">
        <v>2</v>
      </c>
      <c r="H2210" s="74"/>
      <c r="I2210" s="74"/>
      <c r="J2210" s="74"/>
      <c r="K2210" s="74"/>
      <c r="L2210" s="74"/>
      <c r="M2210" s="74"/>
      <c r="N2210" s="74">
        <v>156</v>
      </c>
      <c r="O2210" s="74">
        <v>15</v>
      </c>
      <c r="Q2210" s="74">
        <v>578</v>
      </c>
      <c r="R2210" s="74">
        <v>58</v>
      </c>
      <c r="S2210" s="74"/>
      <c r="T2210" s="74">
        <v>417</v>
      </c>
      <c r="U2210" s="74">
        <v>17</v>
      </c>
      <c r="V2210" s="74"/>
    </row>
    <row r="2211" spans="1:22">
      <c r="A2211" s="78">
        <v>42759</v>
      </c>
      <c r="B2211" s="74">
        <v>36</v>
      </c>
      <c r="C2211" s="74">
        <v>2</v>
      </c>
      <c r="D2211" s="74"/>
      <c r="E2211" s="74"/>
      <c r="F2211" s="74">
        <v>75</v>
      </c>
      <c r="G2211" s="74">
        <v>2</v>
      </c>
      <c r="H2211" s="74"/>
      <c r="I2211" s="74"/>
      <c r="J2211" s="74"/>
      <c r="K2211" s="74"/>
      <c r="L2211" s="74"/>
      <c r="M2211" s="74"/>
      <c r="N2211" s="74">
        <v>188</v>
      </c>
      <c r="O2211" s="74">
        <v>18</v>
      </c>
      <c r="Q2211" s="74">
        <v>635</v>
      </c>
      <c r="R2211" s="74">
        <v>59</v>
      </c>
      <c r="S2211" s="74"/>
      <c r="T2211" s="74">
        <v>559</v>
      </c>
      <c r="U2211" s="74">
        <v>16</v>
      </c>
      <c r="V2211" s="74"/>
    </row>
    <row r="2212" spans="1:22">
      <c r="A2212" s="78">
        <v>42760</v>
      </c>
      <c r="B2212" s="74">
        <v>33</v>
      </c>
      <c r="C2212" s="74">
        <v>2</v>
      </c>
      <c r="D2212" s="74"/>
      <c r="E2212" s="74"/>
      <c r="F2212" s="74">
        <v>56</v>
      </c>
      <c r="G2212" s="74">
        <v>2</v>
      </c>
      <c r="H2212" s="74"/>
      <c r="I2212" s="74"/>
      <c r="J2212" s="74"/>
      <c r="K2212" s="74"/>
      <c r="L2212" s="74"/>
      <c r="M2212" s="74"/>
      <c r="N2212" s="74">
        <v>182</v>
      </c>
      <c r="O2212" s="74">
        <v>14</v>
      </c>
      <c r="Q2212" s="74">
        <v>533</v>
      </c>
      <c r="R2212" s="74">
        <v>49</v>
      </c>
      <c r="S2212" s="74"/>
      <c r="T2212" s="74">
        <v>552</v>
      </c>
      <c r="U2212" s="74">
        <v>17</v>
      </c>
      <c r="V2212" s="74"/>
    </row>
    <row r="2213" spans="1:22">
      <c r="A2213" s="78">
        <v>42761</v>
      </c>
      <c r="B2213" s="74">
        <v>37</v>
      </c>
      <c r="C2213" s="74">
        <v>2</v>
      </c>
      <c r="D2213" s="74"/>
      <c r="E2213" s="74"/>
      <c r="F2213" s="74">
        <v>61</v>
      </c>
      <c r="G2213" s="74">
        <v>2</v>
      </c>
      <c r="H2213" s="74"/>
      <c r="I2213" s="74"/>
      <c r="J2213" s="74"/>
      <c r="K2213" s="74"/>
      <c r="L2213" s="74"/>
      <c r="M2213" s="74"/>
      <c r="N2213" s="74">
        <v>168</v>
      </c>
      <c r="O2213" s="74">
        <v>14</v>
      </c>
      <c r="Q2213" s="74">
        <v>495</v>
      </c>
      <c r="R2213" s="74">
        <v>41</v>
      </c>
      <c r="S2213" s="74"/>
      <c r="T2213" s="74">
        <v>560</v>
      </c>
      <c r="U2213" s="74">
        <v>17</v>
      </c>
      <c r="V2213" s="74"/>
    </row>
    <row r="2214" spans="1:22">
      <c r="A2214" s="78">
        <v>42762</v>
      </c>
      <c r="B2214" s="74">
        <v>56</v>
      </c>
      <c r="C2214" s="74">
        <v>2</v>
      </c>
      <c r="D2214" s="74"/>
      <c r="E2214" s="74"/>
      <c r="F2214" s="74">
        <v>120</v>
      </c>
      <c r="G2214" s="74">
        <v>2</v>
      </c>
      <c r="H2214" s="74"/>
      <c r="I2214" s="74"/>
      <c r="J2214" s="74"/>
      <c r="K2214" s="74"/>
      <c r="L2214" s="74"/>
      <c r="M2214" s="74"/>
      <c r="N2214" s="74">
        <v>264</v>
      </c>
      <c r="O2214" s="74">
        <v>16</v>
      </c>
      <c r="Q2214" s="74">
        <v>525</v>
      </c>
      <c r="R2214" s="74">
        <v>24</v>
      </c>
      <c r="S2214" s="74"/>
      <c r="T2214" s="74">
        <v>737</v>
      </c>
      <c r="U2214" s="74">
        <v>19</v>
      </c>
      <c r="V2214" s="74"/>
    </row>
    <row r="2215" spans="1:22">
      <c r="A2215" s="78">
        <v>42763</v>
      </c>
      <c r="B2215" s="74">
        <v>66</v>
      </c>
      <c r="C2215" s="74">
        <v>3</v>
      </c>
      <c r="D2215" s="74"/>
      <c r="E2215" s="74"/>
      <c r="F2215" s="74">
        <v>125</v>
      </c>
      <c r="G2215" s="74">
        <v>2</v>
      </c>
      <c r="H2215" s="74"/>
      <c r="I2215" s="74"/>
      <c r="J2215" s="74"/>
      <c r="K2215" s="74"/>
      <c r="L2215" s="74"/>
      <c r="M2215" s="74"/>
      <c r="N2215" s="74">
        <v>280</v>
      </c>
      <c r="O2215" s="74">
        <v>14</v>
      </c>
      <c r="Q2215" s="74">
        <v>577</v>
      </c>
      <c r="R2215" s="74">
        <v>25</v>
      </c>
      <c r="S2215" s="74"/>
      <c r="T2215" s="74">
        <v>753</v>
      </c>
      <c r="U2215" s="74">
        <v>19</v>
      </c>
      <c r="V2215" s="74"/>
    </row>
    <row r="2216" spans="1:22">
      <c r="A2216" s="78">
        <v>42764</v>
      </c>
      <c r="B2216" s="74">
        <v>53</v>
      </c>
      <c r="C2216" s="74">
        <v>2</v>
      </c>
      <c r="D2216" s="74"/>
      <c r="E2216" s="74"/>
      <c r="F2216" s="74">
        <v>81</v>
      </c>
      <c r="G2216" s="74">
        <v>2</v>
      </c>
      <c r="H2216" s="74"/>
      <c r="I2216" s="74"/>
      <c r="J2216" s="74"/>
      <c r="K2216" s="74"/>
      <c r="L2216" s="74"/>
      <c r="M2216" s="74"/>
      <c r="N2216" s="74">
        <v>151</v>
      </c>
      <c r="O2216" s="74">
        <v>7</v>
      </c>
      <c r="Q2216" s="74">
        <v>539</v>
      </c>
      <c r="R2216" s="74">
        <v>21</v>
      </c>
      <c r="S2216" s="74"/>
      <c r="T2216" s="74">
        <v>675</v>
      </c>
      <c r="U2216" s="74">
        <v>17</v>
      </c>
      <c r="V2216" s="74"/>
    </row>
    <row r="2217" spans="1:22">
      <c r="A2217" s="78">
        <v>42765</v>
      </c>
      <c r="B2217" s="74">
        <v>52</v>
      </c>
      <c r="C2217" s="74">
        <v>2</v>
      </c>
      <c r="D2217" s="74"/>
      <c r="E2217" s="74"/>
      <c r="F2217" s="74">
        <v>75</v>
      </c>
      <c r="G2217" s="74">
        <v>1</v>
      </c>
      <c r="H2217" s="74"/>
      <c r="I2217" s="74"/>
      <c r="J2217" s="74"/>
      <c r="K2217" s="74"/>
      <c r="L2217" s="74"/>
      <c r="M2217" s="74"/>
      <c r="N2217" s="74">
        <v>184</v>
      </c>
      <c r="O2217" s="74">
        <v>7</v>
      </c>
      <c r="Q2217" s="74">
        <v>533</v>
      </c>
      <c r="R2217" s="74">
        <v>20</v>
      </c>
      <c r="S2217" s="74"/>
      <c r="T2217" s="74">
        <v>595</v>
      </c>
      <c r="U2217" s="74">
        <v>20</v>
      </c>
      <c r="V2217" s="74"/>
    </row>
    <row r="2218" spans="1:22">
      <c r="A2218" s="78">
        <v>42766</v>
      </c>
      <c r="B2218" s="74">
        <v>47</v>
      </c>
      <c r="C2218" s="74">
        <v>2</v>
      </c>
      <c r="D2218" s="74"/>
      <c r="E2218" s="74"/>
      <c r="F2218" s="74">
        <v>86</v>
      </c>
      <c r="G2218" s="74">
        <v>1</v>
      </c>
      <c r="H2218" s="74"/>
      <c r="I2218" s="74"/>
      <c r="J2218" s="74"/>
      <c r="K2218" s="74"/>
      <c r="L2218" s="74"/>
      <c r="M2218" s="74"/>
      <c r="N2218" s="74">
        <v>204</v>
      </c>
      <c r="O2218" s="74">
        <v>8</v>
      </c>
      <c r="Q2218" s="74">
        <v>518</v>
      </c>
      <c r="R2218" s="74">
        <v>20</v>
      </c>
      <c r="S2218" s="74"/>
      <c r="T2218" s="74">
        <v>599</v>
      </c>
      <c r="U2218" s="74">
        <v>19</v>
      </c>
      <c r="V2218" s="74"/>
    </row>
    <row r="2219" spans="1:22">
      <c r="A2219" s="78">
        <v>42767</v>
      </c>
      <c r="B2219" s="74">
        <v>38</v>
      </c>
      <c r="C2219" s="74">
        <v>2</v>
      </c>
      <c r="D2219" s="74"/>
      <c r="E2219" s="74"/>
      <c r="F2219" s="74">
        <v>62</v>
      </c>
      <c r="G2219" s="74">
        <v>1</v>
      </c>
      <c r="H2219" s="74"/>
      <c r="I2219" s="74"/>
      <c r="J2219" s="74"/>
      <c r="K2219" s="74"/>
      <c r="L2219" s="74"/>
      <c r="M2219" s="74"/>
      <c r="N2219" s="74">
        <v>175</v>
      </c>
      <c r="O2219" s="74">
        <v>8</v>
      </c>
      <c r="Q2219" s="74">
        <v>462</v>
      </c>
      <c r="R2219" s="74">
        <v>19</v>
      </c>
      <c r="S2219" s="74"/>
      <c r="T2219" s="74">
        <v>546</v>
      </c>
      <c r="U2219" s="74">
        <v>19</v>
      </c>
      <c r="V2219" s="74"/>
    </row>
    <row r="2220" spans="1:22">
      <c r="A2220" s="78">
        <v>42768</v>
      </c>
      <c r="B2220" s="74">
        <v>34</v>
      </c>
      <c r="C2220" s="74">
        <v>2</v>
      </c>
      <c r="D2220" s="74"/>
      <c r="E2220" s="74"/>
      <c r="F2220" s="74">
        <v>73</v>
      </c>
      <c r="G2220" s="74">
        <v>1</v>
      </c>
      <c r="H2220" s="74"/>
      <c r="I2220" s="74"/>
      <c r="J2220" s="74"/>
      <c r="K2220" s="74"/>
      <c r="L2220" s="74"/>
      <c r="M2220" s="74"/>
      <c r="N2220" s="74">
        <v>158</v>
      </c>
      <c r="O2220" s="74">
        <v>5</v>
      </c>
      <c r="Q2220" s="74">
        <v>477</v>
      </c>
      <c r="R2220" s="74">
        <v>20</v>
      </c>
      <c r="S2220" s="74"/>
      <c r="T2220" s="74">
        <v>497</v>
      </c>
      <c r="U2220" s="74">
        <v>21</v>
      </c>
      <c r="V2220" s="74"/>
    </row>
    <row r="2221" spans="1:22">
      <c r="A2221" s="78">
        <v>42769</v>
      </c>
      <c r="B2221" s="74">
        <v>29</v>
      </c>
      <c r="C2221" s="74">
        <v>2</v>
      </c>
      <c r="D2221" s="74"/>
      <c r="E2221" s="74"/>
      <c r="F2221" s="74">
        <v>42</v>
      </c>
      <c r="G2221" s="74">
        <v>1</v>
      </c>
      <c r="H2221" s="74"/>
      <c r="I2221" s="74"/>
      <c r="J2221" s="74"/>
      <c r="K2221" s="74"/>
      <c r="L2221" s="74"/>
      <c r="M2221" s="74"/>
      <c r="N2221" s="74">
        <v>149</v>
      </c>
      <c r="O2221" s="74">
        <v>5</v>
      </c>
      <c r="Q2221" s="74">
        <v>488</v>
      </c>
      <c r="R2221" s="74">
        <v>25</v>
      </c>
      <c r="S2221" s="74"/>
      <c r="T2221" s="74">
        <v>433</v>
      </c>
      <c r="U2221" s="74">
        <v>18</v>
      </c>
      <c r="V2221" s="74"/>
    </row>
    <row r="2222" spans="1:22">
      <c r="A2222" s="78">
        <v>42770</v>
      </c>
      <c r="B2222" s="74">
        <v>22</v>
      </c>
      <c r="C2222" s="74">
        <v>2</v>
      </c>
      <c r="D2222" s="74"/>
      <c r="E2222" s="74"/>
      <c r="F2222" s="74">
        <v>59</v>
      </c>
      <c r="G2222" s="74">
        <v>1</v>
      </c>
      <c r="H2222" s="74"/>
      <c r="I2222" s="74"/>
      <c r="J2222" s="74"/>
      <c r="K2222" s="74"/>
      <c r="L2222" s="74"/>
      <c r="M2222" s="74"/>
      <c r="N2222" s="74">
        <v>141</v>
      </c>
      <c r="O2222" s="74">
        <v>5</v>
      </c>
      <c r="Q2222" s="74">
        <v>542</v>
      </c>
      <c r="R2222" s="74">
        <v>35</v>
      </c>
      <c r="S2222" s="74"/>
      <c r="T2222" s="74">
        <v>411</v>
      </c>
      <c r="U2222" s="74">
        <v>17</v>
      </c>
      <c r="V2222" s="74"/>
    </row>
    <row r="2223" spans="1:22">
      <c r="A2223" s="78">
        <v>42771</v>
      </c>
      <c r="B2223" s="74">
        <v>17</v>
      </c>
      <c r="C2223" s="74">
        <v>2</v>
      </c>
      <c r="D2223" s="74"/>
      <c r="E2223" s="74"/>
      <c r="F2223" s="74">
        <v>37</v>
      </c>
      <c r="G2223" s="74">
        <v>2</v>
      </c>
      <c r="H2223" s="74"/>
      <c r="I2223" s="74"/>
      <c r="J2223" s="74"/>
      <c r="K2223" s="74"/>
      <c r="L2223" s="74"/>
      <c r="M2223" s="74"/>
      <c r="N2223" s="74">
        <v>141</v>
      </c>
      <c r="O2223" s="74">
        <v>5</v>
      </c>
      <c r="Q2223" s="74">
        <v>601</v>
      </c>
      <c r="R2223" s="74">
        <v>42</v>
      </c>
      <c r="S2223" s="74"/>
      <c r="T2223" s="74">
        <v>421</v>
      </c>
      <c r="U2223" s="74">
        <v>19</v>
      </c>
      <c r="V2223" s="74"/>
    </row>
    <row r="2224" spans="1:22">
      <c r="A2224" s="78">
        <v>42772</v>
      </c>
      <c r="B2224" s="74">
        <v>17</v>
      </c>
      <c r="C2224" s="74">
        <v>2</v>
      </c>
      <c r="D2224" s="74"/>
      <c r="E2224" s="74"/>
      <c r="F2224" s="74">
        <v>52</v>
      </c>
      <c r="G2224" s="74">
        <v>2</v>
      </c>
      <c r="H2224" s="74"/>
      <c r="I2224" s="74"/>
      <c r="J2224" s="74"/>
      <c r="K2224" s="74"/>
      <c r="L2224" s="74"/>
      <c r="M2224" s="74"/>
      <c r="N2224" s="74">
        <v>131</v>
      </c>
      <c r="O2224" s="74">
        <v>5</v>
      </c>
      <c r="Q2224" s="74">
        <v>596</v>
      </c>
      <c r="R2224" s="74">
        <v>39</v>
      </c>
      <c r="S2224" s="74"/>
      <c r="T2224" s="74">
        <v>379</v>
      </c>
      <c r="U2224" s="74">
        <v>20</v>
      </c>
      <c r="V2224" s="74"/>
    </row>
    <row r="2225" spans="1:22">
      <c r="A2225" s="78">
        <v>42773</v>
      </c>
      <c r="B2225" s="74">
        <v>17</v>
      </c>
      <c r="C2225" s="74">
        <v>2</v>
      </c>
      <c r="D2225" s="74"/>
      <c r="E2225" s="74"/>
      <c r="F2225" s="74">
        <v>29</v>
      </c>
      <c r="G2225" s="74">
        <v>2</v>
      </c>
      <c r="H2225" s="74"/>
      <c r="I2225" s="74"/>
      <c r="J2225" s="74"/>
      <c r="K2225" s="74"/>
      <c r="L2225" s="74"/>
      <c r="M2225" s="74"/>
      <c r="N2225" s="74">
        <v>115</v>
      </c>
      <c r="O2225" s="74">
        <v>5</v>
      </c>
      <c r="Q2225" s="74">
        <v>590</v>
      </c>
      <c r="R2225" s="74">
        <v>47</v>
      </c>
      <c r="S2225" s="74"/>
      <c r="T2225" s="74">
        <v>385</v>
      </c>
      <c r="U2225" s="74">
        <v>19</v>
      </c>
      <c r="V2225" s="74"/>
    </row>
    <row r="2226" spans="1:22">
      <c r="A2226" s="78">
        <v>42774</v>
      </c>
      <c r="B2226" s="74">
        <v>17</v>
      </c>
      <c r="C2226" s="74">
        <v>2</v>
      </c>
      <c r="D2226" s="74"/>
      <c r="E2226" s="74"/>
      <c r="F2226" s="74">
        <v>29</v>
      </c>
      <c r="G2226" s="74">
        <v>2</v>
      </c>
      <c r="H2226" s="74"/>
      <c r="I2226" s="74"/>
      <c r="J2226" s="74"/>
      <c r="K2226" s="74"/>
      <c r="L2226" s="74"/>
      <c r="M2226" s="74"/>
      <c r="N2226" s="74">
        <v>115</v>
      </c>
      <c r="O2226" s="74">
        <v>6</v>
      </c>
      <c r="Q2226" s="74">
        <v>772</v>
      </c>
      <c r="R2226" s="74">
        <v>58</v>
      </c>
      <c r="S2226" s="74"/>
      <c r="T2226" s="74">
        <v>387</v>
      </c>
      <c r="U2226" s="74">
        <v>18</v>
      </c>
      <c r="V2226" s="74"/>
    </row>
    <row r="2227" spans="1:22">
      <c r="A2227" s="78">
        <v>42775</v>
      </c>
      <c r="B2227" s="74">
        <v>14</v>
      </c>
      <c r="C2227" s="74">
        <v>2</v>
      </c>
      <c r="D2227" s="74"/>
      <c r="E2227" s="74"/>
      <c r="F2227" s="74">
        <v>32</v>
      </c>
      <c r="G2227" s="74">
        <v>2</v>
      </c>
      <c r="H2227" s="74"/>
      <c r="I2227" s="74"/>
      <c r="J2227" s="74"/>
      <c r="K2227" s="74"/>
      <c r="L2227" s="74"/>
      <c r="M2227" s="74"/>
      <c r="N2227" s="74">
        <v>122</v>
      </c>
      <c r="O2227" s="74">
        <v>6</v>
      </c>
      <c r="Q2227" s="74">
        <v>717</v>
      </c>
      <c r="R2227" s="74">
        <v>55</v>
      </c>
      <c r="S2227" s="74"/>
      <c r="T2227" s="74">
        <v>398</v>
      </c>
      <c r="U2227" s="74">
        <v>18</v>
      </c>
      <c r="V2227" s="74"/>
    </row>
    <row r="2228" spans="1:22">
      <c r="A2228" s="78">
        <v>42776</v>
      </c>
      <c r="B2228" s="74">
        <v>15</v>
      </c>
      <c r="C2228" s="74">
        <v>2</v>
      </c>
      <c r="D2228" s="74"/>
      <c r="E2228" s="74"/>
      <c r="F2228" s="74">
        <v>52</v>
      </c>
      <c r="G2228" s="74">
        <v>2</v>
      </c>
      <c r="H2228" s="74"/>
      <c r="I2228" s="74"/>
      <c r="J2228" s="74"/>
      <c r="K2228" s="74"/>
      <c r="L2228" s="74"/>
      <c r="M2228" s="74"/>
      <c r="N2228" s="74">
        <v>158</v>
      </c>
      <c r="O2228" s="74">
        <v>6</v>
      </c>
      <c r="Q2228" s="74">
        <v>717</v>
      </c>
      <c r="R2228" s="74">
        <v>56</v>
      </c>
      <c r="S2228" s="74"/>
      <c r="T2228" s="74">
        <v>433</v>
      </c>
      <c r="U2228" s="74">
        <v>18</v>
      </c>
      <c r="V2228" s="74"/>
    </row>
    <row r="2229" spans="1:22">
      <c r="A2229" s="78">
        <v>42777</v>
      </c>
      <c r="B2229" s="74">
        <v>16</v>
      </c>
      <c r="C2229" s="74">
        <v>2</v>
      </c>
      <c r="D2229" s="74"/>
      <c r="E2229" s="74"/>
      <c r="F2229" s="74">
        <v>35</v>
      </c>
      <c r="G2229" s="74">
        <v>2</v>
      </c>
      <c r="H2229" s="74"/>
      <c r="I2229" s="74"/>
      <c r="J2229" s="74"/>
      <c r="K2229" s="74"/>
      <c r="L2229" s="74"/>
      <c r="M2229" s="74"/>
      <c r="N2229" s="74">
        <v>118</v>
      </c>
      <c r="O2229" s="74">
        <v>6</v>
      </c>
      <c r="Q2229" s="74">
        <v>708</v>
      </c>
      <c r="R2229" s="74">
        <v>59</v>
      </c>
      <c r="S2229" s="74"/>
      <c r="T2229" s="74">
        <v>430</v>
      </c>
      <c r="U2229" s="74">
        <v>18</v>
      </c>
      <c r="V2229" s="74"/>
    </row>
    <row r="2230" spans="1:22">
      <c r="A2230" s="78">
        <v>42778</v>
      </c>
      <c r="B2230" s="74">
        <v>16</v>
      </c>
      <c r="C2230" s="74">
        <v>2</v>
      </c>
      <c r="D2230" s="74"/>
      <c r="E2230" s="74"/>
      <c r="F2230" s="74">
        <v>45</v>
      </c>
      <c r="G2230" s="74">
        <v>2</v>
      </c>
      <c r="H2230" s="74"/>
      <c r="I2230" s="74"/>
      <c r="J2230" s="74"/>
      <c r="K2230" s="74"/>
      <c r="L2230" s="74"/>
      <c r="M2230" s="74"/>
      <c r="N2230" s="74">
        <v>130</v>
      </c>
      <c r="O2230" s="74">
        <v>8</v>
      </c>
      <c r="Q2230" s="74">
        <v>663</v>
      </c>
      <c r="R2230" s="74">
        <v>51</v>
      </c>
      <c r="S2230" s="74"/>
      <c r="T2230" s="74">
        <v>452</v>
      </c>
      <c r="U2230" s="74">
        <v>19</v>
      </c>
      <c r="V2230" s="74"/>
    </row>
    <row r="2231" spans="1:22">
      <c r="A2231" s="78">
        <v>42779</v>
      </c>
      <c r="B2231" s="74">
        <v>13</v>
      </c>
      <c r="C2231" s="74">
        <v>2</v>
      </c>
      <c r="D2231" s="74"/>
      <c r="E2231" s="74"/>
      <c r="F2231" s="74">
        <v>19</v>
      </c>
      <c r="G2231" s="74">
        <v>2</v>
      </c>
      <c r="H2231" s="74"/>
      <c r="I2231" s="74"/>
      <c r="J2231" s="74"/>
      <c r="K2231" s="74"/>
      <c r="L2231" s="74"/>
      <c r="M2231" s="74"/>
      <c r="N2231" s="74">
        <v>98</v>
      </c>
      <c r="O2231" s="74">
        <v>5</v>
      </c>
      <c r="Q2231" s="74">
        <v>571</v>
      </c>
      <c r="R2231" s="74">
        <v>39</v>
      </c>
      <c r="S2231" s="74"/>
      <c r="T2231" s="74">
        <v>408</v>
      </c>
      <c r="U2231" s="74">
        <v>22</v>
      </c>
      <c r="V2231" s="74"/>
    </row>
    <row r="2232" spans="1:22">
      <c r="A2232" s="78">
        <v>42780</v>
      </c>
      <c r="B2232" s="74">
        <v>13</v>
      </c>
      <c r="C2232" s="74">
        <v>2</v>
      </c>
      <c r="D2232" s="74"/>
      <c r="E2232" s="74"/>
      <c r="F2232" s="74">
        <v>16</v>
      </c>
      <c r="G2232" s="74">
        <v>2</v>
      </c>
      <c r="H2232" s="74"/>
      <c r="I2232" s="74"/>
      <c r="J2232" s="74"/>
      <c r="K2232" s="74"/>
      <c r="L2232" s="74"/>
      <c r="M2232" s="74"/>
      <c r="N2232" s="74">
        <v>103</v>
      </c>
      <c r="O2232" s="74">
        <v>5</v>
      </c>
      <c r="Q2232" s="74">
        <v>675</v>
      </c>
      <c r="R2232" s="74">
        <v>49</v>
      </c>
      <c r="S2232" s="74"/>
      <c r="T2232" s="74">
        <v>387</v>
      </c>
      <c r="U2232" s="74">
        <v>22</v>
      </c>
      <c r="V2232" s="74"/>
    </row>
    <row r="2233" spans="1:22">
      <c r="A2233" s="78">
        <v>42781</v>
      </c>
      <c r="B2233" s="74">
        <v>16</v>
      </c>
      <c r="C2233" s="74">
        <v>2</v>
      </c>
      <c r="D2233" s="74"/>
      <c r="E2233" s="74"/>
      <c r="F2233" s="74">
        <v>15</v>
      </c>
      <c r="G2233" s="74">
        <v>2</v>
      </c>
      <c r="H2233" s="74"/>
      <c r="I2233" s="74"/>
      <c r="J2233" s="74"/>
      <c r="K2233" s="74"/>
      <c r="L2233" s="74"/>
      <c r="M2233" s="74"/>
      <c r="N2233" s="74">
        <v>107</v>
      </c>
      <c r="O2233" s="74">
        <v>9</v>
      </c>
      <c r="Q2233" s="74">
        <v>714</v>
      </c>
      <c r="R2233" s="74">
        <v>67</v>
      </c>
      <c r="S2233" s="74"/>
      <c r="T2233" s="74">
        <v>419</v>
      </c>
      <c r="U2233" s="74">
        <v>21</v>
      </c>
      <c r="V2233" s="74"/>
    </row>
    <row r="2234" spans="1:22">
      <c r="A2234" s="78">
        <v>42782</v>
      </c>
      <c r="B2234" s="74">
        <v>14</v>
      </c>
      <c r="C2234" s="74">
        <v>2</v>
      </c>
      <c r="D2234" s="74"/>
      <c r="E2234" s="74"/>
      <c r="F2234" s="74">
        <v>15</v>
      </c>
      <c r="G2234" s="74">
        <v>2</v>
      </c>
      <c r="H2234" s="74"/>
      <c r="I2234" s="74"/>
      <c r="J2234" s="74"/>
      <c r="K2234" s="74"/>
      <c r="L2234" s="74"/>
      <c r="M2234" s="74"/>
      <c r="N2234" s="74">
        <v>113</v>
      </c>
      <c r="O2234" s="74">
        <v>10</v>
      </c>
      <c r="Q2234" s="74">
        <v>724</v>
      </c>
      <c r="R2234" s="74">
        <v>68</v>
      </c>
      <c r="S2234" s="74"/>
      <c r="T2234" s="74">
        <v>389</v>
      </c>
      <c r="U2234" s="74">
        <v>21</v>
      </c>
      <c r="V2234" s="74"/>
    </row>
    <row r="2235" spans="1:22">
      <c r="A2235" s="78">
        <v>42783</v>
      </c>
      <c r="B2235" s="74">
        <v>13</v>
      </c>
      <c r="C2235" s="74">
        <v>2</v>
      </c>
      <c r="D2235" s="74"/>
      <c r="E2235" s="74"/>
      <c r="F2235" s="74">
        <v>15</v>
      </c>
      <c r="G2235" s="74">
        <v>2</v>
      </c>
      <c r="H2235" s="74"/>
      <c r="I2235" s="74"/>
      <c r="J2235" s="74"/>
      <c r="K2235" s="74"/>
      <c r="L2235" s="74"/>
      <c r="M2235" s="74"/>
      <c r="N2235" s="74">
        <v>110</v>
      </c>
      <c r="O2235" s="74">
        <v>10</v>
      </c>
      <c r="Q2235" s="74">
        <v>698</v>
      </c>
      <c r="R2235" s="74">
        <v>70</v>
      </c>
      <c r="S2235" s="74"/>
      <c r="T2235" s="74">
        <v>345</v>
      </c>
      <c r="U2235" s="74">
        <v>21</v>
      </c>
      <c r="V2235" s="74"/>
    </row>
    <row r="2236" spans="1:22">
      <c r="A2236" s="78">
        <v>42784</v>
      </c>
      <c r="B2236" s="74">
        <v>14</v>
      </c>
      <c r="C2236" s="74">
        <v>2</v>
      </c>
      <c r="D2236" s="74"/>
      <c r="E2236" s="74"/>
      <c r="F2236" s="74">
        <v>19</v>
      </c>
      <c r="G2236" s="74">
        <v>2</v>
      </c>
      <c r="H2236" s="74"/>
      <c r="I2236" s="74"/>
      <c r="J2236" s="74"/>
      <c r="K2236" s="74"/>
      <c r="L2236" s="74"/>
      <c r="M2236" s="74"/>
      <c r="N2236" s="74">
        <v>117</v>
      </c>
      <c r="O2236" s="74">
        <v>8</v>
      </c>
      <c r="Q2236" s="74">
        <v>746</v>
      </c>
      <c r="R2236" s="74">
        <v>60</v>
      </c>
      <c r="S2236" s="74"/>
      <c r="T2236" s="74">
        <v>375</v>
      </c>
      <c r="U2236" s="74">
        <v>22</v>
      </c>
      <c r="V2236" s="74"/>
    </row>
    <row r="2237" spans="1:22">
      <c r="A2237" s="78">
        <v>42785</v>
      </c>
      <c r="B2237" s="74">
        <v>16</v>
      </c>
      <c r="C2237" s="74">
        <v>2</v>
      </c>
      <c r="D2237" s="74"/>
      <c r="E2237" s="74"/>
      <c r="F2237" s="74">
        <v>42</v>
      </c>
      <c r="G2237" s="74">
        <v>2</v>
      </c>
      <c r="H2237" s="74"/>
      <c r="I2237" s="74"/>
      <c r="J2237" s="74"/>
      <c r="K2237" s="74"/>
      <c r="L2237" s="74"/>
      <c r="M2237" s="74"/>
      <c r="N2237" s="74">
        <v>124</v>
      </c>
      <c r="O2237" s="74">
        <v>7</v>
      </c>
      <c r="Q2237" s="74">
        <v>762</v>
      </c>
      <c r="R2237" s="74">
        <v>55</v>
      </c>
      <c r="S2237" s="74"/>
      <c r="T2237" s="74">
        <v>442</v>
      </c>
      <c r="U2237" s="74">
        <v>24</v>
      </c>
      <c r="V2237" s="74"/>
    </row>
    <row r="2238" spans="1:22">
      <c r="A2238" s="78">
        <v>42786</v>
      </c>
      <c r="B2238" s="74">
        <v>15</v>
      </c>
      <c r="C2238" s="74">
        <v>2</v>
      </c>
      <c r="D2238" s="74"/>
      <c r="E2238" s="74"/>
      <c r="F2238" s="74">
        <v>23</v>
      </c>
      <c r="G2238" s="74">
        <v>2</v>
      </c>
      <c r="H2238" s="74"/>
      <c r="I2238" s="74"/>
      <c r="J2238" s="74"/>
      <c r="K2238" s="74"/>
      <c r="L2238" s="74"/>
      <c r="M2238" s="74"/>
      <c r="N2238" s="74">
        <v>117</v>
      </c>
      <c r="O2238" s="74">
        <v>8</v>
      </c>
      <c r="Q2238" s="74">
        <v>698</v>
      </c>
      <c r="R2238" s="74">
        <v>60</v>
      </c>
      <c r="S2238" s="74"/>
      <c r="T2238" s="74">
        <v>371</v>
      </c>
      <c r="U2238" s="74">
        <v>20</v>
      </c>
      <c r="V2238" s="74"/>
    </row>
    <row r="2239" spans="1:22">
      <c r="A2239" s="78">
        <v>42787</v>
      </c>
      <c r="B2239" s="74">
        <v>11</v>
      </c>
      <c r="C2239" s="74">
        <v>2</v>
      </c>
      <c r="D2239" s="74"/>
      <c r="E2239" s="74"/>
      <c r="F2239" s="74">
        <v>32</v>
      </c>
      <c r="G2239" s="74">
        <v>2</v>
      </c>
      <c r="H2239" s="74"/>
      <c r="I2239" s="74"/>
      <c r="J2239" s="74"/>
      <c r="K2239" s="74"/>
      <c r="L2239" s="74"/>
      <c r="M2239" s="74"/>
      <c r="N2239" s="74">
        <v>117</v>
      </c>
      <c r="O2239" s="74">
        <v>10</v>
      </c>
      <c r="Q2239" s="74">
        <v>815</v>
      </c>
      <c r="R2239" s="74">
        <v>77</v>
      </c>
      <c r="S2239" s="74"/>
      <c r="T2239" s="74">
        <v>399</v>
      </c>
      <c r="U2239" s="74">
        <v>22</v>
      </c>
      <c r="V2239" s="74"/>
    </row>
    <row r="2240" spans="1:22">
      <c r="A2240" s="78">
        <v>42788</v>
      </c>
      <c r="B2240" s="74">
        <v>12</v>
      </c>
      <c r="C2240" s="74">
        <v>2</v>
      </c>
      <c r="D2240" s="74"/>
      <c r="E2240" s="74"/>
      <c r="F2240" s="74">
        <v>32</v>
      </c>
      <c r="G2240" s="74">
        <v>2</v>
      </c>
      <c r="H2240" s="74"/>
      <c r="I2240" s="74"/>
      <c r="J2240" s="74"/>
      <c r="K2240" s="74"/>
      <c r="L2240" s="74"/>
      <c r="M2240" s="74"/>
      <c r="N2240" s="74">
        <v>111</v>
      </c>
      <c r="O2240" s="74">
        <v>8</v>
      </c>
      <c r="Q2240" s="74">
        <v>834</v>
      </c>
      <c r="R2240" s="74">
        <v>81</v>
      </c>
      <c r="S2240" s="74"/>
      <c r="T2240" s="74">
        <v>394</v>
      </c>
      <c r="U2240" s="74">
        <v>23</v>
      </c>
      <c r="V2240" s="74"/>
    </row>
    <row r="2241" spans="1:22">
      <c r="A2241" s="78">
        <v>42789</v>
      </c>
      <c r="B2241" s="74">
        <v>13</v>
      </c>
      <c r="C2241" s="74">
        <v>2</v>
      </c>
      <c r="D2241" s="74"/>
      <c r="E2241" s="74"/>
      <c r="F2241" s="74">
        <v>19</v>
      </c>
      <c r="G2241" s="74">
        <v>2</v>
      </c>
      <c r="H2241" s="74"/>
      <c r="I2241" s="74"/>
      <c r="J2241" s="74"/>
      <c r="K2241" s="74"/>
      <c r="L2241" s="74"/>
      <c r="M2241" s="74"/>
      <c r="N2241" s="74">
        <v>111</v>
      </c>
      <c r="O2241" s="74">
        <v>11</v>
      </c>
      <c r="Q2241" s="74">
        <v>867</v>
      </c>
      <c r="R2241" s="74">
        <v>87</v>
      </c>
      <c r="S2241" s="74"/>
      <c r="T2241" s="74">
        <v>380</v>
      </c>
      <c r="U2241" s="74">
        <v>22</v>
      </c>
      <c r="V2241" s="74"/>
    </row>
    <row r="2242" spans="1:22">
      <c r="A2242" s="78">
        <v>42790</v>
      </c>
      <c r="B2242" s="74">
        <v>16</v>
      </c>
      <c r="C2242" s="74">
        <v>2</v>
      </c>
      <c r="D2242" s="74"/>
      <c r="E2242" s="74"/>
      <c r="F2242" s="74">
        <v>16</v>
      </c>
      <c r="G2242" s="74">
        <v>2</v>
      </c>
      <c r="H2242" s="74"/>
      <c r="I2242" s="74"/>
      <c r="J2242" s="74"/>
      <c r="K2242" s="74"/>
      <c r="L2242" s="74"/>
      <c r="M2242" s="74"/>
      <c r="N2242" s="74">
        <v>111</v>
      </c>
      <c r="O2242" s="74">
        <v>12</v>
      </c>
      <c r="Q2242" s="74">
        <v>812</v>
      </c>
      <c r="R2242" s="74">
        <v>88</v>
      </c>
      <c r="S2242" s="74"/>
      <c r="T2242" s="74">
        <v>363</v>
      </c>
      <c r="U2242" s="74">
        <v>22</v>
      </c>
      <c r="V2242" s="74"/>
    </row>
    <row r="2243" spans="1:22">
      <c r="A2243" s="78">
        <v>42791</v>
      </c>
      <c r="B2243" s="74">
        <v>17</v>
      </c>
      <c r="C2243" s="74">
        <v>2</v>
      </c>
      <c r="D2243" s="74"/>
      <c r="E2243" s="74"/>
      <c r="F2243" s="74">
        <v>23</v>
      </c>
      <c r="G2243" s="74">
        <v>2</v>
      </c>
      <c r="H2243" s="74"/>
      <c r="I2243" s="74"/>
      <c r="J2243" s="74"/>
      <c r="K2243" s="74"/>
      <c r="L2243" s="74"/>
      <c r="M2243" s="74"/>
      <c r="N2243" s="74">
        <v>122</v>
      </c>
      <c r="O2243" s="74">
        <v>9</v>
      </c>
      <c r="Q2243" s="74">
        <v>857</v>
      </c>
      <c r="R2243" s="74">
        <v>79</v>
      </c>
      <c r="S2243" s="74"/>
      <c r="T2243" s="74">
        <v>380</v>
      </c>
      <c r="U2243" s="74">
        <v>22</v>
      </c>
      <c r="V2243" s="74"/>
    </row>
    <row r="2244" spans="1:22">
      <c r="A2244" s="78">
        <v>42792</v>
      </c>
      <c r="B2244" s="74">
        <v>18</v>
      </c>
      <c r="C2244" s="74">
        <v>2</v>
      </c>
      <c r="D2244" s="74"/>
      <c r="E2244" s="74"/>
      <c r="F2244" s="74">
        <v>26</v>
      </c>
      <c r="G2244" s="74">
        <v>2</v>
      </c>
      <c r="H2244" s="74"/>
      <c r="I2244" s="74"/>
      <c r="J2244" s="74"/>
      <c r="K2244" s="74"/>
      <c r="L2244" s="74"/>
      <c r="M2244" s="74"/>
      <c r="N2244" s="74">
        <v>131</v>
      </c>
      <c r="O2244" s="74">
        <v>9</v>
      </c>
      <c r="Q2244" s="74">
        <v>858</v>
      </c>
      <c r="R2244" s="74">
        <v>72</v>
      </c>
      <c r="S2244" s="74"/>
      <c r="T2244" s="74">
        <v>403</v>
      </c>
      <c r="U2244" s="74">
        <v>22</v>
      </c>
      <c r="V2244" s="74"/>
    </row>
    <row r="2245" spans="1:22">
      <c r="A2245" s="78">
        <v>42793</v>
      </c>
      <c r="B2245" s="74">
        <v>15</v>
      </c>
      <c r="C2245" s="74">
        <v>2</v>
      </c>
      <c r="D2245" s="74"/>
      <c r="E2245" s="74"/>
      <c r="F2245" s="74">
        <v>22</v>
      </c>
      <c r="G2245" s="74">
        <v>2</v>
      </c>
      <c r="H2245" s="74"/>
      <c r="I2245" s="74"/>
      <c r="J2245" s="74"/>
      <c r="K2245" s="74"/>
      <c r="L2245" s="74"/>
      <c r="M2245" s="74"/>
      <c r="N2245" s="74">
        <v>109</v>
      </c>
      <c r="O2245" s="74">
        <v>8</v>
      </c>
      <c r="Q2245" s="74">
        <v>756</v>
      </c>
      <c r="R2245" s="74">
        <v>71</v>
      </c>
      <c r="S2245" s="74"/>
      <c r="T2245" s="74">
        <v>350</v>
      </c>
      <c r="U2245" s="74">
        <v>23</v>
      </c>
      <c r="V2245" s="74"/>
    </row>
    <row r="2246" spans="1:22">
      <c r="A2246" s="78">
        <v>42794</v>
      </c>
      <c r="B2246" s="74">
        <v>14</v>
      </c>
      <c r="C2246" s="74">
        <v>3</v>
      </c>
      <c r="D2246" s="74"/>
      <c r="E2246" s="74"/>
      <c r="F2246" s="74">
        <v>17</v>
      </c>
      <c r="G2246" s="74">
        <v>2</v>
      </c>
      <c r="H2246" s="74"/>
      <c r="I2246" s="74"/>
      <c r="J2246" s="74"/>
      <c r="K2246" s="74"/>
      <c r="L2246" s="74"/>
      <c r="M2246" s="74"/>
      <c r="N2246" s="74">
        <v>107</v>
      </c>
      <c r="O2246" s="74">
        <v>10</v>
      </c>
      <c r="Q2246" s="74">
        <v>762</v>
      </c>
      <c r="R2246" s="74">
        <v>81</v>
      </c>
      <c r="S2246" s="74"/>
      <c r="T2246" s="74">
        <v>322</v>
      </c>
      <c r="U2246" s="74">
        <v>22</v>
      </c>
      <c r="V2246" s="74"/>
    </row>
    <row r="2247" spans="1:22">
      <c r="A2247" s="78">
        <v>42795</v>
      </c>
      <c r="B2247" s="74">
        <v>15</v>
      </c>
      <c r="C2247" s="74">
        <v>3</v>
      </c>
      <c r="D2247" s="74"/>
      <c r="E2247" s="74"/>
      <c r="F2247" s="74">
        <v>16</v>
      </c>
      <c r="G2247" s="74">
        <v>1</v>
      </c>
      <c r="H2247" s="74"/>
      <c r="I2247" s="74"/>
      <c r="J2247" s="74"/>
      <c r="K2247" s="74"/>
      <c r="L2247" s="74"/>
      <c r="M2247" s="74"/>
      <c r="N2247" s="74">
        <v>110</v>
      </c>
      <c r="O2247" s="74">
        <v>9</v>
      </c>
      <c r="Q2247" s="74">
        <v>780</v>
      </c>
      <c r="R2247" s="74">
        <v>78</v>
      </c>
      <c r="S2247" s="74"/>
      <c r="T2247" s="74">
        <v>342</v>
      </c>
      <c r="U2247" s="74">
        <v>22</v>
      </c>
      <c r="V2247" s="74"/>
    </row>
    <row r="2248" spans="1:22">
      <c r="A2248" s="78">
        <v>42796</v>
      </c>
      <c r="B2248" s="74">
        <v>13</v>
      </c>
      <c r="C2248" s="74">
        <v>2</v>
      </c>
      <c r="D2248" s="74"/>
      <c r="E2248" s="74"/>
      <c r="F2248" s="74">
        <v>17</v>
      </c>
      <c r="G2248" s="74">
        <v>2</v>
      </c>
      <c r="H2248" s="74"/>
      <c r="I2248" s="74"/>
      <c r="J2248" s="74"/>
      <c r="K2248" s="74"/>
      <c r="L2248" s="74"/>
      <c r="M2248" s="74"/>
      <c r="N2248" s="74">
        <v>110</v>
      </c>
      <c r="O2248" s="74">
        <v>11</v>
      </c>
      <c r="Q2248" s="74">
        <v>826</v>
      </c>
      <c r="R2248" s="74">
        <v>88</v>
      </c>
      <c r="S2248" s="74"/>
      <c r="T2248" s="74">
        <v>337</v>
      </c>
      <c r="U2248" s="74">
        <v>21</v>
      </c>
      <c r="V2248" s="74"/>
    </row>
    <row r="2249" spans="1:22">
      <c r="A2249" s="78">
        <v>42797</v>
      </c>
      <c r="B2249" s="74">
        <v>12</v>
      </c>
      <c r="C2249" s="74">
        <v>2</v>
      </c>
      <c r="D2249" s="74"/>
      <c r="E2249" s="74"/>
      <c r="F2249" s="74">
        <v>18</v>
      </c>
      <c r="G2249" s="74">
        <v>2</v>
      </c>
      <c r="H2249" s="74"/>
      <c r="I2249" s="74"/>
      <c r="J2249" s="74"/>
      <c r="K2249" s="74"/>
      <c r="L2249" s="74"/>
      <c r="M2249" s="74"/>
      <c r="N2249" s="74">
        <v>110</v>
      </c>
      <c r="O2249" s="74">
        <v>11</v>
      </c>
      <c r="Q2249" s="74">
        <v>810</v>
      </c>
      <c r="R2249" s="74">
        <v>91</v>
      </c>
      <c r="S2249" s="74"/>
      <c r="T2249" s="74">
        <v>343</v>
      </c>
      <c r="U2249" s="74">
        <v>22</v>
      </c>
      <c r="V2249" s="74"/>
    </row>
    <row r="2250" spans="1:22">
      <c r="A2250" s="78">
        <v>42798</v>
      </c>
      <c r="B2250" s="74">
        <v>16</v>
      </c>
      <c r="C2250" s="74">
        <v>2</v>
      </c>
      <c r="D2250" s="74"/>
      <c r="E2250" s="74"/>
      <c r="F2250" s="74">
        <v>19</v>
      </c>
      <c r="G2250" s="74">
        <v>2</v>
      </c>
      <c r="H2250" s="74"/>
      <c r="I2250" s="74"/>
      <c r="J2250" s="74"/>
      <c r="K2250" s="74"/>
      <c r="L2250" s="74"/>
      <c r="M2250" s="74"/>
      <c r="N2250" s="74">
        <v>118</v>
      </c>
      <c r="O2250" s="74">
        <v>10</v>
      </c>
      <c r="Q2250" s="74">
        <v>819</v>
      </c>
      <c r="R2250" s="74">
        <v>74</v>
      </c>
      <c r="S2250" s="74"/>
      <c r="T2250" s="74">
        <v>360</v>
      </c>
      <c r="U2250" s="74">
        <v>23</v>
      </c>
      <c r="V2250" s="74"/>
    </row>
    <row r="2251" spans="1:22">
      <c r="A2251" s="78">
        <v>42799</v>
      </c>
      <c r="B2251" s="74">
        <v>17</v>
      </c>
      <c r="C2251" s="74">
        <v>2</v>
      </c>
      <c r="D2251" s="74"/>
      <c r="E2251" s="74"/>
      <c r="F2251" s="74">
        <v>26</v>
      </c>
      <c r="G2251" s="74">
        <v>2</v>
      </c>
      <c r="H2251" s="74"/>
      <c r="I2251" s="74"/>
      <c r="J2251" s="74"/>
      <c r="K2251" s="74"/>
      <c r="L2251" s="74"/>
      <c r="M2251" s="74"/>
      <c r="N2251" s="74">
        <v>128</v>
      </c>
      <c r="O2251" s="74">
        <v>7</v>
      </c>
      <c r="Q2251" s="74">
        <v>900</v>
      </c>
      <c r="R2251" s="74">
        <v>74</v>
      </c>
      <c r="S2251" s="74"/>
      <c r="T2251" s="74">
        <v>356</v>
      </c>
      <c r="U2251" s="74">
        <v>22</v>
      </c>
      <c r="V2251" s="74"/>
    </row>
    <row r="2252" spans="1:22">
      <c r="A2252" s="78">
        <v>42800</v>
      </c>
      <c r="B2252" s="74">
        <v>16</v>
      </c>
      <c r="C2252" s="74">
        <v>2</v>
      </c>
      <c r="D2252" s="74"/>
      <c r="E2252" s="74"/>
      <c r="F2252" s="74">
        <v>25</v>
      </c>
      <c r="G2252" s="74">
        <v>2</v>
      </c>
      <c r="H2252" s="74"/>
      <c r="I2252" s="74"/>
      <c r="J2252" s="74"/>
      <c r="K2252" s="74"/>
      <c r="L2252" s="74"/>
      <c r="M2252" s="74"/>
      <c r="N2252" s="74">
        <v>113</v>
      </c>
      <c r="O2252" s="74">
        <v>6</v>
      </c>
      <c r="Q2252" s="74">
        <v>877</v>
      </c>
      <c r="R2252" s="74">
        <v>78</v>
      </c>
      <c r="S2252" s="74"/>
      <c r="T2252" s="74">
        <v>368</v>
      </c>
      <c r="U2252" s="74">
        <v>24</v>
      </c>
      <c r="V2252" s="74"/>
    </row>
    <row r="2253" spans="1:22">
      <c r="A2253" s="78">
        <v>42801</v>
      </c>
      <c r="B2253" s="74">
        <v>10</v>
      </c>
      <c r="C2253" s="74">
        <v>2</v>
      </c>
      <c r="D2253" s="74"/>
      <c r="E2253" s="74"/>
      <c r="F2253" s="74">
        <v>17</v>
      </c>
      <c r="G2253" s="74">
        <v>2</v>
      </c>
      <c r="H2253" s="74"/>
      <c r="I2253" s="74"/>
      <c r="J2253" s="74"/>
      <c r="K2253" s="74"/>
      <c r="L2253" s="74"/>
      <c r="M2253" s="74"/>
      <c r="N2253" s="74">
        <v>106</v>
      </c>
      <c r="O2253" s="74">
        <v>7</v>
      </c>
      <c r="Q2253" s="74">
        <v>845</v>
      </c>
      <c r="R2253" s="74">
        <v>77</v>
      </c>
      <c r="S2253" s="74"/>
      <c r="T2253" s="74">
        <v>315</v>
      </c>
      <c r="U2253" s="74">
        <v>21</v>
      </c>
      <c r="V2253" s="74"/>
    </row>
    <row r="2254" spans="1:22">
      <c r="A2254" s="78">
        <v>42802</v>
      </c>
      <c r="B2254" s="74">
        <v>8</v>
      </c>
      <c r="C2254" s="74">
        <v>2</v>
      </c>
      <c r="D2254" s="74"/>
      <c r="E2254" s="74"/>
      <c r="F2254" s="74">
        <v>14</v>
      </c>
      <c r="G2254" s="74">
        <v>2</v>
      </c>
      <c r="H2254" s="74"/>
      <c r="I2254" s="74"/>
      <c r="J2254" s="74"/>
      <c r="K2254" s="74"/>
      <c r="L2254" s="74"/>
      <c r="M2254" s="74"/>
      <c r="N2254" s="74">
        <v>100</v>
      </c>
      <c r="O2254" s="74">
        <v>10</v>
      </c>
      <c r="Q2254" s="74">
        <v>842</v>
      </c>
      <c r="R2254" s="74">
        <v>88</v>
      </c>
      <c r="S2254" s="74"/>
      <c r="T2254" s="74">
        <v>292</v>
      </c>
      <c r="U2254" s="74">
        <v>20</v>
      </c>
      <c r="V2254" s="74"/>
    </row>
    <row r="2255" spans="1:22">
      <c r="A2255" s="78">
        <v>42803</v>
      </c>
      <c r="B2255" s="74">
        <v>9</v>
      </c>
      <c r="C2255" s="74">
        <v>2</v>
      </c>
      <c r="D2255" s="74"/>
      <c r="E2255" s="74"/>
      <c r="F2255" s="74">
        <v>13</v>
      </c>
      <c r="G2255" s="74">
        <v>2</v>
      </c>
      <c r="H2255" s="74"/>
      <c r="I2255" s="74"/>
      <c r="J2255" s="74"/>
      <c r="K2255" s="74"/>
      <c r="L2255" s="74"/>
      <c r="M2255" s="74"/>
      <c r="N2255" s="74">
        <v>96</v>
      </c>
      <c r="O2255" s="74">
        <v>9</v>
      </c>
      <c r="Q2255" s="74">
        <v>832</v>
      </c>
      <c r="R2255" s="74">
        <v>86</v>
      </c>
      <c r="S2255" s="74"/>
      <c r="T2255" s="74">
        <v>291</v>
      </c>
      <c r="U2255" s="74">
        <v>21</v>
      </c>
      <c r="V2255" s="74"/>
    </row>
    <row r="2256" spans="1:22">
      <c r="A2256" s="78">
        <v>42804</v>
      </c>
      <c r="B2256" s="74">
        <v>10</v>
      </c>
      <c r="C2256" s="74">
        <v>2</v>
      </c>
      <c r="D2256" s="74"/>
      <c r="E2256" s="74"/>
      <c r="F2256" s="74">
        <v>13</v>
      </c>
      <c r="G2256" s="74">
        <v>2</v>
      </c>
      <c r="H2256" s="74"/>
      <c r="I2256" s="74"/>
      <c r="J2256" s="74"/>
      <c r="K2256" s="74"/>
      <c r="L2256" s="74"/>
      <c r="M2256" s="74"/>
      <c r="N2256" s="74">
        <v>99</v>
      </c>
      <c r="O2256" s="74">
        <v>8</v>
      </c>
      <c r="Q2256" s="74">
        <v>899</v>
      </c>
      <c r="R2256" s="74">
        <v>88</v>
      </c>
      <c r="S2256" s="74"/>
      <c r="T2256" s="74">
        <v>345</v>
      </c>
      <c r="U2256" s="74">
        <v>23</v>
      </c>
      <c r="V2256" s="74"/>
    </row>
    <row r="2257" spans="1:22">
      <c r="A2257" s="78">
        <v>42805</v>
      </c>
      <c r="B2257" s="74">
        <v>13</v>
      </c>
      <c r="C2257" s="74">
        <v>2</v>
      </c>
      <c r="D2257" s="74"/>
      <c r="E2257" s="74"/>
      <c r="F2257" s="74">
        <v>21</v>
      </c>
      <c r="G2257" s="74">
        <v>2</v>
      </c>
      <c r="H2257" s="74"/>
      <c r="I2257" s="74"/>
      <c r="J2257" s="74"/>
      <c r="K2257" s="74"/>
      <c r="L2257" s="74"/>
      <c r="M2257" s="74"/>
      <c r="N2257" s="74">
        <v>113</v>
      </c>
      <c r="O2257" s="74">
        <v>9</v>
      </c>
      <c r="Q2257" s="74">
        <v>940</v>
      </c>
      <c r="R2257" s="74">
        <v>84</v>
      </c>
      <c r="S2257" s="74"/>
      <c r="T2257" s="74">
        <v>386</v>
      </c>
      <c r="U2257" s="74">
        <v>25</v>
      </c>
      <c r="V2257" s="74"/>
    </row>
    <row r="2258" spans="1:22">
      <c r="A2258" s="78">
        <v>42806</v>
      </c>
      <c r="B2258" s="74">
        <v>13</v>
      </c>
      <c r="C2258" s="74">
        <v>2</v>
      </c>
      <c r="D2258" s="74"/>
      <c r="E2258" s="74"/>
      <c r="F2258" s="74">
        <v>24</v>
      </c>
      <c r="G2258" s="74">
        <v>1</v>
      </c>
      <c r="H2258" s="74"/>
      <c r="I2258" s="74"/>
      <c r="J2258" s="74"/>
      <c r="K2258" s="74"/>
      <c r="L2258" s="74"/>
      <c r="M2258" s="74"/>
      <c r="N2258" s="74">
        <v>114</v>
      </c>
      <c r="O2258" s="74">
        <v>6</v>
      </c>
      <c r="Q2258" s="74">
        <v>980</v>
      </c>
      <c r="R2258" s="74">
        <v>79</v>
      </c>
      <c r="S2258" s="74"/>
      <c r="T2258" s="74">
        <v>381</v>
      </c>
      <c r="U2258" s="74">
        <v>25</v>
      </c>
      <c r="V2258" s="74"/>
    </row>
    <row r="2259" spans="1:22">
      <c r="A2259" s="78">
        <v>42807</v>
      </c>
      <c r="B2259" s="74">
        <v>13</v>
      </c>
      <c r="C2259" s="74">
        <v>2</v>
      </c>
      <c r="D2259" s="74"/>
      <c r="E2259" s="74"/>
      <c r="F2259" s="74">
        <v>21</v>
      </c>
      <c r="G2259" s="74">
        <v>1</v>
      </c>
      <c r="H2259" s="74"/>
      <c r="I2259" s="74"/>
      <c r="J2259" s="74"/>
      <c r="K2259" s="74"/>
      <c r="L2259" s="74"/>
      <c r="M2259" s="74"/>
      <c r="N2259" s="74">
        <v>109</v>
      </c>
      <c r="O2259" s="74">
        <v>6</v>
      </c>
      <c r="Q2259" s="74">
        <v>922</v>
      </c>
      <c r="R2259" s="74">
        <v>74</v>
      </c>
      <c r="S2259" s="74"/>
      <c r="T2259" s="74">
        <v>364</v>
      </c>
      <c r="U2259" s="74">
        <v>24</v>
      </c>
      <c r="V2259" s="74"/>
    </row>
    <row r="2260" spans="1:22">
      <c r="A2260" s="78">
        <v>42808</v>
      </c>
      <c r="B2260" s="74">
        <v>7</v>
      </c>
      <c r="C2260" s="74">
        <v>2</v>
      </c>
      <c r="D2260" s="74"/>
      <c r="E2260" s="74"/>
      <c r="F2260" s="74">
        <v>15</v>
      </c>
      <c r="G2260" s="74">
        <v>1</v>
      </c>
      <c r="H2260" s="74"/>
      <c r="I2260" s="74"/>
      <c r="J2260" s="74"/>
      <c r="K2260" s="74"/>
      <c r="L2260" s="74"/>
      <c r="M2260" s="74"/>
      <c r="N2260" s="74">
        <v>101</v>
      </c>
      <c r="O2260" s="74">
        <v>8</v>
      </c>
      <c r="Q2260" s="74">
        <v>886</v>
      </c>
      <c r="R2260" s="74">
        <v>85</v>
      </c>
      <c r="S2260" s="74"/>
      <c r="T2260" s="74">
        <v>351</v>
      </c>
      <c r="U2260" s="74">
        <v>23</v>
      </c>
      <c r="V2260" s="74"/>
    </row>
    <row r="2261" spans="1:22" s="74" customFormat="1">
      <c r="A2261" s="92">
        <v>42809</v>
      </c>
      <c r="B2261" s="74">
        <v>6</v>
      </c>
      <c r="C2261" s="74">
        <v>2</v>
      </c>
      <c r="F2261" s="74">
        <v>15</v>
      </c>
      <c r="G2261" s="74">
        <v>1</v>
      </c>
      <c r="N2261" s="74">
        <v>91</v>
      </c>
      <c r="O2261" s="74">
        <v>8</v>
      </c>
      <c r="Q2261" s="93"/>
      <c r="R2261" s="93"/>
      <c r="T2261" s="74">
        <v>400</v>
      </c>
      <c r="U2261" s="74">
        <v>23</v>
      </c>
    </row>
    <row r="2262" spans="1:22" s="74" customFormat="1">
      <c r="A2262" s="92">
        <v>42810</v>
      </c>
      <c r="B2262" s="74">
        <v>6</v>
      </c>
      <c r="C2262" s="74">
        <v>2</v>
      </c>
      <c r="F2262" s="74">
        <v>12</v>
      </c>
      <c r="G2262" s="74">
        <v>1</v>
      </c>
      <c r="N2262" s="74">
        <v>82</v>
      </c>
      <c r="O2262" s="74">
        <v>8</v>
      </c>
      <c r="Q2262" s="93"/>
      <c r="R2262" s="93"/>
      <c r="T2262" s="74">
        <v>344</v>
      </c>
      <c r="U2262" s="74">
        <v>22</v>
      </c>
    </row>
    <row r="2263" spans="1:22" s="74" customFormat="1">
      <c r="A2263" s="92">
        <v>42811</v>
      </c>
      <c r="B2263" s="74">
        <v>9</v>
      </c>
      <c r="C2263" s="74">
        <v>2</v>
      </c>
      <c r="F2263" s="74">
        <v>16</v>
      </c>
      <c r="G2263" s="74">
        <v>2</v>
      </c>
      <c r="N2263" s="74">
        <v>106</v>
      </c>
      <c r="O2263" s="74">
        <v>11</v>
      </c>
      <c r="Q2263" s="93"/>
      <c r="R2263" s="93"/>
      <c r="T2263" s="74">
        <v>374</v>
      </c>
      <c r="U2263" s="74">
        <v>21</v>
      </c>
    </row>
    <row r="2264" spans="1:22" s="74" customFormat="1">
      <c r="A2264" s="92">
        <v>42812</v>
      </c>
      <c r="B2264" s="74">
        <v>12</v>
      </c>
      <c r="C2264" s="74">
        <v>2</v>
      </c>
      <c r="F2264" s="74">
        <v>20</v>
      </c>
      <c r="G2264" s="74">
        <v>2</v>
      </c>
      <c r="N2264" s="74">
        <v>107</v>
      </c>
      <c r="O2264" s="74">
        <v>9</v>
      </c>
      <c r="Q2264" s="93"/>
      <c r="R2264" s="93"/>
      <c r="T2264" s="74">
        <v>436</v>
      </c>
      <c r="U2264" s="74">
        <v>21</v>
      </c>
    </row>
    <row r="2265" spans="1:22" s="74" customFormat="1">
      <c r="A2265" s="92">
        <v>42813</v>
      </c>
      <c r="B2265" s="74">
        <v>17</v>
      </c>
      <c r="C2265" s="74">
        <v>2</v>
      </c>
      <c r="F2265" s="74">
        <v>25</v>
      </c>
      <c r="G2265" s="74">
        <v>2</v>
      </c>
      <c r="N2265" s="74">
        <v>118</v>
      </c>
      <c r="O2265" s="74">
        <v>8</v>
      </c>
      <c r="Q2265" s="93"/>
      <c r="R2265" s="93"/>
      <c r="T2265" s="74">
        <v>432</v>
      </c>
      <c r="U2265" s="74">
        <v>23</v>
      </c>
    </row>
    <row r="2266" spans="1:22" s="74" customFormat="1">
      <c r="A2266" s="92">
        <v>42814</v>
      </c>
      <c r="B2266" s="74">
        <v>14</v>
      </c>
      <c r="C2266" s="74">
        <v>2</v>
      </c>
      <c r="F2266" s="74">
        <v>24</v>
      </c>
      <c r="G2266" s="74">
        <v>2</v>
      </c>
      <c r="N2266" s="74">
        <v>113</v>
      </c>
      <c r="O2266" s="74">
        <v>8</v>
      </c>
      <c r="Q2266" s="93"/>
      <c r="R2266" s="93"/>
      <c r="T2266" s="74">
        <v>399</v>
      </c>
      <c r="U2266" s="74">
        <v>22</v>
      </c>
    </row>
    <row r="2267" spans="1:22" s="74" customFormat="1">
      <c r="A2267" s="92">
        <v>42815</v>
      </c>
      <c r="B2267" s="74">
        <v>10</v>
      </c>
      <c r="C2267" s="74">
        <v>2</v>
      </c>
      <c r="F2267" s="74">
        <v>16</v>
      </c>
      <c r="G2267" s="74">
        <v>1</v>
      </c>
      <c r="N2267" s="74">
        <v>103</v>
      </c>
      <c r="O2267" s="74">
        <v>9</v>
      </c>
      <c r="Q2267" s="93"/>
      <c r="R2267" s="93"/>
      <c r="T2267" s="74">
        <v>347</v>
      </c>
      <c r="U2267" s="74">
        <v>21</v>
      </c>
    </row>
    <row r="2268" spans="1:22" s="74" customFormat="1">
      <c r="A2268" s="92">
        <v>42816</v>
      </c>
      <c r="B2268" s="74">
        <v>8</v>
      </c>
      <c r="C2268" s="74">
        <v>2</v>
      </c>
      <c r="F2268" s="74">
        <v>15</v>
      </c>
      <c r="G2268" s="74">
        <v>1</v>
      </c>
      <c r="N2268" s="74">
        <v>99</v>
      </c>
      <c r="O2268" s="74">
        <v>10</v>
      </c>
      <c r="Q2268" s="93"/>
      <c r="R2268" s="93"/>
      <c r="T2268" s="74">
        <v>360</v>
      </c>
      <c r="U2268" s="74">
        <v>22</v>
      </c>
    </row>
    <row r="2269" spans="1:22" s="74" customFormat="1">
      <c r="A2269" s="92">
        <v>42817</v>
      </c>
      <c r="B2269" s="74">
        <v>11</v>
      </c>
      <c r="C2269" s="74">
        <v>2</v>
      </c>
      <c r="F2269" s="74">
        <v>14</v>
      </c>
      <c r="G2269" s="74">
        <v>1</v>
      </c>
      <c r="N2269" s="74">
        <v>98</v>
      </c>
      <c r="O2269" s="74">
        <v>9</v>
      </c>
      <c r="Q2269" s="93"/>
      <c r="R2269" s="93"/>
      <c r="T2269" s="74">
        <v>349</v>
      </c>
      <c r="U2269" s="74">
        <v>23</v>
      </c>
    </row>
    <row r="2270" spans="1:22" s="74" customFormat="1">
      <c r="A2270" s="92">
        <v>42818</v>
      </c>
      <c r="B2270" s="74">
        <v>14</v>
      </c>
      <c r="C2270" s="74">
        <v>2</v>
      </c>
      <c r="F2270" s="74">
        <v>19</v>
      </c>
      <c r="G2270" s="74">
        <v>2</v>
      </c>
      <c r="N2270" s="74">
        <v>101</v>
      </c>
      <c r="O2270" s="74">
        <v>8</v>
      </c>
      <c r="Q2270" s="93"/>
      <c r="R2270" s="93"/>
      <c r="T2270" s="74">
        <v>427</v>
      </c>
      <c r="U2270" s="74">
        <v>24</v>
      </c>
    </row>
    <row r="2271" spans="1:22" s="74" customFormat="1">
      <c r="A2271" s="92">
        <v>42819</v>
      </c>
      <c r="B2271" s="74">
        <v>18</v>
      </c>
      <c r="C2271" s="74">
        <v>2</v>
      </c>
      <c r="F2271" s="74">
        <v>20</v>
      </c>
      <c r="G2271" s="74">
        <v>2</v>
      </c>
      <c r="N2271" s="74">
        <v>106</v>
      </c>
      <c r="O2271" s="74">
        <v>8</v>
      </c>
      <c r="Q2271" s="93"/>
      <c r="R2271" s="93"/>
      <c r="T2271" s="74">
        <v>440</v>
      </c>
      <c r="U2271" s="74">
        <v>25</v>
      </c>
    </row>
    <row r="2272" spans="1:22" s="74" customFormat="1">
      <c r="A2272" s="92">
        <v>42820</v>
      </c>
      <c r="B2272" s="74">
        <v>20</v>
      </c>
      <c r="C2272" s="74">
        <v>2</v>
      </c>
      <c r="F2272" s="74">
        <v>26</v>
      </c>
      <c r="G2272" s="74">
        <v>2</v>
      </c>
      <c r="N2272" s="74">
        <v>115</v>
      </c>
      <c r="O2272" s="74">
        <v>6</v>
      </c>
      <c r="Q2272" s="93"/>
      <c r="R2272" s="93"/>
      <c r="T2272" s="74">
        <v>433</v>
      </c>
      <c r="U2272" s="74">
        <v>24</v>
      </c>
    </row>
    <row r="2273" spans="1:21" s="74" customFormat="1">
      <c r="A2273" s="92">
        <v>42821</v>
      </c>
      <c r="B2273" s="74">
        <v>14</v>
      </c>
      <c r="C2273" s="74">
        <v>2</v>
      </c>
      <c r="F2273" s="74">
        <v>20</v>
      </c>
      <c r="G2273" s="74">
        <v>2</v>
      </c>
      <c r="N2273" s="74">
        <v>93</v>
      </c>
      <c r="O2273" s="74">
        <v>6</v>
      </c>
      <c r="Q2273" s="93"/>
      <c r="R2273" s="93"/>
      <c r="T2273" s="74">
        <v>429</v>
      </c>
      <c r="U2273" s="74">
        <v>25</v>
      </c>
    </row>
    <row r="2274" spans="1:21" s="74" customFormat="1">
      <c r="A2274" s="92">
        <v>42822</v>
      </c>
      <c r="B2274" s="74">
        <v>10</v>
      </c>
      <c r="C2274" s="74">
        <v>2</v>
      </c>
      <c r="F2274" s="74">
        <v>19</v>
      </c>
      <c r="G2274" s="74">
        <v>2</v>
      </c>
      <c r="N2274" s="74">
        <v>83</v>
      </c>
      <c r="O2274" s="74">
        <v>6</v>
      </c>
      <c r="Q2274" s="93"/>
      <c r="R2274" s="93"/>
      <c r="T2274" s="74">
        <v>439</v>
      </c>
      <c r="U2274" s="74">
        <v>22</v>
      </c>
    </row>
    <row r="2275" spans="1:21" s="74" customFormat="1">
      <c r="A2275" s="92">
        <v>42823</v>
      </c>
      <c r="B2275" s="74">
        <v>11</v>
      </c>
      <c r="C2275" s="74">
        <v>2</v>
      </c>
      <c r="F2275" s="74">
        <v>20</v>
      </c>
      <c r="G2275" s="74">
        <v>2</v>
      </c>
      <c r="N2275" s="74">
        <v>85</v>
      </c>
      <c r="O2275" s="74">
        <v>8</v>
      </c>
      <c r="Q2275" s="93"/>
      <c r="R2275" s="93"/>
      <c r="T2275" s="74">
        <v>456</v>
      </c>
      <c r="U2275" s="74">
        <v>24</v>
      </c>
    </row>
    <row r="2276" spans="1:21" s="74" customFormat="1">
      <c r="A2276" s="92">
        <v>42824</v>
      </c>
      <c r="B2276" s="74">
        <v>16</v>
      </c>
      <c r="C2276" s="74">
        <v>2</v>
      </c>
      <c r="F2276" s="74">
        <v>16</v>
      </c>
      <c r="G2276" s="74">
        <v>2</v>
      </c>
      <c r="N2276" s="74">
        <v>87</v>
      </c>
      <c r="O2276" s="74">
        <v>8</v>
      </c>
      <c r="Q2276" s="93"/>
      <c r="R2276" s="93"/>
      <c r="T2276" s="74">
        <v>396</v>
      </c>
      <c r="U2276" s="74">
        <v>22</v>
      </c>
    </row>
    <row r="2277" spans="1:21" s="74" customFormat="1">
      <c r="A2277" s="92">
        <v>42825</v>
      </c>
      <c r="B2277" s="74">
        <v>18</v>
      </c>
      <c r="C2277" s="74">
        <v>2</v>
      </c>
      <c r="F2277" s="74">
        <v>19</v>
      </c>
      <c r="G2277" s="74">
        <v>2</v>
      </c>
      <c r="N2277" s="74">
        <v>87</v>
      </c>
      <c r="O2277" s="74">
        <v>7</v>
      </c>
      <c r="Q2277" s="93"/>
      <c r="R2277" s="93"/>
      <c r="T2277" s="74">
        <v>467</v>
      </c>
      <c r="U2277" s="74">
        <v>23</v>
      </c>
    </row>
    <row r="2278" spans="1:21" s="74" customFormat="1">
      <c r="A2278" s="92">
        <v>42826</v>
      </c>
      <c r="B2278" s="74">
        <v>24</v>
      </c>
      <c r="C2278" s="74">
        <v>2</v>
      </c>
      <c r="F2278" s="74">
        <v>23</v>
      </c>
      <c r="G2278" s="74">
        <v>2</v>
      </c>
      <c r="N2278" s="74">
        <v>90</v>
      </c>
      <c r="O2278" s="74">
        <v>7</v>
      </c>
      <c r="Q2278" s="93"/>
      <c r="R2278" s="93"/>
      <c r="T2278" s="74">
        <v>469</v>
      </c>
      <c r="U2278" s="74">
        <v>21</v>
      </c>
    </row>
    <row r="2279" spans="1:21" s="74" customFormat="1">
      <c r="A2279" s="92">
        <v>42827</v>
      </c>
      <c r="B2279" s="74">
        <v>25</v>
      </c>
      <c r="C2279" s="74">
        <v>2</v>
      </c>
      <c r="F2279" s="74">
        <v>25</v>
      </c>
      <c r="G2279" s="74">
        <v>2</v>
      </c>
      <c r="N2279" s="74">
        <v>101</v>
      </c>
      <c r="O2279" s="74">
        <v>6</v>
      </c>
      <c r="Q2279" s="93"/>
      <c r="R2279" s="93"/>
      <c r="T2279" s="74">
        <v>488</v>
      </c>
      <c r="U2279" s="74">
        <v>25</v>
      </c>
    </row>
    <row r="2280" spans="1:21" s="74" customFormat="1">
      <c r="A2280" s="92">
        <v>42828</v>
      </c>
      <c r="B2280" s="74">
        <v>26</v>
      </c>
      <c r="C2280" s="74">
        <v>2</v>
      </c>
      <c r="F2280" s="74">
        <v>33</v>
      </c>
      <c r="G2280" s="74">
        <v>2</v>
      </c>
      <c r="N2280" s="74">
        <v>103</v>
      </c>
      <c r="O2280" s="74">
        <v>6</v>
      </c>
      <c r="Q2280" s="93"/>
      <c r="R2280" s="93"/>
      <c r="T2280" s="74">
        <v>449</v>
      </c>
      <c r="U2280" s="74">
        <v>22</v>
      </c>
    </row>
    <row r="2281" spans="1:21" s="74" customFormat="1">
      <c r="A2281" s="92">
        <v>42829</v>
      </c>
      <c r="B2281" s="74">
        <v>22</v>
      </c>
      <c r="C2281" s="74">
        <v>2</v>
      </c>
      <c r="F2281" s="74">
        <v>27</v>
      </c>
      <c r="G2281" s="74">
        <v>2</v>
      </c>
      <c r="N2281" s="74">
        <v>108</v>
      </c>
      <c r="O2281" s="74">
        <v>5</v>
      </c>
      <c r="Q2281" s="93"/>
      <c r="R2281" s="93"/>
      <c r="T2281" s="74">
        <v>440</v>
      </c>
      <c r="U2281" s="74">
        <v>23</v>
      </c>
    </row>
    <row r="2282" spans="1:21" s="74" customFormat="1">
      <c r="A2282" s="92">
        <v>42830</v>
      </c>
      <c r="B2282" s="74">
        <v>14</v>
      </c>
      <c r="C2282" s="74">
        <v>2</v>
      </c>
      <c r="F2282" s="74">
        <v>24</v>
      </c>
      <c r="G2282" s="74">
        <v>2</v>
      </c>
      <c r="N2282" s="74">
        <v>98</v>
      </c>
      <c r="O2282" s="74">
        <v>6</v>
      </c>
      <c r="Q2282" s="93"/>
      <c r="R2282" s="93"/>
      <c r="T2282" s="74">
        <v>418</v>
      </c>
      <c r="U2282" s="74">
        <v>24</v>
      </c>
    </row>
    <row r="2283" spans="1:21" s="74" customFormat="1">
      <c r="A2283" s="92">
        <v>42831</v>
      </c>
      <c r="B2283" s="74">
        <v>12</v>
      </c>
      <c r="C2283" s="74">
        <v>2</v>
      </c>
      <c r="F2283" s="74">
        <v>19</v>
      </c>
      <c r="G2283" s="74">
        <v>2</v>
      </c>
      <c r="N2283" s="74">
        <v>89</v>
      </c>
      <c r="O2283" s="74">
        <v>8</v>
      </c>
      <c r="Q2283" s="93"/>
      <c r="R2283" s="93"/>
      <c r="T2283" s="74">
        <v>346</v>
      </c>
      <c r="U2283" s="74">
        <v>24</v>
      </c>
    </row>
    <row r="2284" spans="1:21" s="74" customFormat="1">
      <c r="A2284" s="92">
        <v>42832</v>
      </c>
      <c r="B2284" s="74">
        <v>13</v>
      </c>
      <c r="C2284" s="74">
        <v>2</v>
      </c>
      <c r="F2284" s="74">
        <v>20</v>
      </c>
      <c r="G2284" s="74">
        <v>2</v>
      </c>
      <c r="N2284" s="74">
        <v>83</v>
      </c>
      <c r="O2284" s="74">
        <v>8</v>
      </c>
      <c r="Q2284" s="93"/>
      <c r="R2284" s="93"/>
      <c r="T2284" s="74">
        <v>376</v>
      </c>
      <c r="U2284" s="74">
        <v>25</v>
      </c>
    </row>
    <row r="2285" spans="1:21" s="74" customFormat="1">
      <c r="A2285" s="92">
        <v>42833</v>
      </c>
      <c r="B2285" s="74">
        <v>17</v>
      </c>
      <c r="C2285" s="74">
        <v>2</v>
      </c>
      <c r="F2285" s="74">
        <v>26</v>
      </c>
      <c r="G2285" s="74">
        <v>2</v>
      </c>
      <c r="N2285" s="74">
        <v>90</v>
      </c>
      <c r="O2285" s="74">
        <v>7</v>
      </c>
      <c r="Q2285" s="93"/>
      <c r="R2285" s="93"/>
      <c r="T2285" s="74">
        <v>386</v>
      </c>
      <c r="U2285" s="74">
        <v>26</v>
      </c>
    </row>
    <row r="2286" spans="1:21" s="74" customFormat="1">
      <c r="A2286" s="92">
        <v>42834</v>
      </c>
      <c r="B2286" s="74">
        <v>19</v>
      </c>
      <c r="C2286" s="74">
        <v>2</v>
      </c>
      <c r="F2286" s="74">
        <v>29</v>
      </c>
      <c r="G2286" s="74">
        <v>2</v>
      </c>
      <c r="N2286" s="74">
        <v>97</v>
      </c>
      <c r="O2286" s="74">
        <v>6</v>
      </c>
      <c r="Q2286" s="93"/>
      <c r="R2286" s="93"/>
      <c r="T2286" s="74">
        <v>427</v>
      </c>
      <c r="U2286" s="74">
        <v>27</v>
      </c>
    </row>
    <row r="2287" spans="1:21" s="74" customFormat="1">
      <c r="A2287" s="92">
        <v>42835</v>
      </c>
      <c r="B2287" s="74">
        <v>17</v>
      </c>
      <c r="C2287" s="74">
        <v>3</v>
      </c>
      <c r="F2287" s="74">
        <v>17</v>
      </c>
      <c r="G2287" s="74">
        <v>2</v>
      </c>
      <c r="N2287" s="74">
        <v>85</v>
      </c>
      <c r="O2287" s="74">
        <v>6</v>
      </c>
      <c r="Q2287" s="93"/>
      <c r="R2287" s="93"/>
      <c r="T2287" s="74">
        <v>400</v>
      </c>
      <c r="U2287" s="74">
        <v>25</v>
      </c>
    </row>
    <row r="2288" spans="1:21" s="74" customFormat="1">
      <c r="A2288" s="92">
        <v>42836</v>
      </c>
      <c r="B2288" s="74">
        <v>15</v>
      </c>
      <c r="C2288" s="74">
        <v>3</v>
      </c>
      <c r="F2288" s="74">
        <v>17</v>
      </c>
      <c r="G2288" s="74">
        <v>2</v>
      </c>
      <c r="N2288" s="74">
        <v>83</v>
      </c>
      <c r="O2288" s="74">
        <v>7</v>
      </c>
      <c r="Q2288" s="93"/>
      <c r="R2288" s="93"/>
      <c r="T2288" s="74">
        <v>360</v>
      </c>
      <c r="U2288" s="74">
        <v>24</v>
      </c>
    </row>
    <row r="2289" spans="1:21" s="74" customFormat="1">
      <c r="A2289" s="92">
        <v>42837</v>
      </c>
      <c r="B2289" s="74">
        <v>19</v>
      </c>
      <c r="C2289" s="74">
        <v>3</v>
      </c>
      <c r="F2289" s="74">
        <v>18</v>
      </c>
      <c r="G2289" s="74">
        <v>2</v>
      </c>
      <c r="N2289" s="74">
        <v>102</v>
      </c>
      <c r="O2289" s="74">
        <v>8</v>
      </c>
      <c r="Q2289" s="93"/>
      <c r="R2289" s="93"/>
      <c r="T2289" s="74">
        <v>496</v>
      </c>
      <c r="U2289" s="74">
        <v>24</v>
      </c>
    </row>
    <row r="2290" spans="1:21" s="74" customFormat="1">
      <c r="A2290" s="92">
        <v>42838</v>
      </c>
      <c r="B2290" s="74">
        <v>62</v>
      </c>
      <c r="C2290" s="74">
        <v>5</v>
      </c>
      <c r="F2290" s="74">
        <v>20</v>
      </c>
      <c r="G2290" s="74">
        <v>2</v>
      </c>
      <c r="N2290" s="74">
        <v>160</v>
      </c>
      <c r="O2290" s="74">
        <v>10</v>
      </c>
      <c r="Q2290" s="93"/>
      <c r="R2290" s="93"/>
      <c r="T2290" s="74">
        <v>514</v>
      </c>
      <c r="U2290" s="74">
        <v>25</v>
      </c>
    </row>
    <row r="2291" spans="1:21" s="74" customFormat="1">
      <c r="A2291" s="92">
        <v>42839</v>
      </c>
      <c r="B2291" s="74">
        <v>28</v>
      </c>
      <c r="C2291" s="74">
        <v>4</v>
      </c>
      <c r="F2291" s="74">
        <v>19</v>
      </c>
      <c r="G2291" s="74">
        <v>2</v>
      </c>
      <c r="N2291" s="74">
        <v>73</v>
      </c>
      <c r="O2291" s="74">
        <v>7</v>
      </c>
      <c r="Q2291" s="93"/>
      <c r="R2291" s="93"/>
      <c r="T2291" s="74">
        <v>393</v>
      </c>
      <c r="U2291" s="74">
        <v>24</v>
      </c>
    </row>
    <row r="2292" spans="1:21" s="74" customFormat="1">
      <c r="A2292" s="92">
        <v>42840</v>
      </c>
      <c r="B2292" s="74">
        <v>36</v>
      </c>
      <c r="C2292" s="74">
        <v>4</v>
      </c>
      <c r="F2292" s="74">
        <v>23</v>
      </c>
      <c r="G2292" s="74">
        <v>2</v>
      </c>
      <c r="N2292" s="74">
        <v>107</v>
      </c>
      <c r="O2292" s="74">
        <v>8</v>
      </c>
      <c r="Q2292" s="93"/>
      <c r="R2292" s="93"/>
      <c r="T2292" s="74">
        <v>465</v>
      </c>
      <c r="U2292" s="74">
        <v>31</v>
      </c>
    </row>
    <row r="2293" spans="1:21" s="74" customFormat="1">
      <c r="A2293" s="92">
        <v>42841</v>
      </c>
      <c r="B2293" s="74">
        <v>25</v>
      </c>
      <c r="C2293" s="74">
        <v>2</v>
      </c>
      <c r="F2293" s="74">
        <v>20</v>
      </c>
      <c r="G2293" s="74">
        <v>2</v>
      </c>
      <c r="N2293" s="74">
        <v>112</v>
      </c>
      <c r="O2293" s="74">
        <v>11</v>
      </c>
      <c r="Q2293" s="93"/>
      <c r="R2293" s="93"/>
      <c r="T2293" s="74">
        <v>336</v>
      </c>
      <c r="U2293" s="74">
        <v>23</v>
      </c>
    </row>
    <row r="2294" spans="1:21" s="74" customFormat="1">
      <c r="A2294" s="92">
        <v>42842</v>
      </c>
      <c r="B2294" s="74">
        <v>22</v>
      </c>
      <c r="C2294" s="74">
        <v>2</v>
      </c>
      <c r="F2294" s="74">
        <v>21</v>
      </c>
      <c r="G2294" s="74">
        <v>3</v>
      </c>
      <c r="N2294" s="74">
        <v>94</v>
      </c>
      <c r="O2294" s="74">
        <v>9</v>
      </c>
      <c r="Q2294" s="93"/>
      <c r="R2294" s="93"/>
      <c r="T2294" s="74">
        <v>336</v>
      </c>
      <c r="U2294" s="74">
        <v>20</v>
      </c>
    </row>
    <row r="2295" spans="1:21" s="74" customFormat="1">
      <c r="A2295" s="92">
        <v>42843</v>
      </c>
      <c r="B2295" s="74">
        <v>23</v>
      </c>
      <c r="C2295" s="74">
        <v>3</v>
      </c>
      <c r="F2295" s="74">
        <v>24</v>
      </c>
      <c r="G2295" s="74">
        <v>3</v>
      </c>
      <c r="N2295" s="74">
        <v>65</v>
      </c>
      <c r="O2295" s="74">
        <v>7</v>
      </c>
      <c r="Q2295" s="93"/>
      <c r="R2295" s="93"/>
      <c r="T2295" s="74">
        <v>288</v>
      </c>
      <c r="U2295" s="74">
        <v>20</v>
      </c>
    </row>
    <row r="2296" spans="1:21" s="74" customFormat="1">
      <c r="A2296" s="92">
        <v>42844</v>
      </c>
      <c r="B2296" s="74">
        <v>16</v>
      </c>
      <c r="C2296" s="74">
        <v>4</v>
      </c>
      <c r="F2296" s="74">
        <v>19</v>
      </c>
      <c r="G2296" s="74">
        <v>4</v>
      </c>
      <c r="N2296" s="74">
        <v>58</v>
      </c>
      <c r="O2296" s="74">
        <v>6</v>
      </c>
      <c r="Q2296" s="93"/>
      <c r="R2296" s="93"/>
      <c r="T2296" s="74">
        <v>138</v>
      </c>
      <c r="U2296" s="74">
        <v>14</v>
      </c>
    </row>
    <row r="2297" spans="1:21" s="74" customFormat="1">
      <c r="A2297" s="92">
        <v>42845</v>
      </c>
      <c r="B2297" s="74">
        <v>13</v>
      </c>
      <c r="C2297" s="74">
        <v>4</v>
      </c>
      <c r="F2297" s="74">
        <v>19</v>
      </c>
      <c r="G2297" s="74">
        <v>3</v>
      </c>
      <c r="N2297" s="74">
        <v>98</v>
      </c>
      <c r="O2297" s="74">
        <v>10</v>
      </c>
      <c r="Q2297" s="93"/>
      <c r="R2297" s="93"/>
      <c r="T2297" s="74">
        <v>303</v>
      </c>
      <c r="U2297" s="74">
        <v>21</v>
      </c>
    </row>
    <row r="2298" spans="1:21" s="74" customFormat="1">
      <c r="A2298" s="92">
        <v>42846</v>
      </c>
      <c r="B2298" s="74">
        <v>20</v>
      </c>
      <c r="C2298" s="74">
        <v>4</v>
      </c>
      <c r="F2298" s="74">
        <v>27</v>
      </c>
      <c r="G2298" s="74">
        <v>2</v>
      </c>
      <c r="N2298" s="74">
        <v>106</v>
      </c>
      <c r="O2298" s="74">
        <v>10</v>
      </c>
      <c r="Q2298" s="93"/>
      <c r="R2298" s="93"/>
      <c r="T2298" s="74">
        <v>394</v>
      </c>
      <c r="U2298" s="74">
        <v>22</v>
      </c>
    </row>
    <row r="2299" spans="1:21" s="74" customFormat="1">
      <c r="A2299" s="92">
        <v>42847</v>
      </c>
      <c r="B2299" s="74">
        <v>20</v>
      </c>
      <c r="C2299" s="74">
        <v>3</v>
      </c>
      <c r="F2299" s="74">
        <v>26</v>
      </c>
      <c r="G2299" s="74">
        <v>2</v>
      </c>
      <c r="N2299" s="74">
        <v>105</v>
      </c>
      <c r="O2299" s="74">
        <v>10</v>
      </c>
      <c r="Q2299" s="93"/>
      <c r="R2299" s="93"/>
      <c r="T2299" s="74">
        <v>438</v>
      </c>
      <c r="U2299" s="74">
        <v>25</v>
      </c>
    </row>
    <row r="2300" spans="1:21" s="74" customFormat="1">
      <c r="A2300" s="92">
        <v>42848</v>
      </c>
      <c r="B2300" s="74">
        <v>21</v>
      </c>
      <c r="C2300" s="74">
        <v>3</v>
      </c>
      <c r="F2300" s="74">
        <v>31</v>
      </c>
      <c r="G2300" s="74">
        <v>2</v>
      </c>
      <c r="N2300" s="74">
        <v>121</v>
      </c>
      <c r="O2300" s="74">
        <v>8</v>
      </c>
      <c r="Q2300" s="93"/>
      <c r="R2300" s="93"/>
      <c r="T2300" s="74">
        <v>405</v>
      </c>
      <c r="U2300" s="74">
        <v>25</v>
      </c>
    </row>
    <row r="2301" spans="1:21" s="74" customFormat="1">
      <c r="A2301" s="92">
        <v>42849</v>
      </c>
      <c r="B2301" s="74">
        <v>15</v>
      </c>
      <c r="C2301" s="74">
        <v>3</v>
      </c>
      <c r="F2301" s="74">
        <v>23</v>
      </c>
      <c r="G2301" s="74">
        <v>2</v>
      </c>
      <c r="N2301" s="74">
        <v>102</v>
      </c>
      <c r="O2301" s="74">
        <v>9</v>
      </c>
      <c r="Q2301" s="93"/>
      <c r="R2301" s="93"/>
      <c r="T2301" s="74">
        <v>423</v>
      </c>
      <c r="U2301" s="74">
        <v>26</v>
      </c>
    </row>
    <row r="2302" spans="1:21" s="74" customFormat="1">
      <c r="A2302" s="92">
        <v>42850</v>
      </c>
      <c r="B2302" s="74">
        <v>15</v>
      </c>
      <c r="C2302" s="74">
        <v>3</v>
      </c>
      <c r="F2302" s="74">
        <v>18</v>
      </c>
      <c r="G2302" s="74">
        <v>2</v>
      </c>
      <c r="N2302" s="74">
        <v>100</v>
      </c>
      <c r="O2302" s="74">
        <v>10</v>
      </c>
      <c r="Q2302" s="93"/>
      <c r="R2302" s="93"/>
      <c r="T2302" s="74">
        <v>405</v>
      </c>
      <c r="U2302" s="74">
        <v>22</v>
      </c>
    </row>
    <row r="2303" spans="1:21" s="74" customFormat="1">
      <c r="A2303" s="92">
        <v>42851</v>
      </c>
      <c r="B2303" s="74">
        <v>14</v>
      </c>
      <c r="C2303" s="74">
        <v>3</v>
      </c>
      <c r="F2303" s="74">
        <v>17</v>
      </c>
      <c r="G2303" s="74">
        <v>2</v>
      </c>
      <c r="N2303" s="74">
        <v>94</v>
      </c>
      <c r="O2303" s="74">
        <v>9</v>
      </c>
      <c r="Q2303" s="93"/>
      <c r="R2303" s="93"/>
      <c r="T2303" s="74">
        <v>399</v>
      </c>
      <c r="U2303" s="74">
        <v>23</v>
      </c>
    </row>
    <row r="2304" spans="1:21" s="74" customFormat="1">
      <c r="A2304" s="92">
        <v>42852</v>
      </c>
      <c r="B2304" s="74">
        <v>12</v>
      </c>
      <c r="C2304" s="74">
        <v>3</v>
      </c>
      <c r="F2304" s="74">
        <v>24</v>
      </c>
      <c r="G2304" s="74">
        <v>2</v>
      </c>
      <c r="N2304" s="74">
        <v>85</v>
      </c>
      <c r="O2304" s="74">
        <v>7</v>
      </c>
      <c r="Q2304" s="93"/>
      <c r="R2304" s="93"/>
      <c r="T2304" s="74">
        <v>440</v>
      </c>
      <c r="U2304" s="74">
        <v>23</v>
      </c>
    </row>
    <row r="2305" spans="1:21" s="74" customFormat="1">
      <c r="A2305" s="92">
        <v>42853</v>
      </c>
      <c r="B2305" s="74">
        <v>14</v>
      </c>
      <c r="C2305" s="74">
        <v>2</v>
      </c>
      <c r="F2305" s="74">
        <v>13</v>
      </c>
      <c r="G2305" s="74">
        <v>2</v>
      </c>
      <c r="N2305" s="74">
        <v>83</v>
      </c>
      <c r="O2305" s="74">
        <v>8</v>
      </c>
      <c r="Q2305" s="93"/>
      <c r="R2305" s="93"/>
      <c r="T2305" s="74">
        <v>426</v>
      </c>
      <c r="U2305" s="74">
        <v>23</v>
      </c>
    </row>
    <row r="2306" spans="1:21" s="74" customFormat="1">
      <c r="A2306" s="92">
        <v>42854</v>
      </c>
      <c r="B2306" s="74">
        <v>17</v>
      </c>
      <c r="C2306" s="74">
        <v>2</v>
      </c>
      <c r="F2306" s="74">
        <v>20</v>
      </c>
      <c r="G2306" s="74">
        <v>2</v>
      </c>
      <c r="N2306" s="74">
        <v>106</v>
      </c>
      <c r="O2306" s="74">
        <v>8</v>
      </c>
      <c r="Q2306" s="93"/>
      <c r="R2306" s="93"/>
      <c r="T2306" s="74">
        <v>436</v>
      </c>
      <c r="U2306" s="74">
        <v>23</v>
      </c>
    </row>
    <row r="2307" spans="1:21" s="74" customFormat="1">
      <c r="A2307" s="92">
        <v>42855</v>
      </c>
      <c r="B2307" s="74">
        <v>21</v>
      </c>
      <c r="C2307" s="74">
        <v>2</v>
      </c>
      <c r="F2307" s="74">
        <v>23</v>
      </c>
      <c r="G2307" s="74">
        <v>2</v>
      </c>
      <c r="N2307" s="74">
        <v>104</v>
      </c>
      <c r="O2307" s="74">
        <v>7</v>
      </c>
      <c r="Q2307" s="93"/>
      <c r="R2307" s="93"/>
      <c r="T2307" s="74">
        <v>448</v>
      </c>
      <c r="U2307" s="74">
        <v>25</v>
      </c>
    </row>
    <row r="2308" spans="1:21" s="74" customFormat="1">
      <c r="A2308" s="92">
        <v>42856</v>
      </c>
      <c r="B2308" s="74">
        <v>22</v>
      </c>
      <c r="C2308" s="74">
        <v>2</v>
      </c>
      <c r="F2308" s="74">
        <v>21</v>
      </c>
      <c r="G2308" s="74">
        <v>2</v>
      </c>
      <c r="N2308" s="74">
        <v>112</v>
      </c>
      <c r="O2308" s="74">
        <v>8</v>
      </c>
      <c r="Q2308" s="93"/>
      <c r="R2308" s="93"/>
      <c r="T2308" s="74">
        <v>390</v>
      </c>
      <c r="U2308" s="74">
        <v>21</v>
      </c>
    </row>
    <row r="2309" spans="1:21" s="74" customFormat="1">
      <c r="A2309" s="92">
        <v>42857</v>
      </c>
      <c r="B2309" s="74">
        <v>20</v>
      </c>
      <c r="C2309" s="74">
        <v>2</v>
      </c>
      <c r="F2309" s="74">
        <v>18</v>
      </c>
      <c r="G2309" s="74">
        <v>2</v>
      </c>
      <c r="N2309" s="74">
        <v>106</v>
      </c>
      <c r="O2309" s="74">
        <v>11</v>
      </c>
      <c r="Q2309" s="93"/>
      <c r="R2309" s="93"/>
      <c r="T2309" s="74">
        <v>444</v>
      </c>
      <c r="U2309" s="74">
        <v>23</v>
      </c>
    </row>
    <row r="2310" spans="1:21" s="74" customFormat="1">
      <c r="A2310" s="92">
        <v>42858</v>
      </c>
      <c r="B2310" s="74">
        <v>20</v>
      </c>
      <c r="C2310" s="74">
        <v>3</v>
      </c>
      <c r="F2310" s="74">
        <v>14</v>
      </c>
      <c r="G2310" s="74">
        <v>2</v>
      </c>
      <c r="N2310" s="74">
        <v>100</v>
      </c>
      <c r="O2310" s="74">
        <v>11</v>
      </c>
      <c r="Q2310" s="93"/>
      <c r="R2310" s="93"/>
      <c r="T2310" s="74">
        <v>336</v>
      </c>
      <c r="U2310" s="74">
        <v>22</v>
      </c>
    </row>
    <row r="2311" spans="1:21" s="74" customFormat="1">
      <c r="A2311" s="92">
        <v>42859</v>
      </c>
      <c r="B2311" s="74">
        <v>18</v>
      </c>
      <c r="C2311" s="74">
        <v>3</v>
      </c>
      <c r="F2311" s="74">
        <v>14</v>
      </c>
      <c r="G2311" s="74">
        <v>2</v>
      </c>
      <c r="N2311" s="74">
        <v>95</v>
      </c>
      <c r="O2311" s="74">
        <v>11</v>
      </c>
      <c r="Q2311" s="93"/>
      <c r="R2311" s="93"/>
      <c r="T2311" s="74">
        <v>366</v>
      </c>
      <c r="U2311" s="74">
        <v>21</v>
      </c>
    </row>
    <row r="2312" spans="1:21" s="74" customFormat="1">
      <c r="A2312" s="92">
        <v>42860</v>
      </c>
      <c r="B2312" s="74">
        <v>15</v>
      </c>
      <c r="C2312" s="74">
        <v>2</v>
      </c>
      <c r="F2312" s="74">
        <v>17</v>
      </c>
      <c r="G2312" s="74">
        <v>2</v>
      </c>
      <c r="N2312" s="74">
        <v>97</v>
      </c>
      <c r="O2312" s="74">
        <v>9</v>
      </c>
      <c r="Q2312" s="93"/>
      <c r="R2312" s="93"/>
      <c r="T2312" s="74">
        <v>372</v>
      </c>
      <c r="U2312" s="74">
        <v>23</v>
      </c>
    </row>
    <row r="2313" spans="1:21" s="74" customFormat="1">
      <c r="A2313" s="92">
        <v>42861</v>
      </c>
      <c r="B2313" s="74">
        <v>20</v>
      </c>
      <c r="C2313" s="74">
        <v>2</v>
      </c>
      <c r="F2313" s="74">
        <v>19</v>
      </c>
      <c r="G2313" s="74">
        <v>2</v>
      </c>
      <c r="N2313" s="74">
        <v>86</v>
      </c>
      <c r="O2313" s="74">
        <v>8</v>
      </c>
      <c r="Q2313" s="93"/>
      <c r="R2313" s="93"/>
      <c r="T2313" s="74">
        <v>371</v>
      </c>
      <c r="U2313" s="74">
        <v>23</v>
      </c>
    </row>
    <row r="2314" spans="1:21" s="74" customFormat="1">
      <c r="A2314" s="92">
        <v>42862</v>
      </c>
      <c r="B2314" s="74">
        <v>25</v>
      </c>
      <c r="C2314" s="74">
        <v>2</v>
      </c>
      <c r="F2314" s="74">
        <v>25</v>
      </c>
      <c r="G2314" s="74">
        <v>2</v>
      </c>
      <c r="N2314" s="74">
        <v>73</v>
      </c>
      <c r="O2314" s="74">
        <v>5</v>
      </c>
      <c r="Q2314" s="93"/>
      <c r="R2314" s="93"/>
      <c r="T2314" s="74">
        <v>394</v>
      </c>
      <c r="U2314" s="74">
        <v>26</v>
      </c>
    </row>
    <row r="2315" spans="1:21" s="74" customFormat="1">
      <c r="A2315" s="92">
        <v>42863</v>
      </c>
      <c r="B2315" s="74">
        <v>23</v>
      </c>
      <c r="C2315" s="74">
        <v>3</v>
      </c>
      <c r="F2315" s="74">
        <v>19</v>
      </c>
      <c r="G2315" s="74">
        <v>2</v>
      </c>
      <c r="N2315" s="74">
        <v>52</v>
      </c>
      <c r="O2315" s="74">
        <v>2</v>
      </c>
      <c r="Q2315" s="93"/>
      <c r="R2315" s="93"/>
      <c r="T2315" s="74">
        <v>374</v>
      </c>
      <c r="U2315" s="74">
        <v>24</v>
      </c>
    </row>
    <row r="2316" spans="1:21" s="74" customFormat="1">
      <c r="A2316" s="92">
        <v>42864</v>
      </c>
      <c r="B2316" s="74">
        <v>25</v>
      </c>
      <c r="C2316" s="74">
        <v>3</v>
      </c>
      <c r="F2316" s="74">
        <v>16</v>
      </c>
      <c r="G2316" s="74">
        <v>2</v>
      </c>
      <c r="N2316" s="74">
        <v>54</v>
      </c>
      <c r="O2316" s="74">
        <v>2</v>
      </c>
      <c r="Q2316" s="93"/>
      <c r="R2316" s="93"/>
      <c r="T2316" s="74">
        <v>412</v>
      </c>
      <c r="U2316" s="74">
        <v>22</v>
      </c>
    </row>
    <row r="2317" spans="1:21" s="74" customFormat="1">
      <c r="A2317" s="92">
        <v>42865</v>
      </c>
      <c r="B2317" s="74">
        <v>16</v>
      </c>
      <c r="C2317" s="74">
        <v>3</v>
      </c>
      <c r="F2317" s="74">
        <v>19</v>
      </c>
      <c r="G2317" s="74">
        <v>2</v>
      </c>
      <c r="N2317" s="74">
        <v>72</v>
      </c>
      <c r="O2317" s="74">
        <v>7</v>
      </c>
      <c r="Q2317" s="93"/>
      <c r="R2317" s="93"/>
      <c r="T2317" s="74">
        <v>397</v>
      </c>
      <c r="U2317" s="74">
        <v>25</v>
      </c>
    </row>
    <row r="2318" spans="1:21" s="74" customFormat="1">
      <c r="A2318" s="92">
        <v>42866</v>
      </c>
      <c r="B2318" s="74">
        <v>16</v>
      </c>
      <c r="C2318" s="74">
        <v>3</v>
      </c>
      <c r="F2318" s="74">
        <v>12</v>
      </c>
      <c r="G2318" s="74">
        <v>1</v>
      </c>
      <c r="N2318" s="74">
        <v>71</v>
      </c>
      <c r="O2318" s="74">
        <v>6</v>
      </c>
      <c r="Q2318" s="93"/>
      <c r="R2318" s="93"/>
      <c r="T2318" s="74">
        <v>477</v>
      </c>
      <c r="U2318" s="74">
        <v>24</v>
      </c>
    </row>
    <row r="2319" spans="1:21" s="74" customFormat="1">
      <c r="A2319" s="92">
        <v>42867</v>
      </c>
      <c r="B2319" s="74">
        <v>17</v>
      </c>
      <c r="C2319" s="74">
        <v>3</v>
      </c>
      <c r="F2319" s="74">
        <v>10</v>
      </c>
      <c r="G2319" s="74">
        <v>1</v>
      </c>
      <c r="N2319" s="74">
        <v>74</v>
      </c>
      <c r="O2319" s="74">
        <v>7</v>
      </c>
      <c r="Q2319" s="93"/>
      <c r="R2319" s="93"/>
      <c r="T2319" s="74">
        <v>425</v>
      </c>
      <c r="U2319" s="74">
        <v>27</v>
      </c>
    </row>
    <row r="2320" spans="1:21" s="74" customFormat="1">
      <c r="A2320" s="92">
        <v>42868</v>
      </c>
      <c r="B2320" s="74">
        <v>14</v>
      </c>
      <c r="C2320" s="74">
        <v>2</v>
      </c>
      <c r="F2320" s="74">
        <v>13</v>
      </c>
      <c r="G2320" s="74">
        <v>2</v>
      </c>
      <c r="N2320" s="74">
        <v>93</v>
      </c>
      <c r="O2320" s="74">
        <v>8</v>
      </c>
      <c r="Q2320" s="93"/>
      <c r="R2320" s="93"/>
      <c r="T2320" s="74">
        <v>490</v>
      </c>
      <c r="U2320" s="74">
        <v>26</v>
      </c>
    </row>
    <row r="2321" spans="1:21" s="74" customFormat="1">
      <c r="A2321" s="92">
        <v>42869</v>
      </c>
      <c r="B2321" s="74">
        <v>18</v>
      </c>
      <c r="C2321" s="74">
        <v>2</v>
      </c>
      <c r="F2321" s="74">
        <v>13</v>
      </c>
      <c r="G2321" s="74">
        <v>2</v>
      </c>
      <c r="N2321" s="74">
        <v>111</v>
      </c>
      <c r="O2321" s="74">
        <v>7</v>
      </c>
      <c r="Q2321" s="93"/>
      <c r="R2321" s="93"/>
      <c r="T2321" s="74">
        <v>457</v>
      </c>
      <c r="U2321" s="74">
        <v>26</v>
      </c>
    </row>
    <row r="2322" spans="1:21" s="74" customFormat="1">
      <c r="A2322" s="92">
        <v>42870</v>
      </c>
      <c r="B2322" s="74">
        <v>12</v>
      </c>
      <c r="C2322" s="74">
        <v>2</v>
      </c>
      <c r="F2322" s="74">
        <v>13</v>
      </c>
      <c r="G2322" s="74">
        <v>2</v>
      </c>
      <c r="N2322" s="74">
        <v>89</v>
      </c>
      <c r="O2322" s="74">
        <v>8</v>
      </c>
      <c r="Q2322" s="93"/>
      <c r="R2322" s="93"/>
      <c r="T2322" s="74">
        <v>373</v>
      </c>
      <c r="U2322" s="74">
        <v>22</v>
      </c>
    </row>
    <row r="2323" spans="1:21" s="74" customFormat="1">
      <c r="A2323" s="92">
        <v>42871</v>
      </c>
      <c r="B2323" s="74">
        <v>12</v>
      </c>
      <c r="C2323" s="74">
        <v>3</v>
      </c>
      <c r="F2323" s="74">
        <v>11</v>
      </c>
      <c r="G2323" s="74">
        <v>2</v>
      </c>
      <c r="N2323" s="74">
        <v>79</v>
      </c>
      <c r="O2323" s="74">
        <v>6</v>
      </c>
      <c r="Q2323" s="93"/>
      <c r="R2323" s="93"/>
      <c r="T2323" s="74">
        <v>318</v>
      </c>
      <c r="U2323" s="74">
        <v>21</v>
      </c>
    </row>
    <row r="2324" spans="1:21" s="74" customFormat="1">
      <c r="A2324" s="92">
        <v>42872</v>
      </c>
      <c r="B2324" s="74">
        <v>14</v>
      </c>
      <c r="C2324" s="74">
        <v>3</v>
      </c>
      <c r="F2324" s="74">
        <v>12</v>
      </c>
      <c r="G2324" s="74">
        <v>2</v>
      </c>
      <c r="N2324" s="74">
        <v>74</v>
      </c>
      <c r="O2324" s="74">
        <v>7</v>
      </c>
      <c r="Q2324" s="93"/>
      <c r="R2324" s="93"/>
      <c r="T2324" s="74">
        <v>298</v>
      </c>
      <c r="U2324" s="74">
        <v>23</v>
      </c>
    </row>
    <row r="2325" spans="1:21" s="74" customFormat="1">
      <c r="A2325" s="92">
        <v>42873</v>
      </c>
      <c r="B2325" s="74">
        <v>14</v>
      </c>
      <c r="C2325" s="74">
        <v>3</v>
      </c>
      <c r="F2325" s="74">
        <v>15</v>
      </c>
      <c r="G2325" s="74">
        <v>2</v>
      </c>
      <c r="N2325" s="74">
        <v>67</v>
      </c>
      <c r="O2325" s="74">
        <v>6</v>
      </c>
      <c r="Q2325" s="93"/>
      <c r="R2325" s="93"/>
      <c r="T2325" s="74">
        <v>333</v>
      </c>
      <c r="U2325" s="74">
        <v>24</v>
      </c>
    </row>
    <row r="2326" spans="1:21" s="74" customFormat="1">
      <c r="A2326" s="92">
        <v>42874</v>
      </c>
      <c r="B2326" s="74">
        <v>12</v>
      </c>
      <c r="C2326" s="74">
        <v>2</v>
      </c>
      <c r="F2326" s="74">
        <v>15</v>
      </c>
      <c r="G2326" s="74">
        <v>1</v>
      </c>
      <c r="N2326" s="74">
        <v>62</v>
      </c>
      <c r="O2326" s="74">
        <v>6</v>
      </c>
      <c r="Q2326" s="93"/>
      <c r="R2326" s="93"/>
      <c r="T2326" s="74">
        <v>320</v>
      </c>
      <c r="U2326" s="74">
        <v>27</v>
      </c>
    </row>
    <row r="2327" spans="1:21" s="74" customFormat="1">
      <c r="A2327" s="92">
        <v>42875</v>
      </c>
      <c r="B2327" s="74">
        <v>12</v>
      </c>
      <c r="C2327" s="74">
        <v>2</v>
      </c>
      <c r="F2327" s="74">
        <v>23</v>
      </c>
      <c r="G2327" s="74">
        <v>2</v>
      </c>
      <c r="N2327" s="74">
        <v>54</v>
      </c>
      <c r="O2327" s="74">
        <v>4</v>
      </c>
      <c r="Q2327" s="93"/>
      <c r="R2327" s="93"/>
      <c r="T2327" s="74">
        <v>371</v>
      </c>
      <c r="U2327" s="74">
        <v>26</v>
      </c>
    </row>
    <row r="2328" spans="1:21" s="74" customFormat="1">
      <c r="A2328" s="92">
        <v>42876</v>
      </c>
      <c r="B2328" s="74">
        <v>13</v>
      </c>
      <c r="C2328" s="74">
        <v>2</v>
      </c>
      <c r="F2328" s="74">
        <v>29</v>
      </c>
      <c r="G2328" s="74">
        <v>2</v>
      </c>
      <c r="N2328" s="74">
        <v>42</v>
      </c>
      <c r="O2328" s="74">
        <v>1</v>
      </c>
      <c r="Q2328" s="93"/>
      <c r="R2328" s="93"/>
      <c r="T2328" s="74">
        <v>435</v>
      </c>
      <c r="U2328" s="74">
        <v>28</v>
      </c>
    </row>
    <row r="2329" spans="1:21" s="74" customFormat="1">
      <c r="A2329" s="92">
        <v>42877</v>
      </c>
      <c r="B2329" s="74">
        <v>11</v>
      </c>
      <c r="C2329" s="74">
        <v>2</v>
      </c>
      <c r="F2329" s="74">
        <v>22</v>
      </c>
      <c r="G2329" s="74">
        <v>2</v>
      </c>
      <c r="N2329" s="74">
        <v>48</v>
      </c>
      <c r="O2329" s="74">
        <v>2</v>
      </c>
      <c r="Q2329" s="93"/>
      <c r="R2329" s="93"/>
      <c r="T2329" s="74">
        <v>395</v>
      </c>
      <c r="U2329" s="74">
        <v>26</v>
      </c>
    </row>
    <row r="2330" spans="1:21" s="74" customFormat="1">
      <c r="A2330" s="92">
        <v>42878</v>
      </c>
      <c r="B2330" s="74">
        <v>12</v>
      </c>
      <c r="C2330" s="74">
        <v>3</v>
      </c>
      <c r="F2330" s="74">
        <v>20</v>
      </c>
      <c r="G2330" s="74">
        <v>2</v>
      </c>
      <c r="N2330" s="74">
        <v>47</v>
      </c>
      <c r="O2330" s="74">
        <v>3</v>
      </c>
      <c r="Q2330" s="93"/>
      <c r="R2330" s="93"/>
      <c r="T2330" s="74">
        <v>384</v>
      </c>
      <c r="U2330" s="74">
        <v>25</v>
      </c>
    </row>
    <row r="2331" spans="1:21" s="74" customFormat="1">
      <c r="A2331" s="92">
        <v>42879</v>
      </c>
      <c r="B2331" s="74">
        <v>11</v>
      </c>
      <c r="C2331" s="74">
        <v>2</v>
      </c>
      <c r="F2331" s="74">
        <v>18</v>
      </c>
      <c r="G2331" s="74">
        <v>2</v>
      </c>
      <c r="N2331" s="74">
        <v>54</v>
      </c>
      <c r="O2331" s="74">
        <v>6</v>
      </c>
      <c r="Q2331" s="93"/>
      <c r="R2331" s="93"/>
      <c r="T2331" s="74">
        <v>389</v>
      </c>
      <c r="U2331" s="74">
        <v>25</v>
      </c>
    </row>
    <row r="2332" spans="1:21" s="74" customFormat="1">
      <c r="A2332" s="92">
        <v>42880</v>
      </c>
      <c r="B2332" s="74">
        <v>10</v>
      </c>
      <c r="C2332" s="74">
        <v>2</v>
      </c>
      <c r="F2332" s="74">
        <v>15</v>
      </c>
      <c r="G2332" s="74">
        <v>2</v>
      </c>
      <c r="N2332" s="74">
        <v>59</v>
      </c>
      <c r="O2332" s="74">
        <v>7</v>
      </c>
      <c r="Q2332" s="93"/>
      <c r="R2332" s="93"/>
      <c r="T2332" s="74">
        <v>265</v>
      </c>
      <c r="U2332" s="74">
        <v>23</v>
      </c>
    </row>
    <row r="2333" spans="1:21" s="74" customFormat="1">
      <c r="A2333" s="92">
        <v>42881</v>
      </c>
      <c r="B2333" s="74">
        <v>11</v>
      </c>
      <c r="C2333" s="74">
        <v>2</v>
      </c>
      <c r="F2333" s="74">
        <v>15</v>
      </c>
      <c r="G2333" s="74">
        <v>2</v>
      </c>
      <c r="N2333" s="74">
        <v>62</v>
      </c>
      <c r="O2333" s="74">
        <v>8</v>
      </c>
      <c r="Q2333" s="93"/>
      <c r="R2333" s="93"/>
      <c r="T2333" s="74">
        <v>286</v>
      </c>
      <c r="U2333" s="74">
        <v>23</v>
      </c>
    </row>
    <row r="2334" spans="1:21" s="74" customFormat="1">
      <c r="A2334" s="92">
        <v>42882</v>
      </c>
      <c r="B2334" s="74">
        <v>10</v>
      </c>
      <c r="C2334" s="74">
        <v>2</v>
      </c>
      <c r="F2334" s="74">
        <v>19</v>
      </c>
      <c r="G2334" s="74">
        <v>2</v>
      </c>
      <c r="N2334" s="74">
        <v>67</v>
      </c>
      <c r="O2334" s="74">
        <v>8</v>
      </c>
      <c r="Q2334" s="93"/>
      <c r="R2334" s="93"/>
      <c r="T2334" s="74">
        <v>378</v>
      </c>
      <c r="U2334" s="74">
        <v>25</v>
      </c>
    </row>
    <row r="2335" spans="1:21" s="74" customFormat="1">
      <c r="A2335" s="92">
        <v>42883</v>
      </c>
      <c r="B2335" s="74">
        <v>12</v>
      </c>
      <c r="C2335" s="74">
        <v>2</v>
      </c>
      <c r="F2335" s="74">
        <v>30</v>
      </c>
      <c r="G2335" s="74">
        <v>2</v>
      </c>
      <c r="N2335" s="74">
        <v>67</v>
      </c>
      <c r="O2335" s="74">
        <v>6</v>
      </c>
      <c r="Q2335" s="93"/>
      <c r="R2335" s="93"/>
      <c r="T2335" s="74">
        <v>408</v>
      </c>
      <c r="U2335" s="74">
        <v>27</v>
      </c>
    </row>
    <row r="2336" spans="1:21" s="74" customFormat="1">
      <c r="A2336" s="92">
        <v>42884</v>
      </c>
      <c r="B2336" s="74">
        <v>15</v>
      </c>
      <c r="C2336" s="74">
        <v>2</v>
      </c>
      <c r="F2336" s="74">
        <v>30</v>
      </c>
      <c r="G2336" s="74">
        <v>2</v>
      </c>
      <c r="N2336" s="74">
        <v>72</v>
      </c>
      <c r="O2336" s="74">
        <v>5</v>
      </c>
      <c r="Q2336" s="93"/>
      <c r="R2336" s="93"/>
      <c r="T2336" s="74">
        <v>449</v>
      </c>
      <c r="U2336" s="74">
        <v>27</v>
      </c>
    </row>
    <row r="2337" spans="1:21" s="74" customFormat="1">
      <c r="A2337" s="92">
        <v>42885</v>
      </c>
      <c r="B2337" s="74">
        <v>15</v>
      </c>
      <c r="C2337" s="74">
        <v>2</v>
      </c>
      <c r="F2337" s="74">
        <v>30</v>
      </c>
      <c r="G2337" s="74">
        <v>2</v>
      </c>
      <c r="N2337" s="74">
        <v>81</v>
      </c>
      <c r="O2337" s="74">
        <v>5</v>
      </c>
      <c r="Q2337" s="93"/>
      <c r="R2337" s="93"/>
      <c r="T2337" s="74">
        <v>470</v>
      </c>
      <c r="U2337" s="74">
        <v>26</v>
      </c>
    </row>
    <row r="2338" spans="1:21" s="74" customFormat="1">
      <c r="A2338" s="92">
        <v>42886</v>
      </c>
      <c r="B2338" s="74">
        <v>10</v>
      </c>
      <c r="C2338" s="74">
        <v>2</v>
      </c>
      <c r="F2338" s="74">
        <v>17</v>
      </c>
      <c r="G2338" s="74">
        <v>1</v>
      </c>
      <c r="N2338" s="74">
        <v>75</v>
      </c>
      <c r="O2338" s="74">
        <v>6</v>
      </c>
      <c r="Q2338" s="93"/>
      <c r="R2338" s="93"/>
      <c r="T2338" s="74">
        <v>377</v>
      </c>
      <c r="U2338" s="74">
        <v>25</v>
      </c>
    </row>
    <row r="2339" spans="1:21" s="74" customFormat="1">
      <c r="A2339" s="92">
        <v>42887</v>
      </c>
      <c r="B2339" s="74">
        <v>5</v>
      </c>
      <c r="C2339" s="74">
        <v>2</v>
      </c>
      <c r="F2339" s="74">
        <v>10</v>
      </c>
      <c r="G2339" s="74">
        <v>1</v>
      </c>
      <c r="N2339" s="74">
        <v>50</v>
      </c>
      <c r="O2339" s="74">
        <v>5</v>
      </c>
      <c r="Q2339" s="93"/>
      <c r="R2339" s="93"/>
      <c r="T2339" s="74">
        <v>419</v>
      </c>
      <c r="U2339" s="74">
        <v>28</v>
      </c>
    </row>
    <row r="2340" spans="1:21" s="74" customFormat="1">
      <c r="A2340" s="92">
        <v>42888</v>
      </c>
      <c r="B2340" s="74">
        <v>5</v>
      </c>
      <c r="C2340" s="74">
        <v>2</v>
      </c>
      <c r="F2340" s="74">
        <v>8</v>
      </c>
      <c r="G2340" s="74">
        <v>1</v>
      </c>
      <c r="N2340" s="74">
        <v>49</v>
      </c>
      <c r="O2340" s="74">
        <v>5</v>
      </c>
      <c r="Q2340" s="93"/>
      <c r="R2340" s="93"/>
      <c r="T2340" s="74">
        <v>378</v>
      </c>
      <c r="U2340" s="74">
        <v>24</v>
      </c>
    </row>
    <row r="2341" spans="1:21" s="74" customFormat="1">
      <c r="A2341" s="92">
        <v>42889</v>
      </c>
      <c r="B2341" s="74">
        <v>4</v>
      </c>
      <c r="C2341" s="74">
        <v>2</v>
      </c>
      <c r="F2341" s="74">
        <v>12</v>
      </c>
      <c r="G2341" s="74">
        <v>1</v>
      </c>
      <c r="N2341" s="74">
        <v>52</v>
      </c>
      <c r="O2341" s="74">
        <v>3</v>
      </c>
      <c r="Q2341" s="93"/>
      <c r="R2341" s="93"/>
      <c r="T2341" s="74">
        <v>426</v>
      </c>
      <c r="U2341" s="74">
        <v>26</v>
      </c>
    </row>
    <row r="2342" spans="1:21" s="74" customFormat="1">
      <c r="A2342" s="92">
        <v>42890</v>
      </c>
      <c r="B2342" s="74">
        <v>7</v>
      </c>
      <c r="C2342" s="74">
        <v>2</v>
      </c>
      <c r="F2342" s="74">
        <v>14</v>
      </c>
      <c r="G2342" s="74">
        <v>1</v>
      </c>
      <c r="N2342" s="74">
        <v>54</v>
      </c>
      <c r="O2342" s="74">
        <v>3</v>
      </c>
      <c r="Q2342" s="93"/>
      <c r="R2342" s="93"/>
      <c r="T2342" s="74">
        <v>376</v>
      </c>
      <c r="U2342" s="74">
        <v>23</v>
      </c>
    </row>
    <row r="2343" spans="1:21" s="74" customFormat="1">
      <c r="A2343" s="92">
        <v>42891</v>
      </c>
      <c r="B2343" s="74">
        <v>6</v>
      </c>
      <c r="C2343" s="74">
        <v>2</v>
      </c>
      <c r="F2343" s="74">
        <v>13</v>
      </c>
      <c r="G2343" s="74">
        <v>1</v>
      </c>
      <c r="N2343" s="74">
        <v>48</v>
      </c>
      <c r="O2343" s="74">
        <v>3</v>
      </c>
      <c r="Q2343" s="93"/>
      <c r="R2343" s="93"/>
      <c r="T2343" s="74">
        <v>419</v>
      </c>
      <c r="U2343" s="74">
        <v>25</v>
      </c>
    </row>
    <row r="2344" spans="1:21" s="74" customFormat="1">
      <c r="A2344" s="92">
        <v>42892</v>
      </c>
      <c r="B2344" s="74">
        <v>4</v>
      </c>
      <c r="C2344" s="74">
        <v>1</v>
      </c>
      <c r="F2344" s="74">
        <v>14</v>
      </c>
      <c r="G2344" s="74">
        <v>1</v>
      </c>
      <c r="N2344" s="74">
        <v>49</v>
      </c>
      <c r="O2344" s="74">
        <v>4</v>
      </c>
      <c r="Q2344" s="93"/>
      <c r="R2344" s="93"/>
      <c r="T2344" s="74">
        <v>380</v>
      </c>
      <c r="U2344" s="74">
        <v>26</v>
      </c>
    </row>
    <row r="2345" spans="1:21" s="74" customFormat="1">
      <c r="A2345" s="92">
        <v>42893</v>
      </c>
      <c r="B2345" s="74">
        <v>4</v>
      </c>
      <c r="C2345" s="74">
        <v>2</v>
      </c>
      <c r="F2345" s="74">
        <v>13</v>
      </c>
      <c r="G2345" s="74">
        <v>1</v>
      </c>
      <c r="N2345" s="74">
        <v>52</v>
      </c>
      <c r="O2345" s="74">
        <v>4</v>
      </c>
      <c r="Q2345" s="93"/>
      <c r="R2345" s="93"/>
      <c r="T2345" s="74">
        <v>438</v>
      </c>
      <c r="U2345" s="74">
        <v>25</v>
      </c>
    </row>
    <row r="2346" spans="1:21" s="74" customFormat="1">
      <c r="A2346" s="92">
        <v>42894</v>
      </c>
      <c r="B2346" s="74">
        <v>3</v>
      </c>
      <c r="C2346" s="74">
        <v>1</v>
      </c>
      <c r="F2346" s="74">
        <v>11</v>
      </c>
      <c r="G2346" s="74">
        <v>1</v>
      </c>
      <c r="N2346" s="74">
        <v>59</v>
      </c>
      <c r="O2346" s="74">
        <v>7</v>
      </c>
      <c r="Q2346" s="93"/>
      <c r="R2346" s="93"/>
      <c r="T2346" s="74">
        <v>418</v>
      </c>
      <c r="U2346" s="74">
        <v>24</v>
      </c>
    </row>
    <row r="2347" spans="1:21" s="74" customFormat="1">
      <c r="A2347" s="92">
        <v>42895</v>
      </c>
      <c r="B2347" s="74">
        <v>4</v>
      </c>
      <c r="C2347" s="74">
        <v>1</v>
      </c>
      <c r="F2347" s="74">
        <v>11</v>
      </c>
      <c r="G2347" s="74">
        <v>2</v>
      </c>
      <c r="N2347" s="74">
        <v>55</v>
      </c>
      <c r="O2347" s="74">
        <v>6</v>
      </c>
      <c r="Q2347" s="93"/>
      <c r="R2347" s="93"/>
      <c r="T2347" s="74">
        <v>489</v>
      </c>
      <c r="U2347" s="74">
        <v>27</v>
      </c>
    </row>
    <row r="2348" spans="1:21" s="74" customFormat="1">
      <c r="A2348" s="92">
        <v>42896</v>
      </c>
      <c r="B2348" s="74">
        <v>5</v>
      </c>
      <c r="C2348" s="74">
        <v>1</v>
      </c>
      <c r="F2348" s="74">
        <v>14</v>
      </c>
      <c r="G2348" s="74">
        <v>2</v>
      </c>
      <c r="N2348" s="74">
        <v>54</v>
      </c>
      <c r="O2348" s="74">
        <v>3</v>
      </c>
      <c r="Q2348" s="93"/>
      <c r="R2348" s="93"/>
      <c r="T2348" s="74">
        <v>409</v>
      </c>
      <c r="U2348" s="74">
        <v>24</v>
      </c>
    </row>
    <row r="2349" spans="1:21" s="74" customFormat="1">
      <c r="A2349" s="92">
        <v>42897</v>
      </c>
      <c r="B2349" s="74">
        <v>4</v>
      </c>
      <c r="C2349" s="74">
        <v>1</v>
      </c>
      <c r="F2349" s="74">
        <v>11</v>
      </c>
      <c r="G2349" s="74">
        <v>1</v>
      </c>
      <c r="N2349" s="74">
        <v>53</v>
      </c>
      <c r="O2349" s="74">
        <v>2</v>
      </c>
      <c r="Q2349" s="93"/>
      <c r="R2349" s="93"/>
      <c r="T2349" s="74">
        <v>413</v>
      </c>
      <c r="U2349" s="74">
        <v>23</v>
      </c>
    </row>
    <row r="2350" spans="1:21" s="74" customFormat="1">
      <c r="A2350" s="92">
        <v>42898</v>
      </c>
      <c r="B2350" s="74">
        <v>3</v>
      </c>
      <c r="C2350" s="74">
        <v>1</v>
      </c>
      <c r="F2350" s="74">
        <v>12</v>
      </c>
      <c r="G2350" s="74">
        <v>2</v>
      </c>
      <c r="N2350" s="74">
        <v>55</v>
      </c>
      <c r="O2350" s="74">
        <v>5</v>
      </c>
      <c r="Q2350" s="93"/>
      <c r="R2350" s="93"/>
      <c r="T2350" s="74">
        <v>382</v>
      </c>
      <c r="U2350" s="74">
        <v>22</v>
      </c>
    </row>
    <row r="2351" spans="1:21" s="74" customFormat="1">
      <c r="A2351" s="92">
        <v>42899</v>
      </c>
      <c r="B2351" s="74">
        <v>3</v>
      </c>
      <c r="C2351" s="74">
        <v>1</v>
      </c>
      <c r="F2351" s="74">
        <v>7</v>
      </c>
      <c r="G2351" s="74">
        <v>1</v>
      </c>
      <c r="N2351" s="74">
        <v>47</v>
      </c>
      <c r="O2351" s="74">
        <v>2</v>
      </c>
      <c r="Q2351" s="93"/>
      <c r="R2351" s="93"/>
      <c r="T2351" s="74">
        <v>416</v>
      </c>
      <c r="U2351" s="74">
        <v>26</v>
      </c>
    </row>
    <row r="2352" spans="1:21" s="74" customFormat="1">
      <c r="A2352" s="92">
        <v>42900</v>
      </c>
      <c r="B2352" s="74">
        <v>3</v>
      </c>
      <c r="C2352" s="74">
        <v>1</v>
      </c>
      <c r="F2352" s="74">
        <v>7</v>
      </c>
      <c r="G2352" s="74">
        <v>1</v>
      </c>
      <c r="N2352" s="74">
        <v>49</v>
      </c>
      <c r="O2352" s="74">
        <v>4</v>
      </c>
      <c r="Q2352" s="93"/>
      <c r="R2352" s="93"/>
      <c r="T2352" s="74">
        <v>455</v>
      </c>
      <c r="U2352" s="74">
        <v>26</v>
      </c>
    </row>
    <row r="2353" spans="1:21" s="74" customFormat="1">
      <c r="A2353" s="92">
        <v>42901</v>
      </c>
      <c r="B2353" s="74">
        <v>3</v>
      </c>
      <c r="C2353" s="74">
        <v>1</v>
      </c>
      <c r="F2353" s="74">
        <v>10</v>
      </c>
      <c r="G2353" s="74">
        <v>2</v>
      </c>
      <c r="J2353" s="74">
        <v>184</v>
      </c>
      <c r="K2353" s="74">
        <v>20</v>
      </c>
      <c r="N2353" s="74">
        <v>44</v>
      </c>
      <c r="O2353" s="74">
        <v>4</v>
      </c>
      <c r="Q2353" s="93">
        <v>778</v>
      </c>
      <c r="R2353" s="93">
        <v>77</v>
      </c>
      <c r="T2353" s="74">
        <v>410</v>
      </c>
      <c r="U2353" s="74">
        <v>27</v>
      </c>
    </row>
    <row r="2354" spans="1:21" s="74" customFormat="1">
      <c r="A2354" s="92">
        <v>42902</v>
      </c>
      <c r="B2354" s="74">
        <v>3</v>
      </c>
      <c r="C2354" s="74">
        <v>1</v>
      </c>
      <c r="F2354" s="74">
        <v>10</v>
      </c>
      <c r="G2354" s="74">
        <v>1</v>
      </c>
      <c r="J2354" s="74">
        <v>192</v>
      </c>
      <c r="K2354" s="74">
        <v>20</v>
      </c>
      <c r="N2354" s="74">
        <v>33</v>
      </c>
      <c r="O2354" s="74">
        <v>2</v>
      </c>
      <c r="Q2354" s="93">
        <v>890</v>
      </c>
      <c r="R2354" s="93">
        <v>98</v>
      </c>
      <c r="T2354" s="74">
        <v>371</v>
      </c>
      <c r="U2354" s="74">
        <v>27</v>
      </c>
    </row>
    <row r="2355" spans="1:21" s="74" customFormat="1">
      <c r="A2355" s="92">
        <v>42903</v>
      </c>
      <c r="B2355" s="74">
        <v>2</v>
      </c>
      <c r="C2355" s="74">
        <v>1</v>
      </c>
      <c r="F2355" s="74">
        <v>7</v>
      </c>
      <c r="G2355" s="74">
        <v>1</v>
      </c>
      <c r="J2355" s="74">
        <v>134</v>
      </c>
      <c r="K2355" s="74">
        <v>17</v>
      </c>
      <c r="N2355" s="74">
        <v>43</v>
      </c>
      <c r="O2355" s="74">
        <v>1</v>
      </c>
      <c r="Q2355" s="93">
        <v>894</v>
      </c>
      <c r="R2355" s="93">
        <v>79</v>
      </c>
      <c r="T2355" s="74">
        <v>347</v>
      </c>
      <c r="U2355" s="74">
        <v>28</v>
      </c>
    </row>
    <row r="2356" spans="1:21" s="74" customFormat="1">
      <c r="A2356" s="92">
        <v>42904</v>
      </c>
      <c r="B2356" s="74">
        <v>1</v>
      </c>
      <c r="C2356" s="74">
        <v>1</v>
      </c>
      <c r="F2356" s="74">
        <v>2</v>
      </c>
      <c r="G2356" s="74">
        <v>1</v>
      </c>
      <c r="J2356" s="74">
        <v>131</v>
      </c>
      <c r="K2356" s="74">
        <v>18</v>
      </c>
      <c r="N2356" s="74">
        <v>19</v>
      </c>
      <c r="O2356" s="74">
        <v>1</v>
      </c>
      <c r="Q2356" s="93">
        <v>774</v>
      </c>
      <c r="R2356" s="93">
        <v>65</v>
      </c>
      <c r="T2356" s="74">
        <v>317</v>
      </c>
      <c r="U2356" s="74">
        <v>27</v>
      </c>
    </row>
    <row r="2357" spans="1:21" s="74" customFormat="1">
      <c r="A2357" s="92">
        <v>42905</v>
      </c>
      <c r="B2357" s="74">
        <v>1</v>
      </c>
      <c r="C2357" s="74">
        <v>1</v>
      </c>
      <c r="F2357" s="74">
        <v>4</v>
      </c>
      <c r="G2357" s="74">
        <v>1</v>
      </c>
      <c r="J2357" s="74">
        <v>142</v>
      </c>
      <c r="K2357" s="74">
        <v>17</v>
      </c>
      <c r="N2357" s="74">
        <v>19</v>
      </c>
      <c r="O2357" s="74">
        <v>1</v>
      </c>
      <c r="Q2357" s="93">
        <v>662</v>
      </c>
      <c r="R2357" s="93">
        <v>65</v>
      </c>
      <c r="T2357" s="74">
        <v>318</v>
      </c>
      <c r="U2357" s="74">
        <v>28</v>
      </c>
    </row>
    <row r="2358" spans="1:21" s="74" customFormat="1">
      <c r="A2358" s="92">
        <v>42906</v>
      </c>
      <c r="B2358" s="74">
        <v>1</v>
      </c>
      <c r="C2358" s="74">
        <v>1</v>
      </c>
      <c r="F2358" s="74">
        <v>7</v>
      </c>
      <c r="G2358" s="74">
        <v>1</v>
      </c>
      <c r="J2358" s="74">
        <v>175</v>
      </c>
      <c r="K2358" s="74">
        <v>18</v>
      </c>
      <c r="N2358" s="74">
        <v>31</v>
      </c>
      <c r="O2358" s="74">
        <v>2</v>
      </c>
      <c r="Q2358" s="93">
        <v>865</v>
      </c>
      <c r="R2358" s="93">
        <v>87</v>
      </c>
      <c r="T2358" s="74">
        <v>465</v>
      </c>
      <c r="U2358" s="74">
        <v>31</v>
      </c>
    </row>
    <row r="2359" spans="1:21" s="74" customFormat="1">
      <c r="A2359" s="92">
        <v>42907</v>
      </c>
      <c r="B2359" s="74">
        <v>2</v>
      </c>
      <c r="C2359" s="74">
        <v>1</v>
      </c>
      <c r="F2359" s="74">
        <v>8</v>
      </c>
      <c r="G2359" s="74">
        <v>1</v>
      </c>
      <c r="J2359" s="74">
        <v>211</v>
      </c>
      <c r="K2359" s="74">
        <v>20</v>
      </c>
      <c r="N2359" s="74">
        <v>47</v>
      </c>
      <c r="O2359" s="74">
        <v>4</v>
      </c>
      <c r="Q2359" s="93">
        <v>1020</v>
      </c>
      <c r="R2359" s="93">
        <v>94</v>
      </c>
      <c r="T2359" s="74">
        <v>473</v>
      </c>
      <c r="U2359" s="74">
        <v>33</v>
      </c>
    </row>
    <row r="2360" spans="1:21" s="74" customFormat="1">
      <c r="A2360" s="92">
        <v>42908</v>
      </c>
      <c r="B2360" s="74">
        <v>6</v>
      </c>
      <c r="C2360" s="74">
        <v>2</v>
      </c>
      <c r="F2360" s="74">
        <v>14</v>
      </c>
      <c r="G2360" s="74">
        <v>2</v>
      </c>
      <c r="J2360" s="74">
        <v>249</v>
      </c>
      <c r="K2360" s="74">
        <v>21</v>
      </c>
      <c r="N2360" s="74">
        <v>66</v>
      </c>
      <c r="O2360" s="74">
        <v>5</v>
      </c>
      <c r="Q2360" s="93">
        <v>1025</v>
      </c>
      <c r="R2360" s="93">
        <v>98</v>
      </c>
      <c r="T2360" s="74">
        <v>492</v>
      </c>
      <c r="U2360" s="74">
        <v>32</v>
      </c>
    </row>
    <row r="2361" spans="1:21" s="74" customFormat="1">
      <c r="A2361" s="92">
        <v>42909</v>
      </c>
      <c r="B2361" s="74">
        <v>7</v>
      </c>
      <c r="C2361" s="74">
        <v>2</v>
      </c>
      <c r="F2361" s="74">
        <v>18</v>
      </c>
      <c r="G2361" s="74">
        <v>2</v>
      </c>
      <c r="J2361" s="74">
        <v>338</v>
      </c>
      <c r="K2361" s="74">
        <v>22</v>
      </c>
      <c r="N2361" s="74">
        <v>64</v>
      </c>
      <c r="O2361" s="74">
        <v>5</v>
      </c>
      <c r="Q2361" s="93">
        <v>1131</v>
      </c>
      <c r="R2361" s="93">
        <v>91</v>
      </c>
      <c r="T2361" s="74">
        <v>598</v>
      </c>
      <c r="U2361" s="74">
        <v>30</v>
      </c>
    </row>
    <row r="2362" spans="1:21" s="74" customFormat="1">
      <c r="A2362" s="92">
        <v>42910</v>
      </c>
      <c r="B2362" s="74">
        <v>12</v>
      </c>
      <c r="C2362" s="74">
        <v>2</v>
      </c>
      <c r="F2362" s="74">
        <v>24</v>
      </c>
      <c r="G2362" s="74">
        <v>2</v>
      </c>
      <c r="J2362" s="74">
        <v>221</v>
      </c>
      <c r="K2362" s="74">
        <v>18</v>
      </c>
      <c r="N2362" s="74">
        <v>70</v>
      </c>
      <c r="O2362" s="74">
        <v>5</v>
      </c>
      <c r="Q2362" s="93">
        <v>1125</v>
      </c>
      <c r="R2362" s="93">
        <v>90</v>
      </c>
      <c r="T2362" s="74">
        <v>541</v>
      </c>
      <c r="U2362" s="74">
        <v>31</v>
      </c>
    </row>
    <row r="2363" spans="1:21" s="74" customFormat="1">
      <c r="A2363" s="92">
        <v>42911</v>
      </c>
      <c r="B2363" s="74">
        <v>16</v>
      </c>
      <c r="C2363" s="74">
        <v>2</v>
      </c>
      <c r="F2363" s="74">
        <v>31</v>
      </c>
      <c r="G2363" s="74">
        <v>2</v>
      </c>
      <c r="J2363" s="74">
        <v>188</v>
      </c>
      <c r="K2363" s="74">
        <v>13</v>
      </c>
      <c r="N2363" s="74">
        <v>58</v>
      </c>
      <c r="O2363" s="74">
        <v>2</v>
      </c>
      <c r="Q2363" s="93">
        <v>1166</v>
      </c>
      <c r="R2363" s="93">
        <v>86</v>
      </c>
      <c r="T2363" s="74">
        <v>562</v>
      </c>
      <c r="U2363" s="74">
        <v>31</v>
      </c>
    </row>
    <row r="2364" spans="1:21" s="74" customFormat="1">
      <c r="A2364" s="92">
        <v>42912</v>
      </c>
      <c r="B2364" s="74">
        <v>14</v>
      </c>
      <c r="C2364" s="74">
        <v>2</v>
      </c>
      <c r="F2364" s="74">
        <v>31</v>
      </c>
      <c r="G2364" s="74">
        <v>2</v>
      </c>
      <c r="J2364" s="74">
        <v>266</v>
      </c>
      <c r="K2364" s="74">
        <v>19</v>
      </c>
      <c r="N2364" s="74">
        <v>34</v>
      </c>
      <c r="O2364" s="74">
        <v>1</v>
      </c>
      <c r="Q2364" s="93">
        <v>1042</v>
      </c>
      <c r="R2364" s="93">
        <v>93</v>
      </c>
      <c r="T2364" s="74">
        <v>577</v>
      </c>
      <c r="U2364" s="74">
        <v>32</v>
      </c>
    </row>
    <row r="2365" spans="1:21" s="74" customFormat="1">
      <c r="A2365" s="92">
        <v>42913</v>
      </c>
      <c r="B2365" s="74">
        <v>14</v>
      </c>
      <c r="C2365" s="74">
        <v>2</v>
      </c>
      <c r="F2365" s="74">
        <v>29</v>
      </c>
      <c r="G2365" s="74">
        <v>2</v>
      </c>
      <c r="J2365" s="74">
        <v>249</v>
      </c>
      <c r="K2365" s="74">
        <v>18</v>
      </c>
      <c r="N2365" s="74">
        <v>27</v>
      </c>
      <c r="O2365" s="74">
        <v>1</v>
      </c>
      <c r="Q2365" s="93">
        <v>870</v>
      </c>
      <c r="R2365" s="93">
        <v>88</v>
      </c>
      <c r="T2365" s="74">
        <v>583</v>
      </c>
      <c r="U2365" s="74">
        <v>29</v>
      </c>
    </row>
    <row r="2366" spans="1:21" s="74" customFormat="1">
      <c r="A2366" s="92">
        <v>42914</v>
      </c>
      <c r="B2366" s="74">
        <v>15</v>
      </c>
      <c r="C2366" s="74">
        <v>2</v>
      </c>
      <c r="F2366" s="74">
        <v>38</v>
      </c>
      <c r="G2366" s="74">
        <v>2</v>
      </c>
      <c r="J2366" s="74">
        <v>291</v>
      </c>
      <c r="K2366" s="74">
        <v>19</v>
      </c>
      <c r="N2366" s="74">
        <v>39</v>
      </c>
      <c r="O2366" s="74">
        <v>3</v>
      </c>
      <c r="Q2366" s="93">
        <v>938</v>
      </c>
      <c r="R2366" s="93">
        <v>93</v>
      </c>
      <c r="T2366" s="74">
        <v>622</v>
      </c>
      <c r="U2366" s="74">
        <v>30</v>
      </c>
    </row>
    <row r="2367" spans="1:21" s="74" customFormat="1">
      <c r="A2367" s="92">
        <v>42915</v>
      </c>
      <c r="B2367" s="74">
        <v>12</v>
      </c>
      <c r="C2367" s="74">
        <v>2</v>
      </c>
      <c r="F2367" s="74">
        <v>32</v>
      </c>
      <c r="G2367" s="74">
        <v>2</v>
      </c>
      <c r="J2367" s="74">
        <v>290</v>
      </c>
      <c r="K2367" s="74">
        <v>20</v>
      </c>
      <c r="N2367" s="74">
        <v>54</v>
      </c>
      <c r="O2367" s="74">
        <v>5</v>
      </c>
      <c r="Q2367" s="93">
        <v>1016</v>
      </c>
      <c r="R2367" s="93">
        <v>101</v>
      </c>
      <c r="T2367" s="74">
        <v>558</v>
      </c>
      <c r="U2367" s="74">
        <v>32</v>
      </c>
    </row>
    <row r="2368" spans="1:21" s="74" customFormat="1">
      <c r="A2368" s="92">
        <v>42916</v>
      </c>
      <c r="B2368" s="74">
        <v>16</v>
      </c>
      <c r="C2368" s="74">
        <v>2</v>
      </c>
      <c r="F2368" s="74">
        <v>29</v>
      </c>
      <c r="G2368" s="74">
        <v>2</v>
      </c>
      <c r="J2368" s="74">
        <v>349</v>
      </c>
      <c r="K2368" s="74">
        <v>22</v>
      </c>
      <c r="N2368" s="74">
        <v>59</v>
      </c>
      <c r="O2368" s="74">
        <v>5</v>
      </c>
      <c r="Q2368" s="93">
        <v>1097</v>
      </c>
      <c r="R2368" s="93">
        <v>96</v>
      </c>
      <c r="T2368" s="74">
        <v>548</v>
      </c>
      <c r="U2368" s="74">
        <v>30</v>
      </c>
    </row>
    <row r="2369" spans="1:21" s="74" customFormat="1">
      <c r="A2369" s="92">
        <v>42917</v>
      </c>
      <c r="B2369" s="74">
        <v>19</v>
      </c>
      <c r="C2369" s="74">
        <v>2</v>
      </c>
      <c r="F2369" s="74">
        <v>34</v>
      </c>
      <c r="G2369" s="74">
        <v>2</v>
      </c>
      <c r="J2369" s="74">
        <v>291</v>
      </c>
      <c r="K2369" s="74">
        <v>20</v>
      </c>
      <c r="N2369" s="74">
        <v>74</v>
      </c>
      <c r="O2369" s="74">
        <v>6</v>
      </c>
      <c r="Q2369" s="93">
        <v>1073</v>
      </c>
      <c r="R2369" s="93">
        <v>91</v>
      </c>
      <c r="T2369" s="74">
        <v>515</v>
      </c>
      <c r="U2369" s="74">
        <v>30</v>
      </c>
    </row>
    <row r="2370" spans="1:21" s="74" customFormat="1">
      <c r="A2370" s="92">
        <v>42918</v>
      </c>
      <c r="B2370" s="74">
        <v>20</v>
      </c>
      <c r="C2370" s="74">
        <v>2</v>
      </c>
      <c r="F2370" s="74">
        <v>33</v>
      </c>
      <c r="G2370" s="74">
        <v>2</v>
      </c>
      <c r="J2370" s="74">
        <v>243</v>
      </c>
      <c r="K2370" s="74">
        <v>17</v>
      </c>
      <c r="N2370" s="74">
        <v>83</v>
      </c>
      <c r="O2370" s="74">
        <v>6</v>
      </c>
      <c r="Q2370" s="93">
        <v>993</v>
      </c>
      <c r="R2370" s="93">
        <v>78</v>
      </c>
      <c r="T2370" s="74">
        <v>463</v>
      </c>
      <c r="U2370" s="74">
        <v>29</v>
      </c>
    </row>
    <row r="2371" spans="1:21" s="74" customFormat="1">
      <c r="A2371" s="92">
        <v>42919</v>
      </c>
      <c r="B2371" s="74">
        <v>17</v>
      </c>
      <c r="C2371" s="74">
        <v>2</v>
      </c>
      <c r="F2371" s="74">
        <v>30</v>
      </c>
      <c r="G2371" s="74">
        <v>2</v>
      </c>
      <c r="J2371" s="74">
        <v>295</v>
      </c>
      <c r="K2371" s="74">
        <v>21</v>
      </c>
      <c r="N2371" s="74">
        <v>83</v>
      </c>
      <c r="O2371" s="74">
        <v>6</v>
      </c>
      <c r="Q2371" s="93">
        <v>1006</v>
      </c>
      <c r="R2371" s="93">
        <v>74</v>
      </c>
      <c r="T2371" s="74">
        <v>533</v>
      </c>
      <c r="U2371" s="74">
        <v>31</v>
      </c>
    </row>
    <row r="2372" spans="1:21" s="74" customFormat="1">
      <c r="A2372" s="92">
        <v>42920</v>
      </c>
      <c r="B2372" s="74">
        <v>16</v>
      </c>
      <c r="C2372" s="74">
        <v>2</v>
      </c>
      <c r="F2372" s="74">
        <v>33</v>
      </c>
      <c r="G2372" s="74">
        <v>2</v>
      </c>
      <c r="J2372" s="74">
        <v>235</v>
      </c>
      <c r="K2372" s="74">
        <v>21</v>
      </c>
      <c r="N2372" s="74">
        <v>77</v>
      </c>
      <c r="O2372" s="74">
        <v>7</v>
      </c>
      <c r="Q2372" s="93">
        <v>1127</v>
      </c>
      <c r="R2372" s="93">
        <v>106</v>
      </c>
      <c r="T2372" s="74">
        <v>457</v>
      </c>
      <c r="U2372" s="74">
        <v>26</v>
      </c>
    </row>
    <row r="2373" spans="1:21" s="74" customFormat="1">
      <c r="A2373" s="92">
        <v>42921</v>
      </c>
      <c r="B2373" s="74">
        <v>17</v>
      </c>
      <c r="C2373" s="74">
        <v>2</v>
      </c>
      <c r="F2373" s="74">
        <v>30</v>
      </c>
      <c r="G2373" s="74">
        <v>2</v>
      </c>
      <c r="J2373" s="74">
        <v>258</v>
      </c>
      <c r="K2373" s="74">
        <v>21</v>
      </c>
      <c r="N2373" s="74">
        <v>83</v>
      </c>
      <c r="O2373" s="74">
        <v>7</v>
      </c>
      <c r="Q2373" s="93">
        <v>999</v>
      </c>
      <c r="R2373" s="93">
        <v>96</v>
      </c>
      <c r="T2373" s="74">
        <v>459</v>
      </c>
      <c r="U2373" s="74">
        <v>27</v>
      </c>
    </row>
    <row r="2374" spans="1:21" s="74" customFormat="1">
      <c r="A2374" s="92">
        <v>42922</v>
      </c>
      <c r="B2374" s="74">
        <v>18</v>
      </c>
      <c r="C2374" s="74">
        <v>2</v>
      </c>
      <c r="F2374" s="74">
        <v>31</v>
      </c>
      <c r="G2374" s="74">
        <v>2</v>
      </c>
      <c r="J2374" s="74">
        <v>341</v>
      </c>
      <c r="K2374" s="74">
        <v>21</v>
      </c>
      <c r="N2374" s="74">
        <v>82</v>
      </c>
      <c r="O2374" s="74">
        <v>7</v>
      </c>
      <c r="Q2374" s="93">
        <v>1106</v>
      </c>
      <c r="R2374" s="93">
        <v>98</v>
      </c>
      <c r="T2374" s="74">
        <v>498</v>
      </c>
      <c r="U2374" s="74">
        <v>26</v>
      </c>
    </row>
    <row r="2375" spans="1:21" s="74" customFormat="1">
      <c r="A2375" s="92">
        <v>42923</v>
      </c>
      <c r="B2375" s="74">
        <v>19</v>
      </c>
      <c r="C2375" s="74">
        <v>2</v>
      </c>
      <c r="F2375" s="74">
        <v>29</v>
      </c>
      <c r="G2375" s="74">
        <v>2</v>
      </c>
      <c r="J2375" s="74">
        <v>281</v>
      </c>
      <c r="K2375" s="74">
        <v>21</v>
      </c>
      <c r="N2375" s="74">
        <v>81</v>
      </c>
      <c r="O2375" s="74">
        <v>7</v>
      </c>
      <c r="Q2375" s="93">
        <v>1115</v>
      </c>
      <c r="R2375" s="93">
        <v>102</v>
      </c>
      <c r="T2375" s="74">
        <v>457</v>
      </c>
      <c r="U2375" s="74">
        <v>26</v>
      </c>
    </row>
    <row r="2376" spans="1:21" s="74" customFormat="1">
      <c r="A2376" s="92">
        <v>42924</v>
      </c>
      <c r="B2376" s="74">
        <v>17</v>
      </c>
      <c r="C2376" s="74">
        <v>2</v>
      </c>
      <c r="F2376" s="74">
        <v>39</v>
      </c>
      <c r="G2376" s="74">
        <v>2</v>
      </c>
      <c r="J2376" s="74">
        <v>192</v>
      </c>
      <c r="K2376" s="74">
        <v>14</v>
      </c>
      <c r="N2376" s="74">
        <v>72</v>
      </c>
      <c r="O2376" s="74">
        <v>5</v>
      </c>
      <c r="Q2376" s="93">
        <v>1354</v>
      </c>
      <c r="R2376" s="93">
        <v>122</v>
      </c>
      <c r="T2376" s="74">
        <v>478</v>
      </c>
      <c r="U2376" s="74">
        <v>26</v>
      </c>
    </row>
    <row r="2377" spans="1:21" s="74" customFormat="1">
      <c r="A2377" s="92">
        <v>42925</v>
      </c>
      <c r="B2377" s="74">
        <v>19</v>
      </c>
      <c r="C2377" s="74">
        <v>2</v>
      </c>
      <c r="F2377" s="74">
        <v>34</v>
      </c>
      <c r="G2377" s="74">
        <v>2</v>
      </c>
      <c r="J2377" s="74">
        <v>207</v>
      </c>
      <c r="K2377" s="74">
        <v>15</v>
      </c>
      <c r="N2377" s="74">
        <v>77</v>
      </c>
      <c r="O2377" s="74">
        <v>4</v>
      </c>
      <c r="Q2377" s="93">
        <v>1475</v>
      </c>
      <c r="R2377" s="93">
        <v>112</v>
      </c>
      <c r="T2377" s="74">
        <v>464</v>
      </c>
      <c r="U2377" s="74">
        <v>25</v>
      </c>
    </row>
    <row r="2378" spans="1:21" s="74" customFormat="1">
      <c r="A2378" s="92">
        <v>42926</v>
      </c>
      <c r="B2378" s="74">
        <v>16</v>
      </c>
      <c r="C2378" s="74">
        <v>2</v>
      </c>
      <c r="F2378" s="74">
        <v>38</v>
      </c>
      <c r="G2378" s="74">
        <v>2</v>
      </c>
      <c r="J2378" s="74">
        <v>255</v>
      </c>
      <c r="K2378" s="74">
        <v>18</v>
      </c>
      <c r="N2378" s="74">
        <v>66</v>
      </c>
      <c r="O2378" s="74">
        <v>6</v>
      </c>
      <c r="Q2378" s="93">
        <v>1403</v>
      </c>
      <c r="R2378" s="93">
        <v>130</v>
      </c>
      <c r="T2378" s="74">
        <v>411</v>
      </c>
      <c r="U2378" s="74">
        <v>22</v>
      </c>
    </row>
    <row r="2379" spans="1:21" s="74" customFormat="1">
      <c r="A2379" s="92">
        <v>42927</v>
      </c>
      <c r="B2379" s="74">
        <v>16</v>
      </c>
      <c r="C2379" s="74">
        <v>3</v>
      </c>
      <c r="F2379" s="74">
        <v>36</v>
      </c>
      <c r="G2379" s="74">
        <v>2</v>
      </c>
      <c r="J2379" s="74">
        <v>228</v>
      </c>
      <c r="K2379" s="74">
        <v>17</v>
      </c>
      <c r="N2379" s="74">
        <v>68</v>
      </c>
      <c r="O2379" s="74">
        <v>6</v>
      </c>
      <c r="Q2379" s="93">
        <v>1216</v>
      </c>
      <c r="R2379" s="93">
        <v>109</v>
      </c>
      <c r="T2379" s="74">
        <v>287</v>
      </c>
      <c r="U2379" s="74">
        <v>22</v>
      </c>
    </row>
    <row r="2380" spans="1:21" s="74" customFormat="1">
      <c r="A2380" s="92">
        <v>42928</v>
      </c>
      <c r="B2380" s="74">
        <v>15</v>
      </c>
      <c r="C2380" s="74">
        <v>3</v>
      </c>
      <c r="F2380" s="74">
        <v>33</v>
      </c>
      <c r="G2380" s="74">
        <v>2</v>
      </c>
      <c r="J2380" s="74">
        <v>211</v>
      </c>
      <c r="K2380" s="74">
        <v>17</v>
      </c>
      <c r="N2380" s="74">
        <v>77</v>
      </c>
      <c r="O2380" s="74">
        <v>6</v>
      </c>
      <c r="Q2380" s="93">
        <v>1247</v>
      </c>
      <c r="R2380" s="93">
        <v>113</v>
      </c>
      <c r="T2380" s="74">
        <v>297</v>
      </c>
      <c r="U2380" s="74">
        <v>20</v>
      </c>
    </row>
    <row r="2381" spans="1:21" s="74" customFormat="1">
      <c r="A2381" s="92">
        <v>42929</v>
      </c>
      <c r="B2381" s="74">
        <v>14</v>
      </c>
      <c r="C2381" s="74">
        <v>2</v>
      </c>
      <c r="F2381" s="74">
        <v>32</v>
      </c>
      <c r="G2381" s="74">
        <v>2</v>
      </c>
      <c r="J2381" s="74">
        <v>207</v>
      </c>
      <c r="K2381" s="74">
        <v>17</v>
      </c>
      <c r="N2381" s="74">
        <v>81</v>
      </c>
      <c r="O2381" s="74">
        <v>6</v>
      </c>
      <c r="Q2381" s="93">
        <v>1133</v>
      </c>
      <c r="R2381" s="93">
        <v>104</v>
      </c>
      <c r="T2381" s="74">
        <v>370</v>
      </c>
      <c r="U2381" s="74">
        <v>24</v>
      </c>
    </row>
    <row r="2382" spans="1:21" s="74" customFormat="1">
      <c r="A2382" s="92">
        <v>42930</v>
      </c>
      <c r="B2382" s="74">
        <v>15</v>
      </c>
      <c r="C2382" s="74">
        <v>2</v>
      </c>
      <c r="F2382" s="74">
        <v>31</v>
      </c>
      <c r="G2382" s="74">
        <v>2</v>
      </c>
      <c r="J2382" s="74">
        <v>201</v>
      </c>
      <c r="K2382" s="74">
        <v>17</v>
      </c>
      <c r="N2382" s="74">
        <v>92</v>
      </c>
      <c r="O2382" s="74">
        <v>10</v>
      </c>
      <c r="Q2382" s="93">
        <v>1128</v>
      </c>
      <c r="R2382" s="93">
        <v>107</v>
      </c>
      <c r="T2382" s="74">
        <v>448</v>
      </c>
      <c r="U2382" s="74">
        <v>28</v>
      </c>
    </row>
    <row r="2383" spans="1:21" s="74" customFormat="1">
      <c r="A2383" s="92">
        <v>42931</v>
      </c>
      <c r="B2383" s="74">
        <v>16</v>
      </c>
      <c r="C2383" s="74">
        <v>2</v>
      </c>
      <c r="F2383" s="74">
        <v>33</v>
      </c>
      <c r="G2383" s="74">
        <v>2</v>
      </c>
      <c r="J2383" s="74">
        <v>176</v>
      </c>
      <c r="K2383" s="74">
        <v>16</v>
      </c>
      <c r="N2383" s="74">
        <v>90</v>
      </c>
      <c r="O2383" s="74">
        <v>7</v>
      </c>
      <c r="Q2383" s="93">
        <v>1184</v>
      </c>
      <c r="R2383" s="93">
        <v>103</v>
      </c>
      <c r="T2383" s="74">
        <v>493</v>
      </c>
      <c r="U2383" s="74">
        <v>31</v>
      </c>
    </row>
    <row r="2384" spans="1:21" s="74" customFormat="1">
      <c r="A2384" s="92">
        <v>42932</v>
      </c>
      <c r="B2384" s="74">
        <v>17</v>
      </c>
      <c r="C2384" s="74">
        <v>2</v>
      </c>
      <c r="F2384" s="74">
        <v>34</v>
      </c>
      <c r="G2384" s="74">
        <v>2</v>
      </c>
      <c r="J2384" s="74">
        <v>153</v>
      </c>
      <c r="K2384" s="74">
        <v>13</v>
      </c>
      <c r="N2384" s="74">
        <v>73</v>
      </c>
      <c r="O2384" s="74">
        <v>4</v>
      </c>
      <c r="Q2384" s="93">
        <v>1167</v>
      </c>
      <c r="R2384" s="93">
        <v>96</v>
      </c>
      <c r="T2384" s="74">
        <v>486</v>
      </c>
      <c r="U2384" s="74">
        <v>31</v>
      </c>
    </row>
    <row r="2385" spans="1:18" s="74" customFormat="1">
      <c r="A2385" s="92">
        <v>42933</v>
      </c>
      <c r="B2385" s="74">
        <v>18</v>
      </c>
      <c r="C2385" s="74">
        <v>3</v>
      </c>
      <c r="F2385" s="74">
        <v>29</v>
      </c>
      <c r="G2385" s="74">
        <v>2</v>
      </c>
      <c r="N2385" s="74">
        <v>78</v>
      </c>
      <c r="O2385" s="74">
        <v>5</v>
      </c>
      <c r="Q2385" s="93"/>
      <c r="R2385" s="93"/>
    </row>
    <row r="2386" spans="1:18" s="74" customFormat="1">
      <c r="A2386" s="92">
        <v>42934</v>
      </c>
      <c r="B2386" s="74">
        <v>16</v>
      </c>
      <c r="C2386" s="74">
        <v>3</v>
      </c>
      <c r="F2386" s="74">
        <v>30</v>
      </c>
      <c r="G2386" s="74">
        <v>2</v>
      </c>
      <c r="N2386" s="74">
        <v>87</v>
      </c>
      <c r="O2386" s="74">
        <v>7</v>
      </c>
      <c r="Q2386" s="93"/>
      <c r="R2386" s="93"/>
    </row>
    <row r="2387" spans="1:18" s="74" customFormat="1">
      <c r="A2387" s="92">
        <v>42935</v>
      </c>
      <c r="B2387" s="74">
        <v>15</v>
      </c>
      <c r="C2387" s="74">
        <v>3</v>
      </c>
      <c r="F2387" s="74">
        <v>31</v>
      </c>
      <c r="G2387" s="74">
        <v>2</v>
      </c>
      <c r="N2387" s="74">
        <v>80</v>
      </c>
      <c r="O2387" s="74">
        <v>6</v>
      </c>
      <c r="Q2387" s="93"/>
      <c r="R2387" s="93"/>
    </row>
    <row r="2388" spans="1:18" s="74" customFormat="1">
      <c r="A2388" s="92">
        <v>42936</v>
      </c>
      <c r="B2388" s="74">
        <v>14</v>
      </c>
      <c r="C2388" s="74">
        <v>2</v>
      </c>
      <c r="F2388" s="74">
        <v>36</v>
      </c>
      <c r="G2388" s="74">
        <v>2</v>
      </c>
      <c r="N2388" s="74">
        <v>65</v>
      </c>
      <c r="O2388" s="74">
        <v>6</v>
      </c>
      <c r="Q2388" s="93"/>
      <c r="R2388" s="93"/>
    </row>
    <row r="2389" spans="1:18" s="74" customFormat="1">
      <c r="A2389" s="92">
        <v>42937</v>
      </c>
      <c r="B2389" s="74">
        <v>13</v>
      </c>
      <c r="C2389" s="74">
        <v>2</v>
      </c>
      <c r="F2389" s="74">
        <v>33</v>
      </c>
      <c r="G2389" s="74">
        <v>2</v>
      </c>
      <c r="N2389" s="74">
        <v>77</v>
      </c>
      <c r="O2389" s="74">
        <v>6</v>
      </c>
      <c r="Q2389" s="93"/>
      <c r="R2389" s="93"/>
    </row>
    <row r="2390" spans="1:18" s="74" customFormat="1">
      <c r="A2390" s="92">
        <v>42938</v>
      </c>
      <c r="B2390" s="74">
        <v>14</v>
      </c>
      <c r="C2390" s="74">
        <v>2</v>
      </c>
      <c r="F2390" s="74">
        <v>29</v>
      </c>
      <c r="G2390" s="74">
        <v>2</v>
      </c>
      <c r="N2390" s="74">
        <v>77</v>
      </c>
      <c r="O2390" s="74">
        <v>5</v>
      </c>
      <c r="Q2390" s="93"/>
      <c r="R2390" s="93"/>
    </row>
    <row r="2391" spans="1:18" s="74" customFormat="1">
      <c r="A2391" s="92">
        <v>42939</v>
      </c>
      <c r="B2391" s="74">
        <v>14</v>
      </c>
      <c r="C2391" s="74">
        <v>2</v>
      </c>
      <c r="F2391" s="74">
        <v>29</v>
      </c>
      <c r="G2391" s="74">
        <v>2</v>
      </c>
      <c r="N2391" s="74">
        <v>79</v>
      </c>
      <c r="O2391" s="74">
        <v>5</v>
      </c>
      <c r="Q2391" s="93"/>
      <c r="R2391" s="93"/>
    </row>
    <row r="2392" spans="1:18" s="74" customFormat="1">
      <c r="A2392" s="92">
        <v>42940</v>
      </c>
      <c r="B2392" s="74">
        <v>15</v>
      </c>
      <c r="C2392" s="74">
        <v>3</v>
      </c>
      <c r="F2392" s="74">
        <v>31</v>
      </c>
      <c r="G2392" s="74">
        <v>2</v>
      </c>
      <c r="N2392" s="74">
        <v>75</v>
      </c>
      <c r="O2392" s="74">
        <v>5</v>
      </c>
      <c r="Q2392" s="93"/>
      <c r="R2392" s="93"/>
    </row>
    <row r="2393" spans="1:18" s="74" customFormat="1">
      <c r="A2393" s="92">
        <v>42941</v>
      </c>
      <c r="B2393" s="74">
        <v>15</v>
      </c>
      <c r="C2393" s="74">
        <v>3</v>
      </c>
      <c r="F2393" s="74">
        <v>31</v>
      </c>
      <c r="G2393" s="74">
        <v>2</v>
      </c>
      <c r="N2393" s="74">
        <v>76</v>
      </c>
      <c r="O2393" s="74">
        <v>7</v>
      </c>
      <c r="Q2393" s="93"/>
      <c r="R2393" s="93"/>
    </row>
    <row r="2394" spans="1:18" s="74" customFormat="1">
      <c r="A2394" s="92">
        <v>42942</v>
      </c>
      <c r="B2394" s="74">
        <v>16</v>
      </c>
      <c r="C2394" s="74">
        <v>3</v>
      </c>
      <c r="F2394" s="74">
        <v>31</v>
      </c>
      <c r="G2394" s="74">
        <v>2</v>
      </c>
      <c r="N2394" s="74">
        <v>83</v>
      </c>
      <c r="O2394" s="74">
        <v>7</v>
      </c>
      <c r="Q2394" s="93"/>
      <c r="R2394" s="93"/>
    </row>
    <row r="2395" spans="1:18" s="74" customFormat="1">
      <c r="A2395" s="92">
        <v>42943</v>
      </c>
      <c r="B2395" s="74">
        <v>14</v>
      </c>
      <c r="C2395" s="74">
        <v>3</v>
      </c>
      <c r="F2395" s="74">
        <v>28</v>
      </c>
      <c r="G2395" s="74">
        <v>2</v>
      </c>
      <c r="N2395" s="74">
        <v>102</v>
      </c>
      <c r="O2395" s="74">
        <v>8</v>
      </c>
      <c r="Q2395" s="93"/>
      <c r="R2395" s="93"/>
    </row>
    <row r="2396" spans="1:18" s="74" customFormat="1">
      <c r="A2396" s="92">
        <v>42944</v>
      </c>
      <c r="B2396" s="74">
        <v>17</v>
      </c>
      <c r="C2396" s="74">
        <v>3</v>
      </c>
      <c r="F2396" s="74">
        <v>32</v>
      </c>
      <c r="G2396" s="74">
        <v>2</v>
      </c>
      <c r="N2396" s="74">
        <v>92</v>
      </c>
      <c r="O2396" s="74">
        <v>8</v>
      </c>
      <c r="Q2396" s="93"/>
      <c r="R2396" s="93"/>
    </row>
    <row r="2397" spans="1:18" s="74" customFormat="1">
      <c r="A2397" s="92">
        <v>42945</v>
      </c>
      <c r="B2397" s="74">
        <v>21</v>
      </c>
      <c r="C2397" s="74">
        <v>3</v>
      </c>
      <c r="F2397" s="74">
        <v>36</v>
      </c>
      <c r="G2397" s="74">
        <v>2</v>
      </c>
      <c r="N2397" s="74">
        <v>97</v>
      </c>
      <c r="O2397" s="74">
        <v>8</v>
      </c>
      <c r="Q2397" s="93"/>
      <c r="R2397" s="93"/>
    </row>
    <row r="2398" spans="1:18" s="74" customFormat="1">
      <c r="A2398" s="92">
        <v>42946</v>
      </c>
      <c r="B2398" s="74">
        <v>22</v>
      </c>
      <c r="C2398" s="74">
        <v>3</v>
      </c>
      <c r="F2398" s="74">
        <v>40</v>
      </c>
      <c r="G2398" s="74">
        <v>2</v>
      </c>
      <c r="N2398" s="74">
        <v>105</v>
      </c>
      <c r="O2398" s="74">
        <v>7</v>
      </c>
      <c r="Q2398" s="93"/>
      <c r="R2398" s="93"/>
    </row>
    <row r="2399" spans="1:18" s="74" customFormat="1">
      <c r="A2399" s="92">
        <v>42947</v>
      </c>
      <c r="B2399" s="74">
        <v>23</v>
      </c>
      <c r="C2399" s="74">
        <v>3</v>
      </c>
      <c r="F2399" s="74">
        <v>41</v>
      </c>
      <c r="G2399" s="74">
        <v>2</v>
      </c>
      <c r="N2399" s="74">
        <v>103</v>
      </c>
      <c r="O2399" s="74">
        <v>8</v>
      </c>
      <c r="Q2399" s="93"/>
      <c r="R2399" s="93"/>
    </row>
    <row r="2400" spans="1:18" s="74" customFormat="1">
      <c r="A2400" s="92">
        <v>42948</v>
      </c>
      <c r="B2400" s="74">
        <v>17</v>
      </c>
      <c r="C2400" s="74">
        <v>3</v>
      </c>
      <c r="F2400" s="74">
        <v>43</v>
      </c>
      <c r="G2400" s="74">
        <v>2</v>
      </c>
      <c r="N2400" s="74">
        <v>98</v>
      </c>
      <c r="O2400" s="74">
        <v>8</v>
      </c>
      <c r="Q2400" s="93"/>
      <c r="R2400" s="93"/>
    </row>
    <row r="2401" spans="1:18" s="74" customFormat="1">
      <c r="A2401" s="92">
        <v>42949</v>
      </c>
      <c r="B2401" s="74">
        <v>17</v>
      </c>
      <c r="C2401" s="74">
        <v>3</v>
      </c>
      <c r="F2401" s="74">
        <v>43</v>
      </c>
      <c r="G2401" s="74">
        <v>2</v>
      </c>
      <c r="N2401" s="74">
        <v>106</v>
      </c>
      <c r="O2401" s="74">
        <v>10</v>
      </c>
      <c r="Q2401" s="93"/>
      <c r="R2401" s="93"/>
    </row>
    <row r="2402" spans="1:18" s="74" customFormat="1">
      <c r="A2402" s="92">
        <v>42950</v>
      </c>
      <c r="B2402" s="74">
        <v>19</v>
      </c>
      <c r="C2402" s="74">
        <v>3</v>
      </c>
      <c r="F2402" s="74">
        <v>43</v>
      </c>
      <c r="G2402" s="74">
        <v>2</v>
      </c>
      <c r="N2402" s="74">
        <v>99</v>
      </c>
      <c r="O2402" s="74">
        <v>8</v>
      </c>
      <c r="Q2402" s="93"/>
      <c r="R2402" s="93"/>
    </row>
    <row r="2403" spans="1:18" s="74" customFormat="1">
      <c r="A2403" s="92">
        <v>42951</v>
      </c>
      <c r="B2403" s="74">
        <v>22</v>
      </c>
      <c r="C2403" s="74">
        <v>3</v>
      </c>
      <c r="F2403" s="74">
        <v>39</v>
      </c>
      <c r="G2403" s="74">
        <v>2</v>
      </c>
      <c r="N2403" s="74">
        <v>106</v>
      </c>
      <c r="O2403" s="74">
        <v>11</v>
      </c>
      <c r="Q2403" s="93"/>
      <c r="R2403" s="93"/>
    </row>
    <row r="2404" spans="1:18" s="74" customFormat="1">
      <c r="A2404" s="92">
        <v>42952</v>
      </c>
      <c r="B2404" s="74">
        <v>24</v>
      </c>
      <c r="C2404" s="74">
        <v>3</v>
      </c>
      <c r="F2404" s="74">
        <v>35</v>
      </c>
      <c r="G2404" s="74">
        <v>2</v>
      </c>
      <c r="N2404" s="74">
        <v>111</v>
      </c>
      <c r="O2404" s="74">
        <v>10</v>
      </c>
      <c r="Q2404" s="93"/>
      <c r="R2404" s="93"/>
    </row>
    <row r="2405" spans="1:18" s="74" customFormat="1">
      <c r="A2405" s="92">
        <v>42953</v>
      </c>
      <c r="B2405" s="74">
        <v>23</v>
      </c>
      <c r="C2405" s="74">
        <v>3</v>
      </c>
      <c r="F2405" s="74">
        <v>35</v>
      </c>
      <c r="G2405" s="74">
        <v>2</v>
      </c>
      <c r="N2405" s="74">
        <v>107</v>
      </c>
      <c r="O2405" s="74">
        <v>7</v>
      </c>
      <c r="Q2405" s="93"/>
      <c r="R2405" s="93"/>
    </row>
    <row r="2406" spans="1:18" s="74" customFormat="1">
      <c r="A2406" s="92">
        <v>42954</v>
      </c>
      <c r="B2406" s="74">
        <v>19</v>
      </c>
      <c r="C2406" s="74">
        <v>3</v>
      </c>
      <c r="F2406" s="74">
        <v>37</v>
      </c>
      <c r="G2406" s="74">
        <v>2</v>
      </c>
      <c r="N2406" s="74">
        <v>124</v>
      </c>
      <c r="O2406" s="74">
        <v>10</v>
      </c>
      <c r="Q2406" s="93"/>
      <c r="R2406" s="93"/>
    </row>
    <row r="2407" spans="1:18" s="74" customFormat="1">
      <c r="A2407" s="92">
        <v>42955</v>
      </c>
      <c r="B2407" s="74">
        <v>19</v>
      </c>
      <c r="C2407" s="74">
        <v>3</v>
      </c>
      <c r="F2407" s="74">
        <v>42</v>
      </c>
      <c r="G2407" s="74">
        <v>2</v>
      </c>
      <c r="N2407" s="74">
        <v>108</v>
      </c>
      <c r="O2407" s="74">
        <v>10</v>
      </c>
      <c r="Q2407" s="93"/>
      <c r="R2407" s="93"/>
    </row>
    <row r="2408" spans="1:18" s="74" customFormat="1">
      <c r="A2408" s="92">
        <v>42956</v>
      </c>
      <c r="B2408" s="74">
        <v>17</v>
      </c>
      <c r="C2408" s="74">
        <v>3</v>
      </c>
      <c r="F2408" s="74">
        <v>37</v>
      </c>
      <c r="G2408" s="74">
        <v>2</v>
      </c>
      <c r="N2408" s="74">
        <v>109</v>
      </c>
      <c r="O2408" s="74">
        <v>11</v>
      </c>
      <c r="Q2408" s="93"/>
      <c r="R2408" s="93"/>
    </row>
    <row r="2409" spans="1:18" s="74" customFormat="1">
      <c r="A2409" s="92">
        <v>42957</v>
      </c>
      <c r="B2409" s="74">
        <v>21</v>
      </c>
      <c r="C2409" s="74">
        <v>3</v>
      </c>
      <c r="F2409" s="74">
        <v>38</v>
      </c>
      <c r="G2409" s="74">
        <v>2</v>
      </c>
      <c r="N2409" s="74">
        <v>108</v>
      </c>
      <c r="O2409" s="74">
        <v>11</v>
      </c>
      <c r="Q2409" s="93"/>
      <c r="R2409" s="93"/>
    </row>
    <row r="2410" spans="1:18" s="74" customFormat="1">
      <c r="A2410" s="92">
        <v>42958</v>
      </c>
      <c r="B2410" s="74">
        <v>22</v>
      </c>
      <c r="C2410" s="74">
        <v>3</v>
      </c>
      <c r="F2410" s="74">
        <v>37</v>
      </c>
      <c r="G2410" s="74">
        <v>2</v>
      </c>
      <c r="N2410" s="74">
        <v>111</v>
      </c>
      <c r="O2410" s="74">
        <v>11</v>
      </c>
      <c r="Q2410" s="93"/>
      <c r="R2410" s="93"/>
    </row>
    <row r="2411" spans="1:18" s="74" customFormat="1">
      <c r="A2411" s="92">
        <v>42959</v>
      </c>
      <c r="B2411" s="74">
        <v>21</v>
      </c>
      <c r="C2411" s="74">
        <v>3</v>
      </c>
      <c r="F2411" s="74">
        <v>40</v>
      </c>
      <c r="G2411" s="74">
        <v>2</v>
      </c>
      <c r="N2411" s="74">
        <v>84</v>
      </c>
      <c r="O2411" s="74">
        <v>6</v>
      </c>
      <c r="Q2411" s="93"/>
      <c r="R2411" s="93"/>
    </row>
    <row r="2412" spans="1:18" s="74" customFormat="1">
      <c r="A2412" s="92">
        <v>42960</v>
      </c>
      <c r="B2412" s="74">
        <v>17</v>
      </c>
      <c r="C2412" s="74">
        <v>3</v>
      </c>
      <c r="F2412" s="74">
        <v>34</v>
      </c>
      <c r="G2412" s="74">
        <v>2</v>
      </c>
      <c r="N2412" s="74">
        <v>99</v>
      </c>
      <c r="O2412" s="74">
        <v>6</v>
      </c>
      <c r="Q2412" s="93"/>
      <c r="R2412" s="93"/>
    </row>
    <row r="2413" spans="1:18" s="74" customFormat="1">
      <c r="A2413" s="92">
        <v>42961</v>
      </c>
      <c r="B2413" s="74">
        <v>15</v>
      </c>
      <c r="C2413" s="74">
        <v>3</v>
      </c>
      <c r="F2413" s="74">
        <v>35</v>
      </c>
      <c r="G2413" s="74">
        <v>2</v>
      </c>
      <c r="N2413" s="74">
        <v>101</v>
      </c>
      <c r="O2413" s="74">
        <v>6</v>
      </c>
      <c r="Q2413" s="93"/>
      <c r="R2413" s="93"/>
    </row>
    <row r="2414" spans="1:18" s="74" customFormat="1">
      <c r="A2414" s="92">
        <v>42962</v>
      </c>
      <c r="B2414" s="74">
        <v>13</v>
      </c>
      <c r="C2414" s="74">
        <v>3</v>
      </c>
      <c r="F2414" s="74">
        <v>38</v>
      </c>
      <c r="G2414" s="74">
        <v>2</v>
      </c>
      <c r="N2414" s="74">
        <v>100</v>
      </c>
      <c r="O2414" s="74">
        <v>8</v>
      </c>
      <c r="Q2414" s="93"/>
      <c r="R2414" s="93"/>
    </row>
    <row r="2415" spans="1:18" s="74" customFormat="1">
      <c r="A2415" s="92">
        <v>42963</v>
      </c>
      <c r="B2415" s="74">
        <v>12</v>
      </c>
      <c r="C2415" s="74">
        <v>3</v>
      </c>
      <c r="F2415" s="74">
        <v>33</v>
      </c>
      <c r="G2415" s="74">
        <v>2</v>
      </c>
      <c r="N2415" s="74">
        <v>67</v>
      </c>
      <c r="O2415" s="74">
        <v>5</v>
      </c>
      <c r="Q2415" s="93"/>
      <c r="R2415" s="93"/>
    </row>
    <row r="2416" spans="1:18" s="74" customFormat="1">
      <c r="A2416" s="92">
        <v>42964</v>
      </c>
      <c r="B2416" s="74">
        <v>15</v>
      </c>
      <c r="C2416" s="74">
        <v>3</v>
      </c>
      <c r="F2416" s="74">
        <v>44</v>
      </c>
      <c r="G2416" s="74">
        <v>2</v>
      </c>
      <c r="N2416" s="74">
        <v>83</v>
      </c>
      <c r="O2416" s="74">
        <v>7</v>
      </c>
      <c r="Q2416" s="93"/>
      <c r="R2416" s="93"/>
    </row>
    <row r="2417" spans="1:18" s="74" customFormat="1">
      <c r="A2417" s="92">
        <v>42965</v>
      </c>
      <c r="B2417" s="74">
        <v>13</v>
      </c>
      <c r="C2417" s="74">
        <v>4</v>
      </c>
      <c r="F2417" s="74">
        <v>45</v>
      </c>
      <c r="G2417" s="74">
        <v>2</v>
      </c>
      <c r="N2417" s="74">
        <v>62</v>
      </c>
      <c r="O2417" s="74">
        <v>6</v>
      </c>
      <c r="Q2417" s="93"/>
      <c r="R2417" s="93"/>
    </row>
    <row r="2418" spans="1:18" s="74" customFormat="1">
      <c r="A2418" s="92">
        <v>42966</v>
      </c>
      <c r="B2418" s="74">
        <v>14</v>
      </c>
      <c r="C2418" s="74">
        <v>4</v>
      </c>
      <c r="F2418" s="74">
        <v>52</v>
      </c>
      <c r="G2418" s="74">
        <v>2</v>
      </c>
      <c r="N2418" s="74">
        <v>39</v>
      </c>
      <c r="O2418" s="74">
        <v>2</v>
      </c>
      <c r="Q2418" s="93"/>
      <c r="R2418" s="93"/>
    </row>
    <row r="2419" spans="1:18" s="74" customFormat="1">
      <c r="A2419" s="92">
        <v>42967</v>
      </c>
      <c r="B2419" s="74">
        <v>7</v>
      </c>
      <c r="C2419" s="74">
        <v>2</v>
      </c>
      <c r="F2419" s="74">
        <v>92</v>
      </c>
      <c r="G2419" s="74">
        <v>2</v>
      </c>
      <c r="N2419" s="74">
        <v>17</v>
      </c>
      <c r="O2419" s="74">
        <v>1</v>
      </c>
      <c r="Q2419" s="93"/>
      <c r="R2419" s="93"/>
    </row>
    <row r="2420" spans="1:18" s="74" customFormat="1">
      <c r="A2420" s="92">
        <v>42968</v>
      </c>
      <c r="B2420" s="74">
        <v>5</v>
      </c>
      <c r="C2420" s="74">
        <v>1</v>
      </c>
      <c r="F2420" s="74">
        <v>173</v>
      </c>
      <c r="G2420" s="74">
        <v>2</v>
      </c>
      <c r="N2420" s="74">
        <v>17</v>
      </c>
      <c r="O2420" s="74">
        <v>1</v>
      </c>
      <c r="Q2420" s="93"/>
      <c r="R2420" s="93"/>
    </row>
    <row r="2421" spans="1:18" s="74" customFormat="1">
      <c r="A2421" s="92">
        <v>42969</v>
      </c>
      <c r="B2421" s="74">
        <v>19</v>
      </c>
      <c r="C2421" s="74">
        <v>3</v>
      </c>
      <c r="F2421" s="74">
        <v>13</v>
      </c>
      <c r="G2421" s="74">
        <v>2</v>
      </c>
      <c r="N2421" s="74">
        <v>81</v>
      </c>
      <c r="O2421" s="74">
        <v>6</v>
      </c>
      <c r="Q2421" s="93"/>
      <c r="R2421" s="93"/>
    </row>
    <row r="2422" spans="1:18" s="74" customFormat="1">
      <c r="A2422" s="92">
        <v>42970</v>
      </c>
      <c r="B2422" s="74">
        <v>18</v>
      </c>
      <c r="C2422" s="74">
        <v>3</v>
      </c>
      <c r="F2422" s="74">
        <v>13</v>
      </c>
      <c r="G2422" s="74">
        <v>2</v>
      </c>
      <c r="N2422" s="74">
        <v>89</v>
      </c>
      <c r="O2422" s="74">
        <v>6</v>
      </c>
      <c r="Q2422" s="93"/>
      <c r="R2422" s="93"/>
    </row>
    <row r="2423" spans="1:18" s="74" customFormat="1">
      <c r="A2423" s="92">
        <v>42971</v>
      </c>
      <c r="B2423" s="74">
        <v>18</v>
      </c>
      <c r="C2423" s="74">
        <v>3</v>
      </c>
      <c r="F2423" s="74">
        <v>13</v>
      </c>
      <c r="G2423" s="74">
        <v>2</v>
      </c>
      <c r="N2423" s="74">
        <v>77</v>
      </c>
      <c r="O2423" s="74">
        <v>6</v>
      </c>
      <c r="Q2423" s="93"/>
      <c r="R2423" s="93"/>
    </row>
    <row r="2424" spans="1:18" s="74" customFormat="1">
      <c r="A2424" s="92">
        <v>42972</v>
      </c>
      <c r="B2424" s="74">
        <v>19</v>
      </c>
      <c r="C2424" s="74">
        <v>3</v>
      </c>
      <c r="F2424" s="74">
        <v>14</v>
      </c>
      <c r="G2424" s="74">
        <v>2</v>
      </c>
      <c r="N2424" s="74">
        <v>73</v>
      </c>
      <c r="O2424" s="74">
        <v>6</v>
      </c>
      <c r="Q2424" s="93"/>
      <c r="R2424" s="93"/>
    </row>
    <row r="2425" spans="1:18" s="74" customFormat="1">
      <c r="A2425" s="92">
        <v>42973</v>
      </c>
      <c r="B2425" s="74">
        <v>20</v>
      </c>
      <c r="C2425" s="74">
        <v>3</v>
      </c>
      <c r="F2425" s="74">
        <v>13</v>
      </c>
      <c r="G2425" s="74">
        <v>2</v>
      </c>
      <c r="N2425" s="74">
        <v>81</v>
      </c>
      <c r="O2425" s="74">
        <v>6</v>
      </c>
      <c r="Q2425" s="93"/>
      <c r="R2425" s="93"/>
    </row>
    <row r="2426" spans="1:18" s="74" customFormat="1">
      <c r="A2426" s="92">
        <v>42974</v>
      </c>
      <c r="B2426" s="74">
        <v>15</v>
      </c>
      <c r="C2426" s="74">
        <v>3</v>
      </c>
      <c r="F2426" s="74">
        <v>13</v>
      </c>
      <c r="G2426" s="74">
        <v>2</v>
      </c>
      <c r="N2426" s="74">
        <v>85</v>
      </c>
      <c r="O2426" s="74">
        <v>4</v>
      </c>
      <c r="Q2426" s="93"/>
      <c r="R2426" s="93"/>
    </row>
    <row r="2427" spans="1:18" s="74" customFormat="1">
      <c r="A2427" s="92">
        <v>42975</v>
      </c>
      <c r="B2427" s="74">
        <v>19</v>
      </c>
      <c r="C2427" s="74">
        <v>3</v>
      </c>
      <c r="F2427" s="74">
        <v>13</v>
      </c>
      <c r="G2427" s="74">
        <v>2</v>
      </c>
      <c r="N2427" s="74">
        <v>86</v>
      </c>
      <c r="O2427" s="74">
        <v>5</v>
      </c>
      <c r="Q2427" s="93"/>
      <c r="R2427" s="93"/>
    </row>
    <row r="2428" spans="1:18" s="74" customFormat="1">
      <c r="A2428" s="92">
        <v>42976</v>
      </c>
      <c r="B2428" s="74">
        <v>16</v>
      </c>
      <c r="C2428" s="74">
        <v>3</v>
      </c>
      <c r="F2428" s="74">
        <v>12</v>
      </c>
      <c r="G2428" s="74">
        <v>2</v>
      </c>
      <c r="N2428" s="74">
        <v>90</v>
      </c>
      <c r="O2428" s="74">
        <v>7</v>
      </c>
      <c r="Q2428" s="93"/>
      <c r="R2428" s="93"/>
    </row>
    <row r="2429" spans="1:18" s="74" customFormat="1">
      <c r="A2429" s="92">
        <v>42977</v>
      </c>
      <c r="B2429" s="74">
        <v>13</v>
      </c>
      <c r="C2429" s="74">
        <v>3</v>
      </c>
      <c r="F2429" s="74">
        <v>12</v>
      </c>
      <c r="G2429" s="74">
        <v>2</v>
      </c>
      <c r="N2429" s="74">
        <v>88</v>
      </c>
      <c r="O2429" s="74">
        <v>7</v>
      </c>
      <c r="Q2429" s="93"/>
      <c r="R2429" s="93"/>
    </row>
    <row r="2430" spans="1:18" s="74" customFormat="1">
      <c r="A2430" s="92">
        <v>42978</v>
      </c>
      <c r="B2430" s="74">
        <v>13</v>
      </c>
      <c r="C2430" s="74">
        <v>3</v>
      </c>
      <c r="F2430" s="74">
        <v>12</v>
      </c>
      <c r="G2430" s="74">
        <v>2</v>
      </c>
      <c r="N2430" s="74">
        <v>85</v>
      </c>
      <c r="O2430" s="74">
        <v>8</v>
      </c>
      <c r="Q2430" s="93"/>
      <c r="R2430" s="93"/>
    </row>
    <row r="2431" spans="1:18" s="74" customFormat="1">
      <c r="A2431" s="92">
        <v>42979</v>
      </c>
      <c r="B2431" s="74">
        <v>17</v>
      </c>
      <c r="C2431" s="74">
        <v>3</v>
      </c>
      <c r="F2431" s="74">
        <v>12</v>
      </c>
      <c r="G2431" s="74">
        <v>2</v>
      </c>
      <c r="N2431" s="74">
        <v>99</v>
      </c>
      <c r="O2431" s="74">
        <v>8</v>
      </c>
      <c r="Q2431" s="93"/>
      <c r="R2431" s="93"/>
    </row>
    <row r="2432" spans="1:18" s="74" customFormat="1">
      <c r="A2432" s="92">
        <v>42980</v>
      </c>
      <c r="B2432" s="74">
        <v>15</v>
      </c>
      <c r="C2432" s="74">
        <v>3</v>
      </c>
      <c r="F2432" s="74">
        <v>13</v>
      </c>
      <c r="G2432" s="74">
        <v>2</v>
      </c>
      <c r="N2432" s="74">
        <v>95</v>
      </c>
      <c r="O2432" s="74">
        <v>7</v>
      </c>
      <c r="Q2432" s="93"/>
      <c r="R2432" s="93"/>
    </row>
    <row r="2433" spans="1:18" s="74" customFormat="1">
      <c r="A2433" s="92">
        <v>42981</v>
      </c>
      <c r="B2433" s="74">
        <v>15</v>
      </c>
      <c r="C2433" s="74">
        <v>3</v>
      </c>
      <c r="F2433" s="74">
        <v>14</v>
      </c>
      <c r="G2433" s="74">
        <v>2</v>
      </c>
      <c r="N2433" s="74">
        <v>96</v>
      </c>
      <c r="O2433" s="74">
        <v>4</v>
      </c>
      <c r="Q2433" s="93"/>
      <c r="R2433" s="93"/>
    </row>
    <row r="2434" spans="1:18" s="74" customFormat="1">
      <c r="A2434" s="92">
        <v>42982</v>
      </c>
      <c r="B2434" s="74">
        <v>12</v>
      </c>
      <c r="C2434" s="74">
        <v>3</v>
      </c>
      <c r="F2434" s="74">
        <v>13</v>
      </c>
      <c r="G2434" s="74">
        <v>2</v>
      </c>
      <c r="N2434" s="74">
        <v>90</v>
      </c>
      <c r="O2434" s="74">
        <v>5</v>
      </c>
      <c r="Q2434" s="93"/>
      <c r="R2434" s="93"/>
    </row>
    <row r="2435" spans="1:18" s="74" customFormat="1">
      <c r="A2435" s="92">
        <v>42983</v>
      </c>
      <c r="B2435" s="74">
        <v>12</v>
      </c>
      <c r="C2435" s="74">
        <v>3</v>
      </c>
      <c r="F2435" s="74">
        <v>12</v>
      </c>
      <c r="G2435" s="74">
        <v>2</v>
      </c>
      <c r="N2435" s="74">
        <v>88</v>
      </c>
      <c r="O2435" s="74">
        <v>7</v>
      </c>
      <c r="Q2435" s="93"/>
      <c r="R2435" s="93"/>
    </row>
    <row r="2436" spans="1:18" s="74" customFormat="1">
      <c r="A2436" s="92">
        <v>42984</v>
      </c>
      <c r="B2436" s="74">
        <v>11</v>
      </c>
      <c r="C2436" s="74">
        <v>3</v>
      </c>
      <c r="F2436" s="74">
        <v>13</v>
      </c>
      <c r="G2436" s="74">
        <v>2</v>
      </c>
      <c r="N2436" s="74">
        <v>68</v>
      </c>
      <c r="O2436" s="74">
        <v>5</v>
      </c>
      <c r="Q2436" s="93"/>
      <c r="R2436" s="93"/>
    </row>
    <row r="2437" spans="1:18" s="74" customFormat="1">
      <c r="A2437" s="92">
        <v>42985</v>
      </c>
      <c r="B2437" s="74">
        <v>13</v>
      </c>
      <c r="C2437" s="74">
        <v>3</v>
      </c>
      <c r="F2437" s="74">
        <v>12</v>
      </c>
      <c r="G2437" s="74">
        <v>2</v>
      </c>
      <c r="N2437" s="74">
        <v>87</v>
      </c>
      <c r="O2437" s="74">
        <v>7</v>
      </c>
      <c r="Q2437" s="93"/>
      <c r="R2437" s="93"/>
    </row>
    <row r="2438" spans="1:18" s="74" customFormat="1">
      <c r="A2438" s="92">
        <v>42986</v>
      </c>
      <c r="B2438" s="74">
        <v>11</v>
      </c>
      <c r="C2438" s="74">
        <v>3</v>
      </c>
      <c r="F2438" s="74">
        <v>13</v>
      </c>
      <c r="G2438" s="74">
        <v>2</v>
      </c>
      <c r="N2438" s="74">
        <v>76</v>
      </c>
      <c r="O2438" s="74">
        <v>7</v>
      </c>
      <c r="Q2438" s="93"/>
      <c r="R2438" s="93"/>
    </row>
    <row r="2439" spans="1:18" s="74" customFormat="1">
      <c r="A2439" s="92">
        <v>42987</v>
      </c>
      <c r="B2439" s="74">
        <v>14</v>
      </c>
      <c r="C2439" s="74">
        <v>3</v>
      </c>
      <c r="F2439" s="74">
        <v>13</v>
      </c>
      <c r="G2439" s="74">
        <v>2</v>
      </c>
      <c r="N2439" s="74">
        <v>90</v>
      </c>
      <c r="O2439" s="74">
        <v>6</v>
      </c>
      <c r="Q2439" s="93"/>
      <c r="R2439" s="93"/>
    </row>
    <row r="2440" spans="1:18" s="74" customFormat="1">
      <c r="A2440" s="92">
        <v>42988</v>
      </c>
      <c r="B2440" s="74">
        <v>17</v>
      </c>
      <c r="C2440" s="74">
        <v>3</v>
      </c>
      <c r="F2440" s="74">
        <v>13</v>
      </c>
      <c r="G2440" s="74">
        <v>2</v>
      </c>
      <c r="N2440" s="74">
        <v>74</v>
      </c>
      <c r="O2440" s="74">
        <v>4</v>
      </c>
      <c r="Q2440" s="93"/>
      <c r="R2440" s="93"/>
    </row>
    <row r="2441" spans="1:18" s="74" customFormat="1">
      <c r="A2441" s="92">
        <v>42989</v>
      </c>
      <c r="B2441" s="74">
        <v>17</v>
      </c>
      <c r="C2441" s="74">
        <v>3</v>
      </c>
      <c r="F2441" s="74">
        <v>13</v>
      </c>
      <c r="G2441" s="74">
        <v>2</v>
      </c>
      <c r="N2441" s="74">
        <v>80</v>
      </c>
      <c r="O2441" s="74">
        <v>4</v>
      </c>
      <c r="Q2441" s="93"/>
      <c r="R2441" s="93"/>
    </row>
    <row r="2442" spans="1:18" s="74" customFormat="1">
      <c r="A2442" s="92">
        <v>42990</v>
      </c>
      <c r="B2442" s="74">
        <v>9</v>
      </c>
      <c r="C2442" s="74">
        <v>3</v>
      </c>
      <c r="F2442" s="74">
        <v>12</v>
      </c>
      <c r="G2442" s="74">
        <v>2</v>
      </c>
      <c r="N2442" s="74">
        <v>86</v>
      </c>
      <c r="O2442" s="74">
        <v>8</v>
      </c>
      <c r="Q2442" s="93"/>
      <c r="R2442" s="93"/>
    </row>
    <row r="2443" spans="1:18" s="74" customFormat="1">
      <c r="A2443" s="92">
        <v>42991</v>
      </c>
      <c r="B2443" s="74">
        <v>10</v>
      </c>
      <c r="C2443" s="74">
        <v>3</v>
      </c>
      <c r="F2443" s="74">
        <v>12</v>
      </c>
      <c r="G2443" s="74">
        <v>2</v>
      </c>
      <c r="N2443" s="74">
        <v>88</v>
      </c>
      <c r="O2443" s="74">
        <v>7</v>
      </c>
      <c r="Q2443" s="93"/>
      <c r="R2443" s="93"/>
    </row>
    <row r="2444" spans="1:18" s="74" customFormat="1">
      <c r="A2444" s="92">
        <v>42992</v>
      </c>
      <c r="B2444" s="74">
        <v>8</v>
      </c>
      <c r="C2444" s="74">
        <v>3</v>
      </c>
      <c r="F2444" s="74">
        <v>12</v>
      </c>
      <c r="G2444" s="74">
        <v>2</v>
      </c>
      <c r="N2444" s="74">
        <v>85</v>
      </c>
      <c r="O2444" s="74">
        <v>6</v>
      </c>
      <c r="Q2444" s="93"/>
      <c r="R2444" s="93"/>
    </row>
    <row r="2445" spans="1:18" s="74" customFormat="1">
      <c r="A2445" s="92">
        <v>42993</v>
      </c>
      <c r="B2445" s="74">
        <v>9</v>
      </c>
      <c r="C2445" s="74">
        <v>3</v>
      </c>
      <c r="F2445" s="74">
        <v>16</v>
      </c>
      <c r="G2445" s="74">
        <v>2</v>
      </c>
      <c r="N2445" s="74">
        <v>39</v>
      </c>
      <c r="O2445" s="74">
        <v>4</v>
      </c>
      <c r="Q2445" s="93"/>
      <c r="R2445" s="93"/>
    </row>
    <row r="2446" spans="1:18" s="74" customFormat="1">
      <c r="A2446" s="92">
        <v>42994</v>
      </c>
      <c r="B2446" s="74">
        <v>14</v>
      </c>
      <c r="C2446" s="74">
        <v>3</v>
      </c>
      <c r="F2446" s="74">
        <v>27</v>
      </c>
      <c r="G2446" s="74">
        <v>3</v>
      </c>
      <c r="N2446" s="74">
        <v>56</v>
      </c>
      <c r="O2446" s="74">
        <v>4</v>
      </c>
      <c r="Q2446" s="93"/>
      <c r="R2446" s="93"/>
    </row>
    <row r="2447" spans="1:18" s="74" customFormat="1">
      <c r="A2447" s="92">
        <v>42995</v>
      </c>
      <c r="B2447" s="74">
        <v>15</v>
      </c>
      <c r="C2447" s="74">
        <v>3</v>
      </c>
      <c r="F2447" s="74">
        <v>29</v>
      </c>
      <c r="G2447" s="74">
        <v>3</v>
      </c>
      <c r="N2447" s="74">
        <v>61</v>
      </c>
      <c r="O2447" s="74">
        <v>3</v>
      </c>
      <c r="Q2447" s="93"/>
      <c r="R2447" s="93"/>
    </row>
    <row r="2448" spans="1:18" s="74" customFormat="1">
      <c r="A2448" s="92">
        <v>42996</v>
      </c>
      <c r="B2448" s="74">
        <v>13</v>
      </c>
      <c r="C2448" s="74">
        <v>3</v>
      </c>
      <c r="F2448" s="74">
        <v>23</v>
      </c>
      <c r="G2448" s="74">
        <v>3</v>
      </c>
      <c r="N2448" s="74">
        <v>72</v>
      </c>
      <c r="O2448" s="74">
        <v>5</v>
      </c>
      <c r="Q2448" s="93"/>
      <c r="R2448" s="93"/>
    </row>
    <row r="2449" spans="1:18" s="74" customFormat="1">
      <c r="A2449" s="92">
        <v>42997</v>
      </c>
      <c r="B2449" s="74">
        <v>11</v>
      </c>
      <c r="C2449" s="74">
        <v>3</v>
      </c>
      <c r="F2449" s="74">
        <v>23</v>
      </c>
      <c r="G2449" s="74">
        <v>2</v>
      </c>
      <c r="N2449" s="74">
        <v>31</v>
      </c>
      <c r="O2449" s="74">
        <v>1</v>
      </c>
      <c r="Q2449" s="93"/>
      <c r="R2449" s="93"/>
    </row>
    <row r="2450" spans="1:18" s="74" customFormat="1">
      <c r="A2450" s="92">
        <v>42998</v>
      </c>
      <c r="B2450" s="74">
        <v>9</v>
      </c>
      <c r="C2450" s="74">
        <v>3</v>
      </c>
      <c r="F2450" s="74">
        <v>22</v>
      </c>
      <c r="G2450" s="74">
        <v>3</v>
      </c>
      <c r="N2450" s="74">
        <v>39</v>
      </c>
      <c r="O2450" s="74">
        <v>2</v>
      </c>
      <c r="Q2450" s="93"/>
      <c r="R2450" s="93"/>
    </row>
    <row r="2451" spans="1:18" s="74" customFormat="1">
      <c r="A2451" s="92">
        <v>42999</v>
      </c>
      <c r="B2451" s="74">
        <v>9</v>
      </c>
      <c r="C2451" s="74">
        <v>3</v>
      </c>
      <c r="F2451" s="74">
        <v>22</v>
      </c>
      <c r="G2451" s="74">
        <v>3</v>
      </c>
      <c r="N2451" s="74">
        <v>59</v>
      </c>
      <c r="O2451" s="74">
        <v>5</v>
      </c>
      <c r="Q2451" s="93"/>
      <c r="R2451" s="93"/>
    </row>
    <row r="2452" spans="1:18" s="74" customFormat="1">
      <c r="A2452" s="92">
        <v>43000</v>
      </c>
      <c r="B2452" s="74">
        <v>9</v>
      </c>
      <c r="C2452" s="74">
        <v>3</v>
      </c>
      <c r="F2452" s="74">
        <v>27</v>
      </c>
      <c r="G2452" s="74">
        <v>3</v>
      </c>
      <c r="N2452" s="74">
        <v>59</v>
      </c>
      <c r="O2452" s="74">
        <v>5</v>
      </c>
      <c r="Q2452" s="93"/>
      <c r="R2452" s="93"/>
    </row>
    <row r="2453" spans="1:18" s="74" customFormat="1">
      <c r="A2453" s="92">
        <v>43001</v>
      </c>
      <c r="B2453" s="74">
        <v>12</v>
      </c>
      <c r="C2453" s="74">
        <v>3</v>
      </c>
      <c r="F2453" s="74">
        <v>38</v>
      </c>
      <c r="G2453" s="74">
        <v>3</v>
      </c>
      <c r="N2453" s="74">
        <v>73</v>
      </c>
      <c r="O2453" s="74">
        <v>5</v>
      </c>
      <c r="Q2453" s="93"/>
      <c r="R2453" s="93"/>
    </row>
    <row r="2454" spans="1:18" s="74" customFormat="1">
      <c r="A2454" s="92">
        <v>43002</v>
      </c>
      <c r="B2454" s="74">
        <v>10</v>
      </c>
      <c r="C2454" s="74">
        <v>3</v>
      </c>
      <c r="F2454" s="74">
        <v>45</v>
      </c>
      <c r="G2454" s="74">
        <v>3</v>
      </c>
      <c r="N2454" s="74">
        <v>81</v>
      </c>
      <c r="O2454" s="74">
        <v>5</v>
      </c>
      <c r="Q2454" s="93"/>
      <c r="R2454" s="93"/>
    </row>
    <row r="2455" spans="1:18" s="74" customFormat="1">
      <c r="A2455" s="92">
        <v>43003</v>
      </c>
      <c r="B2455" s="74">
        <v>9</v>
      </c>
      <c r="C2455" s="74">
        <v>3</v>
      </c>
      <c r="F2455" s="74">
        <v>39</v>
      </c>
      <c r="G2455" s="74">
        <v>3</v>
      </c>
      <c r="N2455" s="74">
        <v>82</v>
      </c>
      <c r="O2455" s="74">
        <v>6</v>
      </c>
      <c r="Q2455" s="93"/>
      <c r="R2455" s="93"/>
    </row>
    <row r="2456" spans="1:18" s="74" customFormat="1">
      <c r="A2456" s="92">
        <v>43004</v>
      </c>
      <c r="B2456" s="74">
        <v>9</v>
      </c>
      <c r="C2456" s="74">
        <v>3</v>
      </c>
      <c r="F2456" s="74">
        <v>39</v>
      </c>
      <c r="G2456" s="74">
        <v>3</v>
      </c>
      <c r="N2456" s="74">
        <v>85</v>
      </c>
      <c r="O2456" s="74">
        <v>9</v>
      </c>
      <c r="Q2456" s="93"/>
      <c r="R2456" s="93"/>
    </row>
    <row r="2457" spans="1:18" s="74" customFormat="1">
      <c r="A2457" s="92">
        <v>43005</v>
      </c>
      <c r="B2457" s="74">
        <v>9</v>
      </c>
      <c r="C2457" s="74">
        <v>3</v>
      </c>
      <c r="F2457" s="74">
        <v>32</v>
      </c>
      <c r="G2457" s="74">
        <v>3</v>
      </c>
      <c r="N2457" s="74">
        <v>84</v>
      </c>
      <c r="O2457" s="74">
        <v>9</v>
      </c>
      <c r="Q2457" s="93"/>
      <c r="R2457" s="93"/>
    </row>
    <row r="2458" spans="1:18" s="74" customFormat="1">
      <c r="A2458" s="92">
        <v>43006</v>
      </c>
      <c r="B2458" s="74">
        <v>10</v>
      </c>
      <c r="C2458" s="74">
        <v>3</v>
      </c>
      <c r="F2458" s="74">
        <v>30</v>
      </c>
      <c r="G2458" s="74">
        <v>3</v>
      </c>
      <c r="N2458" s="74">
        <v>84</v>
      </c>
      <c r="O2458" s="74">
        <v>10</v>
      </c>
      <c r="Q2458" s="93"/>
      <c r="R2458" s="93"/>
    </row>
    <row r="2459" spans="1:18" s="74" customFormat="1">
      <c r="A2459" s="92">
        <v>43007</v>
      </c>
      <c r="B2459" s="74">
        <v>11</v>
      </c>
      <c r="C2459" s="74">
        <v>3</v>
      </c>
      <c r="F2459" s="74">
        <v>30</v>
      </c>
      <c r="G2459" s="74">
        <v>3</v>
      </c>
      <c r="N2459" s="74">
        <v>90</v>
      </c>
      <c r="O2459" s="74">
        <v>12</v>
      </c>
      <c r="Q2459" s="93"/>
      <c r="R2459" s="93"/>
    </row>
    <row r="2460" spans="1:18" s="74" customFormat="1">
      <c r="A2460" s="92">
        <v>43008</v>
      </c>
      <c r="B2460" s="74">
        <v>17</v>
      </c>
      <c r="C2460" s="74">
        <v>3</v>
      </c>
      <c r="F2460" s="74">
        <v>39</v>
      </c>
      <c r="G2460" s="74">
        <v>3</v>
      </c>
      <c r="N2460" s="74">
        <v>23</v>
      </c>
      <c r="O2460" s="74">
        <v>1</v>
      </c>
      <c r="Q2460" s="93"/>
      <c r="R2460" s="93"/>
    </row>
    <row r="2461" spans="1:18" s="74" customFormat="1">
      <c r="A2461" s="92">
        <v>43009</v>
      </c>
      <c r="B2461" s="74">
        <v>18</v>
      </c>
      <c r="C2461" s="74">
        <v>3</v>
      </c>
      <c r="F2461" s="74">
        <v>51</v>
      </c>
      <c r="G2461" s="74">
        <v>3</v>
      </c>
      <c r="N2461" s="74">
        <v>77</v>
      </c>
      <c r="O2461" s="74">
        <v>5</v>
      </c>
      <c r="Q2461" s="93"/>
      <c r="R2461" s="93"/>
    </row>
    <row r="2462" spans="1:18" s="74" customFormat="1">
      <c r="A2462" s="92">
        <v>43010</v>
      </c>
      <c r="B2462" s="74">
        <v>18</v>
      </c>
      <c r="C2462" s="74">
        <v>3</v>
      </c>
      <c r="F2462" s="74">
        <v>46</v>
      </c>
      <c r="G2462" s="74">
        <v>3</v>
      </c>
      <c r="N2462" s="74">
        <v>111</v>
      </c>
      <c r="O2462" s="74">
        <v>6</v>
      </c>
      <c r="Q2462" s="93"/>
      <c r="R2462" s="93"/>
    </row>
    <row r="2463" spans="1:18" s="74" customFormat="1">
      <c r="A2463" s="92">
        <v>43011</v>
      </c>
      <c r="B2463" s="74">
        <v>22</v>
      </c>
      <c r="C2463" s="74">
        <v>3</v>
      </c>
      <c r="F2463" s="74">
        <v>57</v>
      </c>
      <c r="G2463" s="74">
        <v>3</v>
      </c>
      <c r="N2463" s="74">
        <v>143</v>
      </c>
      <c r="O2463" s="74">
        <v>5</v>
      </c>
      <c r="Q2463" s="93"/>
      <c r="R2463" s="93"/>
    </row>
    <row r="2464" spans="1:18" s="74" customFormat="1">
      <c r="A2464" s="92">
        <v>43012</v>
      </c>
      <c r="B2464" s="74">
        <v>25</v>
      </c>
      <c r="C2464" s="74">
        <v>3</v>
      </c>
      <c r="F2464" s="74">
        <v>59</v>
      </c>
      <c r="G2464" s="74">
        <v>3</v>
      </c>
      <c r="N2464" s="74">
        <v>160</v>
      </c>
      <c r="O2464" s="74">
        <v>4</v>
      </c>
      <c r="Q2464" s="93"/>
      <c r="R2464" s="93"/>
    </row>
    <row r="2465" spans="1:18" s="74" customFormat="1">
      <c r="A2465" s="92">
        <v>43013</v>
      </c>
      <c r="B2465" s="74">
        <v>25</v>
      </c>
      <c r="C2465" s="74">
        <v>3</v>
      </c>
      <c r="F2465" s="74">
        <v>64</v>
      </c>
      <c r="G2465" s="74">
        <v>3</v>
      </c>
      <c r="N2465" s="74">
        <v>151</v>
      </c>
      <c r="O2465" s="74">
        <v>5</v>
      </c>
      <c r="Q2465" s="93"/>
      <c r="R2465" s="93"/>
    </row>
    <row r="2466" spans="1:18" s="74" customFormat="1">
      <c r="A2466" s="92">
        <v>43014</v>
      </c>
      <c r="B2466" s="74">
        <v>21</v>
      </c>
      <c r="C2466" s="74">
        <v>3</v>
      </c>
      <c r="F2466" s="74">
        <v>65</v>
      </c>
      <c r="G2466" s="74">
        <v>3</v>
      </c>
      <c r="N2466" s="74">
        <v>136</v>
      </c>
      <c r="O2466" s="74">
        <v>6</v>
      </c>
      <c r="Q2466" s="93"/>
      <c r="R2466" s="93"/>
    </row>
    <row r="2467" spans="1:18" s="74" customFormat="1">
      <c r="A2467" s="92">
        <v>43015</v>
      </c>
      <c r="B2467" s="74">
        <v>19</v>
      </c>
      <c r="C2467" s="74">
        <v>3</v>
      </c>
      <c r="F2467" s="74">
        <v>60</v>
      </c>
      <c r="G2467" s="74">
        <v>3</v>
      </c>
      <c r="N2467" s="74">
        <v>115</v>
      </c>
      <c r="O2467" s="74">
        <v>6</v>
      </c>
      <c r="Q2467" s="93"/>
      <c r="R2467" s="93"/>
    </row>
    <row r="2468" spans="1:18" s="74" customFormat="1">
      <c r="A2468" s="92">
        <v>43016</v>
      </c>
      <c r="B2468" s="74">
        <v>20</v>
      </c>
      <c r="C2468" s="74">
        <v>3</v>
      </c>
      <c r="F2468" s="74">
        <v>57</v>
      </c>
      <c r="G2468" s="74">
        <v>3</v>
      </c>
      <c r="N2468" s="74">
        <v>103</v>
      </c>
      <c r="O2468" s="74">
        <v>6</v>
      </c>
      <c r="Q2468" s="93"/>
      <c r="R2468" s="93"/>
    </row>
    <row r="2469" spans="1:18" s="74" customFormat="1">
      <c r="A2469" s="92">
        <v>43017</v>
      </c>
      <c r="B2469" s="74">
        <v>20</v>
      </c>
      <c r="C2469" s="74">
        <v>3</v>
      </c>
      <c r="F2469" s="74">
        <v>55</v>
      </c>
      <c r="G2469" s="74">
        <v>3</v>
      </c>
      <c r="N2469" s="74">
        <v>123</v>
      </c>
      <c r="O2469" s="74">
        <v>9</v>
      </c>
      <c r="Q2469" s="93"/>
      <c r="R2469" s="93"/>
    </row>
    <row r="2470" spans="1:18" s="74" customFormat="1">
      <c r="A2470" s="92">
        <v>43018</v>
      </c>
      <c r="B2470" s="74">
        <v>12</v>
      </c>
      <c r="C2470" s="74">
        <v>3</v>
      </c>
      <c r="F2470" s="74">
        <v>44</v>
      </c>
      <c r="G2470" s="74">
        <v>3</v>
      </c>
      <c r="N2470" s="74">
        <v>120</v>
      </c>
      <c r="O2470" s="74">
        <v>12</v>
      </c>
      <c r="Q2470" s="93"/>
      <c r="R2470" s="93"/>
    </row>
    <row r="2471" spans="1:18" s="74" customFormat="1">
      <c r="A2471" s="92">
        <v>43019</v>
      </c>
      <c r="B2471" s="74">
        <v>14</v>
      </c>
      <c r="C2471" s="74">
        <v>3</v>
      </c>
      <c r="F2471" s="74">
        <v>38</v>
      </c>
      <c r="G2471" s="74">
        <v>3</v>
      </c>
      <c r="N2471" s="74">
        <v>106</v>
      </c>
      <c r="O2471" s="74">
        <v>12</v>
      </c>
      <c r="Q2471" s="93"/>
      <c r="R2471" s="93"/>
    </row>
    <row r="2472" spans="1:18" s="74" customFormat="1">
      <c r="A2472" s="92">
        <v>43020</v>
      </c>
      <c r="B2472" s="74">
        <v>12</v>
      </c>
      <c r="C2472" s="74">
        <v>3</v>
      </c>
      <c r="F2472" s="74">
        <v>39</v>
      </c>
      <c r="G2472" s="74">
        <v>3</v>
      </c>
      <c r="N2472" s="74">
        <v>95</v>
      </c>
      <c r="O2472" s="74">
        <v>12</v>
      </c>
      <c r="Q2472" s="93"/>
      <c r="R2472" s="93"/>
    </row>
    <row r="2473" spans="1:18" s="74" customFormat="1">
      <c r="A2473" s="92">
        <v>43021</v>
      </c>
      <c r="B2473" s="74">
        <v>11</v>
      </c>
      <c r="C2473" s="74">
        <v>3</v>
      </c>
      <c r="F2473" s="74">
        <v>35</v>
      </c>
      <c r="G2473" s="74">
        <v>3</v>
      </c>
      <c r="N2473" s="74">
        <v>100</v>
      </c>
      <c r="O2473" s="74">
        <v>12</v>
      </c>
      <c r="Q2473" s="93"/>
      <c r="R2473" s="93"/>
    </row>
    <row r="2474" spans="1:18" s="74" customFormat="1">
      <c r="A2474" s="92">
        <v>43022</v>
      </c>
      <c r="B2474" s="74">
        <v>15</v>
      </c>
      <c r="C2474" s="74">
        <v>3</v>
      </c>
      <c r="F2474" s="74">
        <v>52</v>
      </c>
      <c r="G2474" s="74">
        <v>3</v>
      </c>
      <c r="N2474" s="74">
        <v>114</v>
      </c>
      <c r="O2474" s="74">
        <v>10</v>
      </c>
      <c r="Q2474" s="93"/>
      <c r="R2474" s="93"/>
    </row>
    <row r="2475" spans="1:18" s="74" customFormat="1">
      <c r="A2475" s="92">
        <v>43023</v>
      </c>
      <c r="B2475" s="74">
        <v>13</v>
      </c>
      <c r="C2475" s="74">
        <v>3</v>
      </c>
      <c r="F2475" s="74">
        <v>53</v>
      </c>
      <c r="G2475" s="74">
        <v>3</v>
      </c>
      <c r="N2475" s="74">
        <v>103</v>
      </c>
      <c r="O2475" s="74">
        <v>7</v>
      </c>
      <c r="Q2475" s="93"/>
      <c r="R2475" s="93"/>
    </row>
    <row r="2476" spans="1:18" s="74" customFormat="1">
      <c r="A2476" s="92">
        <v>43024</v>
      </c>
      <c r="B2476" s="74">
        <v>11</v>
      </c>
      <c r="C2476" s="74">
        <v>3</v>
      </c>
      <c r="F2476" s="74">
        <v>50</v>
      </c>
      <c r="G2476" s="74">
        <v>3</v>
      </c>
      <c r="N2476" s="74">
        <v>109</v>
      </c>
      <c r="O2476" s="74">
        <v>11</v>
      </c>
      <c r="Q2476" s="93"/>
      <c r="R2476" s="93"/>
    </row>
    <row r="2477" spans="1:18" s="74" customFormat="1">
      <c r="A2477" s="92">
        <v>43025</v>
      </c>
      <c r="B2477" s="74">
        <v>12</v>
      </c>
      <c r="C2477" s="74">
        <v>3</v>
      </c>
      <c r="F2477" s="74">
        <v>50</v>
      </c>
      <c r="G2477" s="74">
        <v>3</v>
      </c>
      <c r="N2477" s="74">
        <v>110</v>
      </c>
      <c r="O2477" s="74">
        <v>10</v>
      </c>
      <c r="Q2477" s="93"/>
      <c r="R2477" s="93"/>
    </row>
    <row r="2478" spans="1:18" s="74" customFormat="1">
      <c r="A2478" s="92">
        <v>43026</v>
      </c>
      <c r="B2478" s="74">
        <v>10</v>
      </c>
      <c r="C2478" s="74">
        <v>3</v>
      </c>
      <c r="F2478" s="74">
        <v>38</v>
      </c>
      <c r="G2478" s="74">
        <v>3</v>
      </c>
      <c r="N2478" s="74">
        <v>112</v>
      </c>
      <c r="O2478" s="74">
        <v>10</v>
      </c>
      <c r="Q2478" s="93"/>
      <c r="R2478" s="93"/>
    </row>
    <row r="2479" spans="1:18" s="74" customFormat="1">
      <c r="A2479" s="92">
        <v>43027</v>
      </c>
      <c r="B2479" s="74">
        <v>13</v>
      </c>
      <c r="C2479" s="74">
        <v>3</v>
      </c>
      <c r="F2479" s="74">
        <v>37</v>
      </c>
      <c r="G2479" s="74">
        <v>3</v>
      </c>
      <c r="N2479" s="74">
        <v>94</v>
      </c>
      <c r="O2479" s="74">
        <v>11</v>
      </c>
      <c r="Q2479" s="93"/>
      <c r="R2479" s="93"/>
    </row>
    <row r="2480" spans="1:18" s="74" customFormat="1">
      <c r="A2480" s="92">
        <v>43028</v>
      </c>
      <c r="B2480" s="74">
        <v>11</v>
      </c>
      <c r="C2480" s="74">
        <v>3</v>
      </c>
      <c r="F2480" s="74">
        <v>41</v>
      </c>
      <c r="G2480" s="74">
        <v>3</v>
      </c>
      <c r="N2480" s="74">
        <v>139</v>
      </c>
      <c r="O2480" s="74">
        <v>11</v>
      </c>
      <c r="Q2480" s="93"/>
      <c r="R2480" s="93"/>
    </row>
    <row r="2481" spans="1:18" s="74" customFormat="1">
      <c r="A2481" s="92">
        <v>43029</v>
      </c>
      <c r="B2481" s="74">
        <v>14</v>
      </c>
      <c r="C2481" s="74">
        <v>3</v>
      </c>
      <c r="F2481" s="74">
        <v>48</v>
      </c>
      <c r="G2481" s="74">
        <v>3</v>
      </c>
      <c r="N2481" s="74">
        <v>144</v>
      </c>
      <c r="O2481" s="74">
        <v>10</v>
      </c>
      <c r="Q2481" s="93"/>
      <c r="R2481" s="93"/>
    </row>
    <row r="2482" spans="1:18" s="74" customFormat="1">
      <c r="A2482" s="92">
        <v>43030</v>
      </c>
      <c r="B2482" s="74">
        <v>17</v>
      </c>
      <c r="C2482" s="74">
        <v>3</v>
      </c>
      <c r="F2482" s="74">
        <v>47</v>
      </c>
      <c r="G2482" s="74">
        <v>3</v>
      </c>
      <c r="N2482" s="74">
        <v>146</v>
      </c>
      <c r="O2482" s="74">
        <v>8</v>
      </c>
      <c r="Q2482" s="93"/>
      <c r="R2482" s="93"/>
    </row>
    <row r="2483" spans="1:18" s="74" customFormat="1">
      <c r="A2483" s="92">
        <v>43031</v>
      </c>
      <c r="B2483" s="74">
        <v>15</v>
      </c>
      <c r="C2483" s="74">
        <v>3</v>
      </c>
      <c r="F2483" s="74">
        <v>42</v>
      </c>
      <c r="G2483" s="74">
        <v>3</v>
      </c>
      <c r="N2483" s="74">
        <v>141</v>
      </c>
      <c r="O2483" s="74">
        <v>12</v>
      </c>
      <c r="Q2483" s="93"/>
      <c r="R2483" s="93"/>
    </row>
    <row r="2484" spans="1:18" s="74" customFormat="1">
      <c r="A2484" s="92">
        <v>43032</v>
      </c>
      <c r="B2484" s="74">
        <v>13</v>
      </c>
      <c r="C2484" s="74">
        <v>3</v>
      </c>
      <c r="F2484" s="74">
        <v>36</v>
      </c>
      <c r="G2484" s="74">
        <v>3</v>
      </c>
      <c r="N2484" s="74">
        <v>141</v>
      </c>
      <c r="O2484" s="74">
        <v>12</v>
      </c>
      <c r="Q2484" s="93"/>
      <c r="R2484" s="93"/>
    </row>
    <row r="2485" spans="1:18" s="74" customFormat="1">
      <c r="A2485" s="92">
        <v>43033</v>
      </c>
      <c r="B2485" s="74">
        <v>11</v>
      </c>
      <c r="C2485" s="74">
        <v>3</v>
      </c>
      <c r="F2485" s="74">
        <v>26</v>
      </c>
      <c r="G2485" s="74">
        <v>3</v>
      </c>
      <c r="N2485" s="74">
        <v>128</v>
      </c>
      <c r="O2485" s="74">
        <v>12</v>
      </c>
      <c r="Q2485" s="93"/>
      <c r="R2485" s="93"/>
    </row>
    <row r="2486" spans="1:18" s="74" customFormat="1">
      <c r="A2486" s="92">
        <v>43034</v>
      </c>
      <c r="B2486" s="74">
        <v>11</v>
      </c>
      <c r="C2486" s="74">
        <v>3</v>
      </c>
      <c r="F2486" s="74">
        <v>26</v>
      </c>
      <c r="G2486" s="74">
        <v>3</v>
      </c>
      <c r="N2486" s="74">
        <v>113</v>
      </c>
      <c r="O2486" s="74">
        <v>13</v>
      </c>
      <c r="Q2486" s="93"/>
      <c r="R2486" s="93"/>
    </row>
    <row r="2487" spans="1:18" s="74" customFormat="1">
      <c r="A2487" s="92">
        <v>43035</v>
      </c>
      <c r="B2487" s="74">
        <v>12</v>
      </c>
      <c r="C2487" s="74">
        <v>4</v>
      </c>
      <c r="F2487" s="74">
        <v>32</v>
      </c>
      <c r="G2487" s="74">
        <v>4</v>
      </c>
      <c r="N2487" s="74">
        <v>105</v>
      </c>
      <c r="O2487" s="74">
        <v>13</v>
      </c>
      <c r="Q2487" s="93"/>
      <c r="R2487" s="93"/>
    </row>
    <row r="2488" spans="1:18" s="74" customFormat="1">
      <c r="A2488" s="92">
        <v>43036</v>
      </c>
      <c r="B2488" s="74">
        <v>12</v>
      </c>
      <c r="C2488" s="74">
        <v>3</v>
      </c>
      <c r="F2488" s="74">
        <v>52</v>
      </c>
      <c r="G2488" s="74">
        <v>3</v>
      </c>
      <c r="N2488" s="74">
        <v>107</v>
      </c>
      <c r="O2488" s="74">
        <v>8</v>
      </c>
      <c r="Q2488" s="93"/>
      <c r="R2488" s="93"/>
    </row>
    <row r="2489" spans="1:18" s="74" customFormat="1">
      <c r="A2489" s="92">
        <v>43037</v>
      </c>
      <c r="B2489" s="74">
        <v>11</v>
      </c>
      <c r="C2489" s="74">
        <v>3</v>
      </c>
      <c r="F2489" s="74">
        <v>60</v>
      </c>
      <c r="G2489" s="74">
        <v>4</v>
      </c>
      <c r="N2489" s="74">
        <v>135</v>
      </c>
      <c r="O2489" s="74">
        <v>9</v>
      </c>
      <c r="Q2489" s="93"/>
      <c r="R2489" s="93"/>
    </row>
    <row r="2490" spans="1:18" s="74" customFormat="1">
      <c r="A2490" s="92">
        <v>43038</v>
      </c>
      <c r="B2490" s="74">
        <v>8</v>
      </c>
      <c r="C2490" s="74">
        <v>3</v>
      </c>
      <c r="F2490" s="74">
        <v>61</v>
      </c>
      <c r="G2490" s="74">
        <v>4</v>
      </c>
      <c r="N2490" s="74">
        <v>130</v>
      </c>
      <c r="O2490" s="74">
        <v>13</v>
      </c>
      <c r="Q2490" s="93"/>
      <c r="R2490" s="93"/>
    </row>
    <row r="2491" spans="1:18" s="74" customFormat="1">
      <c r="A2491" s="92">
        <v>43039</v>
      </c>
      <c r="B2491" s="74">
        <v>8</v>
      </c>
      <c r="C2491" s="74">
        <v>3</v>
      </c>
      <c r="F2491" s="74">
        <v>71</v>
      </c>
      <c r="G2491" s="74">
        <v>6</v>
      </c>
      <c r="N2491" s="74">
        <v>107</v>
      </c>
      <c r="O2491" s="74">
        <v>11</v>
      </c>
      <c r="Q2491" s="93"/>
      <c r="R2491" s="93"/>
    </row>
    <row r="2492" spans="1:18" s="74" customFormat="1">
      <c r="A2492" s="92">
        <v>43040</v>
      </c>
      <c r="B2492" s="74">
        <v>6</v>
      </c>
      <c r="C2492" s="74">
        <v>3</v>
      </c>
      <c r="F2492" s="74">
        <v>62</v>
      </c>
      <c r="G2492" s="74">
        <v>5</v>
      </c>
      <c r="N2492" s="74">
        <v>67</v>
      </c>
      <c r="O2492" s="74">
        <v>6</v>
      </c>
      <c r="Q2492" s="93"/>
      <c r="R2492" s="93"/>
    </row>
    <row r="2493" spans="1:18" s="74" customFormat="1">
      <c r="A2493" s="92">
        <v>43041</v>
      </c>
      <c r="B2493" s="74">
        <v>7</v>
      </c>
      <c r="C2493" s="74">
        <v>4</v>
      </c>
      <c r="F2493" s="74">
        <v>55</v>
      </c>
      <c r="G2493" s="74">
        <v>5</v>
      </c>
      <c r="N2493" s="74">
        <v>76</v>
      </c>
      <c r="O2493" s="74">
        <v>6</v>
      </c>
      <c r="Q2493" s="93"/>
      <c r="R2493" s="93"/>
    </row>
    <row r="2494" spans="1:18" s="74" customFormat="1">
      <c r="A2494" s="92">
        <v>43042</v>
      </c>
      <c r="B2494" s="74">
        <v>5</v>
      </c>
      <c r="C2494" s="74">
        <v>2</v>
      </c>
      <c r="F2494" s="74">
        <v>62</v>
      </c>
      <c r="G2494" s="74">
        <v>5</v>
      </c>
      <c r="N2494" s="74">
        <v>81</v>
      </c>
      <c r="O2494" s="74">
        <v>5</v>
      </c>
      <c r="Q2494" s="93"/>
      <c r="R2494" s="93"/>
    </row>
    <row r="2495" spans="1:18" s="74" customFormat="1">
      <c r="A2495" s="92">
        <v>43043</v>
      </c>
      <c r="B2495" s="74">
        <v>8</v>
      </c>
      <c r="C2495" s="74">
        <v>2</v>
      </c>
      <c r="F2495" s="74">
        <v>75</v>
      </c>
      <c r="G2495" s="74">
        <v>6</v>
      </c>
      <c r="N2495" s="74">
        <v>105</v>
      </c>
      <c r="O2495" s="74">
        <v>5</v>
      </c>
      <c r="Q2495" s="93"/>
      <c r="R2495" s="93"/>
    </row>
    <row r="2496" spans="1:18" s="74" customFormat="1">
      <c r="A2496" s="92">
        <v>43044</v>
      </c>
      <c r="B2496" s="74">
        <v>8</v>
      </c>
      <c r="C2496" s="74">
        <v>2</v>
      </c>
      <c r="F2496" s="74">
        <v>75</v>
      </c>
      <c r="G2496" s="74">
        <v>6</v>
      </c>
      <c r="N2496" s="74">
        <v>105</v>
      </c>
      <c r="O2496" s="74">
        <v>5</v>
      </c>
      <c r="Q2496" s="93"/>
      <c r="R2496" s="93"/>
    </row>
    <row r="2497" spans="1:18" s="74" customFormat="1">
      <c r="A2497" s="92">
        <v>43045</v>
      </c>
      <c r="B2497" s="74">
        <v>8</v>
      </c>
      <c r="C2497" s="74">
        <v>2</v>
      </c>
      <c r="F2497" s="74">
        <v>70</v>
      </c>
      <c r="G2497" s="74">
        <v>6</v>
      </c>
      <c r="N2497" s="74">
        <v>28</v>
      </c>
      <c r="O2497" s="74">
        <v>1</v>
      </c>
      <c r="Q2497" s="93"/>
      <c r="R2497" s="93"/>
    </row>
    <row r="2498" spans="1:18" s="74" customFormat="1">
      <c r="A2498" s="92">
        <v>43046</v>
      </c>
      <c r="B2498" s="74">
        <v>7</v>
      </c>
      <c r="C2498" s="74">
        <v>2</v>
      </c>
      <c r="F2498" s="74">
        <v>63</v>
      </c>
      <c r="G2498" s="74">
        <v>6</v>
      </c>
      <c r="N2498" s="74">
        <v>54</v>
      </c>
      <c r="O2498" s="74">
        <v>3</v>
      </c>
      <c r="Q2498" s="93"/>
      <c r="R2498" s="93"/>
    </row>
    <row r="2499" spans="1:18" s="74" customFormat="1">
      <c r="A2499" s="92">
        <v>43047</v>
      </c>
      <c r="B2499" s="74">
        <v>7</v>
      </c>
      <c r="C2499" s="74">
        <v>2</v>
      </c>
      <c r="F2499" s="74">
        <v>69</v>
      </c>
      <c r="G2499" s="74">
        <v>7</v>
      </c>
      <c r="N2499" s="74">
        <v>92</v>
      </c>
      <c r="O2499" s="74">
        <v>5</v>
      </c>
      <c r="Q2499" s="93"/>
      <c r="R2499" s="93"/>
    </row>
    <row r="2500" spans="1:18" s="74" customFormat="1">
      <c r="A2500" s="92">
        <v>43048</v>
      </c>
      <c r="B2500" s="74">
        <v>7</v>
      </c>
      <c r="C2500" s="74">
        <v>2</v>
      </c>
      <c r="F2500" s="74">
        <v>52</v>
      </c>
      <c r="G2500" s="74">
        <v>7</v>
      </c>
      <c r="N2500" s="74">
        <v>65</v>
      </c>
      <c r="O2500" s="74">
        <v>5</v>
      </c>
      <c r="Q2500" s="93"/>
      <c r="R2500" s="93"/>
    </row>
    <row r="2501" spans="1:18" s="74" customFormat="1">
      <c r="A2501" s="92">
        <v>43049</v>
      </c>
      <c r="B2501" s="74">
        <v>4</v>
      </c>
      <c r="C2501" s="74">
        <v>2</v>
      </c>
      <c r="F2501" s="74">
        <v>54</v>
      </c>
      <c r="G2501" s="74">
        <v>5</v>
      </c>
      <c r="N2501" s="74">
        <v>22</v>
      </c>
      <c r="O2501" s="74">
        <v>4</v>
      </c>
      <c r="Q2501" s="93"/>
      <c r="R2501" s="93"/>
    </row>
    <row r="2502" spans="1:18" s="74" customFormat="1">
      <c r="A2502" s="92">
        <v>43050</v>
      </c>
      <c r="B2502" s="74">
        <v>4</v>
      </c>
      <c r="C2502" s="74">
        <v>2</v>
      </c>
      <c r="F2502" s="74">
        <v>54</v>
      </c>
      <c r="G2502" s="74">
        <v>6</v>
      </c>
      <c r="N2502" s="74">
        <v>24</v>
      </c>
      <c r="O2502" s="74">
        <v>4</v>
      </c>
      <c r="Q2502" s="93"/>
      <c r="R2502" s="93"/>
    </row>
    <row r="2503" spans="1:18" s="74" customFormat="1">
      <c r="A2503" s="92">
        <v>43051</v>
      </c>
      <c r="B2503" s="74">
        <v>7</v>
      </c>
      <c r="C2503" s="74">
        <v>2</v>
      </c>
      <c r="F2503" s="74">
        <v>61</v>
      </c>
      <c r="G2503" s="74">
        <v>5</v>
      </c>
      <c r="N2503" s="74">
        <v>77</v>
      </c>
      <c r="O2503" s="74">
        <v>1</v>
      </c>
      <c r="Q2503" s="93"/>
      <c r="R2503" s="93"/>
    </row>
    <row r="2504" spans="1:18" s="74" customFormat="1">
      <c r="A2504" s="92">
        <v>43052</v>
      </c>
      <c r="B2504" s="74">
        <v>9</v>
      </c>
      <c r="C2504" s="74">
        <v>3</v>
      </c>
      <c r="F2504" s="74">
        <v>70</v>
      </c>
      <c r="G2504" s="74">
        <v>5</v>
      </c>
      <c r="N2504" s="74">
        <v>102</v>
      </c>
      <c r="O2504" s="74">
        <v>4</v>
      </c>
      <c r="Q2504" s="93"/>
      <c r="R2504" s="93"/>
    </row>
    <row r="2505" spans="1:18" s="74" customFormat="1">
      <c r="A2505" s="92">
        <v>43053</v>
      </c>
      <c r="B2505" s="74">
        <v>18</v>
      </c>
      <c r="C2505" s="74">
        <v>4</v>
      </c>
      <c r="F2505" s="74">
        <v>74</v>
      </c>
      <c r="G2505" s="74">
        <v>5</v>
      </c>
      <c r="N2505" s="74">
        <v>136</v>
      </c>
      <c r="O2505" s="74">
        <v>5</v>
      </c>
      <c r="Q2505" s="93"/>
      <c r="R2505" s="93"/>
    </row>
    <row r="2506" spans="1:18" s="74" customFormat="1">
      <c r="A2506" s="92">
        <v>43054</v>
      </c>
      <c r="B2506" s="74">
        <v>27</v>
      </c>
      <c r="C2506" s="74">
        <v>4</v>
      </c>
      <c r="F2506" s="74">
        <v>62</v>
      </c>
      <c r="G2506" s="74">
        <v>5</v>
      </c>
      <c r="N2506" s="74">
        <v>133</v>
      </c>
      <c r="O2506" s="74">
        <v>7</v>
      </c>
      <c r="Q2506" s="93"/>
      <c r="R2506" s="93"/>
    </row>
    <row r="2507" spans="1:18" s="74" customFormat="1">
      <c r="A2507" s="92">
        <v>43055</v>
      </c>
      <c r="B2507" s="74">
        <v>25</v>
      </c>
      <c r="C2507" s="74">
        <v>5</v>
      </c>
      <c r="F2507" s="74">
        <v>68</v>
      </c>
      <c r="G2507" s="74">
        <v>5</v>
      </c>
      <c r="N2507" s="74">
        <v>133</v>
      </c>
      <c r="O2507" s="74">
        <v>7</v>
      </c>
      <c r="Q2507" s="93"/>
      <c r="R2507" s="93"/>
    </row>
    <row r="2508" spans="1:18" s="74" customFormat="1">
      <c r="A2508" s="92">
        <v>43056</v>
      </c>
      <c r="B2508" s="74">
        <v>52</v>
      </c>
      <c r="C2508" s="74">
        <v>5</v>
      </c>
      <c r="F2508" s="74">
        <v>61</v>
      </c>
      <c r="G2508" s="74">
        <v>5</v>
      </c>
      <c r="N2508" s="74">
        <v>243</v>
      </c>
      <c r="O2508" s="74">
        <v>19</v>
      </c>
      <c r="Q2508" s="93"/>
      <c r="R2508" s="93"/>
    </row>
    <row r="2509" spans="1:18" s="74" customFormat="1">
      <c r="A2509" s="92">
        <v>43057</v>
      </c>
      <c r="B2509" s="74">
        <v>25</v>
      </c>
      <c r="C2509" s="74">
        <v>2</v>
      </c>
      <c r="F2509" s="74">
        <v>64</v>
      </c>
      <c r="G2509" s="74">
        <v>6</v>
      </c>
      <c r="N2509" s="74">
        <v>482</v>
      </c>
      <c r="O2509" s="74">
        <v>41</v>
      </c>
      <c r="Q2509" s="93"/>
      <c r="R2509" s="93"/>
    </row>
    <row r="2510" spans="1:18" s="74" customFormat="1">
      <c r="A2510" s="92">
        <v>43058</v>
      </c>
      <c r="B2510" s="74">
        <v>18</v>
      </c>
      <c r="C2510" s="74">
        <v>3</v>
      </c>
      <c r="F2510" s="74">
        <v>66</v>
      </c>
      <c r="G2510" s="74">
        <v>7</v>
      </c>
      <c r="N2510" s="74">
        <v>285</v>
      </c>
      <c r="O2510" s="74">
        <v>20</v>
      </c>
      <c r="Q2510" s="93"/>
      <c r="R2510" s="93"/>
    </row>
    <row r="2511" spans="1:18" s="74" customFormat="1">
      <c r="A2511" s="92">
        <v>43059</v>
      </c>
      <c r="B2511" s="74">
        <v>18</v>
      </c>
      <c r="C2511" s="74">
        <v>3</v>
      </c>
      <c r="F2511" s="74">
        <v>58</v>
      </c>
      <c r="G2511" s="74">
        <v>6</v>
      </c>
      <c r="N2511" s="74">
        <v>172</v>
      </c>
      <c r="O2511" s="74">
        <v>13</v>
      </c>
      <c r="Q2511" s="93"/>
      <c r="R2511" s="93"/>
    </row>
    <row r="2512" spans="1:18" s="74" customFormat="1">
      <c r="A2512" s="92">
        <v>43060</v>
      </c>
      <c r="B2512" s="74">
        <v>13</v>
      </c>
      <c r="C2512" s="74">
        <v>3</v>
      </c>
      <c r="F2512" s="74">
        <v>60</v>
      </c>
      <c r="G2512" s="74">
        <v>5</v>
      </c>
      <c r="N2512" s="74">
        <v>119</v>
      </c>
      <c r="O2512" s="74">
        <v>11</v>
      </c>
      <c r="Q2512" s="93"/>
      <c r="R2512" s="93"/>
    </row>
    <row r="2513" spans="1:18" s="74" customFormat="1">
      <c r="A2513" s="92">
        <v>43061</v>
      </c>
      <c r="B2513" s="74">
        <v>15</v>
      </c>
      <c r="C2513" s="74">
        <v>3</v>
      </c>
      <c r="F2513" s="74">
        <v>61</v>
      </c>
      <c r="G2513" s="74">
        <v>7</v>
      </c>
      <c r="N2513" s="74">
        <v>338</v>
      </c>
      <c r="O2513" s="74">
        <v>29</v>
      </c>
      <c r="Q2513" s="93"/>
      <c r="R2513" s="93"/>
    </row>
    <row r="2514" spans="1:18" s="74" customFormat="1">
      <c r="A2514" s="92">
        <v>43062</v>
      </c>
      <c r="B2514" s="74">
        <v>13</v>
      </c>
      <c r="C2514" s="74">
        <v>3</v>
      </c>
      <c r="F2514" s="74">
        <v>53</v>
      </c>
      <c r="G2514" s="74">
        <v>6</v>
      </c>
      <c r="N2514" s="74">
        <v>1051</v>
      </c>
      <c r="O2514" s="74">
        <v>80</v>
      </c>
      <c r="Q2514" s="93"/>
      <c r="R2514" s="93"/>
    </row>
    <row r="2515" spans="1:18" s="74" customFormat="1">
      <c r="A2515" s="92">
        <v>43063</v>
      </c>
      <c r="B2515" s="74">
        <v>64</v>
      </c>
      <c r="C2515" s="74">
        <v>7</v>
      </c>
      <c r="F2515" s="74">
        <v>57</v>
      </c>
      <c r="G2515" s="74">
        <v>7</v>
      </c>
      <c r="N2515" s="74">
        <v>1438</v>
      </c>
      <c r="O2515" s="74">
        <v>139</v>
      </c>
      <c r="Q2515" s="93"/>
      <c r="R2515" s="93"/>
    </row>
    <row r="2516" spans="1:18" s="74" customFormat="1">
      <c r="A2516" s="92">
        <v>43064</v>
      </c>
      <c r="B2516" s="179">
        <f>AVERAGE(B2515,B2517)</f>
        <v>48.5</v>
      </c>
      <c r="C2516" s="179">
        <f>AVERAGE(C2515,C2517)</f>
        <v>5</v>
      </c>
      <c r="F2516" s="74">
        <v>58</v>
      </c>
      <c r="G2516" s="74">
        <v>5</v>
      </c>
      <c r="N2516" s="74">
        <v>147</v>
      </c>
      <c r="O2516" s="74">
        <v>16</v>
      </c>
      <c r="Q2516" s="93"/>
      <c r="R2516" s="93"/>
    </row>
    <row r="2517" spans="1:18" s="74" customFormat="1">
      <c r="A2517" s="92">
        <v>43065</v>
      </c>
      <c r="B2517" s="74">
        <v>33</v>
      </c>
      <c r="C2517" s="74">
        <v>3</v>
      </c>
      <c r="F2517" s="74">
        <v>66</v>
      </c>
      <c r="G2517" s="74">
        <v>5</v>
      </c>
      <c r="N2517" s="74">
        <v>235</v>
      </c>
      <c r="O2517" s="74">
        <v>23</v>
      </c>
      <c r="Q2517" s="93"/>
      <c r="R2517" s="93"/>
    </row>
    <row r="2518" spans="1:18" s="74" customFormat="1">
      <c r="A2518" s="92">
        <v>43066</v>
      </c>
      <c r="B2518" s="74">
        <v>22</v>
      </c>
      <c r="C2518" s="74">
        <v>3</v>
      </c>
      <c r="F2518" s="74">
        <v>68</v>
      </c>
      <c r="G2518" s="74">
        <v>5</v>
      </c>
      <c r="N2518" s="74">
        <v>140</v>
      </c>
      <c r="O2518" s="74">
        <v>10</v>
      </c>
      <c r="Q2518" s="93"/>
      <c r="R2518" s="93"/>
    </row>
    <row r="2519" spans="1:18" s="74" customFormat="1">
      <c r="A2519" s="92">
        <v>43067</v>
      </c>
      <c r="B2519" s="74">
        <v>15</v>
      </c>
      <c r="C2519" s="74">
        <v>3</v>
      </c>
      <c r="F2519" s="74">
        <v>64</v>
      </c>
      <c r="G2519" s="74">
        <v>5</v>
      </c>
      <c r="N2519" s="74">
        <v>103</v>
      </c>
      <c r="O2519" s="74">
        <v>10</v>
      </c>
      <c r="Q2519" s="93"/>
      <c r="R2519" s="93"/>
    </row>
    <row r="2520" spans="1:18" s="74" customFormat="1">
      <c r="A2520" s="92">
        <v>43068</v>
      </c>
      <c r="B2520" s="74">
        <v>15</v>
      </c>
      <c r="C2520" s="74">
        <v>3</v>
      </c>
      <c r="F2520" s="74">
        <v>51</v>
      </c>
      <c r="G2520" s="74">
        <v>5</v>
      </c>
      <c r="N2520" s="74">
        <v>92</v>
      </c>
      <c r="O2520" s="74">
        <v>11</v>
      </c>
      <c r="Q2520" s="93"/>
      <c r="R2520" s="93"/>
    </row>
    <row r="2521" spans="1:18" s="74" customFormat="1">
      <c r="A2521" s="92">
        <v>43069</v>
      </c>
      <c r="B2521" s="74">
        <v>21</v>
      </c>
      <c r="C2521" s="74">
        <v>3</v>
      </c>
      <c r="F2521" s="74">
        <v>55</v>
      </c>
      <c r="G2521" s="74">
        <v>5</v>
      </c>
      <c r="N2521" s="74">
        <v>98</v>
      </c>
      <c r="O2521" s="74">
        <v>11</v>
      </c>
      <c r="Q2521" s="93"/>
      <c r="R2521" s="93"/>
    </row>
    <row r="2522" spans="1:18" s="74" customFormat="1">
      <c r="A2522" s="92">
        <v>43070</v>
      </c>
      <c r="B2522" s="74">
        <v>24</v>
      </c>
      <c r="C2522" s="74">
        <v>3</v>
      </c>
      <c r="F2522" s="74">
        <v>54</v>
      </c>
      <c r="G2522" s="74">
        <v>5</v>
      </c>
      <c r="N2522" s="74">
        <v>95</v>
      </c>
      <c r="O2522" s="74">
        <v>10</v>
      </c>
      <c r="Q2522" s="93"/>
      <c r="R2522" s="93"/>
    </row>
    <row r="2523" spans="1:18" s="74" customFormat="1">
      <c r="A2523" s="92">
        <v>43071</v>
      </c>
      <c r="B2523" s="74">
        <v>87</v>
      </c>
      <c r="C2523" s="74">
        <v>8</v>
      </c>
      <c r="F2523" s="74">
        <v>57</v>
      </c>
      <c r="G2523" s="74">
        <v>5</v>
      </c>
      <c r="N2523" s="74">
        <v>99</v>
      </c>
      <c r="O2523" s="74">
        <v>10</v>
      </c>
      <c r="Q2523" s="93"/>
      <c r="R2523" s="93"/>
    </row>
    <row r="2524" spans="1:18" s="74" customFormat="1">
      <c r="A2524" s="92">
        <v>43072</v>
      </c>
      <c r="B2524" s="74">
        <v>29</v>
      </c>
      <c r="C2524" s="74">
        <v>3</v>
      </c>
      <c r="F2524" s="74">
        <v>68</v>
      </c>
      <c r="G2524" s="74">
        <v>5</v>
      </c>
      <c r="N2524" s="74">
        <v>350</v>
      </c>
      <c r="O2524" s="74">
        <v>27</v>
      </c>
      <c r="Q2524" s="93"/>
      <c r="R2524" s="93"/>
    </row>
    <row r="2525" spans="1:18" s="74" customFormat="1">
      <c r="A2525" s="92">
        <v>43073</v>
      </c>
      <c r="B2525" s="74">
        <v>29</v>
      </c>
      <c r="C2525" s="74">
        <v>3</v>
      </c>
      <c r="F2525" s="74">
        <v>61</v>
      </c>
      <c r="G2525" s="74">
        <v>5</v>
      </c>
      <c r="N2525" s="74">
        <v>133</v>
      </c>
      <c r="O2525" s="74">
        <v>13</v>
      </c>
      <c r="Q2525" s="93"/>
      <c r="R2525" s="93"/>
    </row>
    <row r="2526" spans="1:18" s="74" customFormat="1">
      <c r="A2526" s="92">
        <v>43074</v>
      </c>
      <c r="B2526" s="74">
        <v>17</v>
      </c>
      <c r="C2526" s="74">
        <v>3</v>
      </c>
      <c r="F2526" s="74">
        <v>51</v>
      </c>
      <c r="G2526" s="74">
        <v>5</v>
      </c>
      <c r="N2526" s="74">
        <v>95</v>
      </c>
      <c r="O2526" s="74">
        <v>11</v>
      </c>
      <c r="Q2526" s="93"/>
      <c r="R2526" s="93"/>
    </row>
    <row r="2527" spans="1:18" s="74" customFormat="1">
      <c r="A2527" s="92">
        <v>43075</v>
      </c>
      <c r="B2527" s="74">
        <v>17</v>
      </c>
      <c r="C2527" s="74">
        <v>3</v>
      </c>
      <c r="F2527" s="74">
        <v>67</v>
      </c>
      <c r="G2527" s="74">
        <v>5</v>
      </c>
      <c r="N2527" s="74">
        <v>129</v>
      </c>
      <c r="O2527" s="74">
        <v>10</v>
      </c>
      <c r="Q2527" s="93"/>
      <c r="R2527" s="93"/>
    </row>
    <row r="2528" spans="1:18" s="74" customFormat="1">
      <c r="A2528" s="92">
        <v>43076</v>
      </c>
      <c r="B2528" s="74">
        <v>19</v>
      </c>
      <c r="C2528" s="74">
        <v>3</v>
      </c>
      <c r="F2528" s="74">
        <v>82</v>
      </c>
      <c r="G2528" s="74">
        <v>5</v>
      </c>
      <c r="N2528" s="74">
        <v>140</v>
      </c>
      <c r="O2528" s="74">
        <v>10</v>
      </c>
      <c r="Q2528" s="93"/>
      <c r="R2528" s="93"/>
    </row>
    <row r="2529" spans="1:18" s="74" customFormat="1">
      <c r="A2529" s="92">
        <v>43077</v>
      </c>
      <c r="B2529" s="74">
        <v>20</v>
      </c>
      <c r="C2529" s="74">
        <v>4</v>
      </c>
      <c r="F2529" s="74">
        <v>95</v>
      </c>
      <c r="G2529" s="74">
        <v>6</v>
      </c>
      <c r="N2529" s="74">
        <v>118</v>
      </c>
      <c r="O2529" s="74">
        <v>10</v>
      </c>
      <c r="Q2529" s="93"/>
      <c r="R2529" s="93"/>
    </row>
    <row r="2530" spans="1:18" s="74" customFormat="1">
      <c r="A2530" s="92">
        <v>43078</v>
      </c>
      <c r="B2530" s="74">
        <v>44</v>
      </c>
      <c r="C2530" s="74">
        <v>4</v>
      </c>
      <c r="F2530" s="74">
        <v>113</v>
      </c>
      <c r="G2530" s="74">
        <v>6</v>
      </c>
      <c r="N2530" s="74">
        <v>149</v>
      </c>
      <c r="O2530" s="74">
        <v>7</v>
      </c>
      <c r="Q2530" s="93"/>
      <c r="R2530" s="93"/>
    </row>
    <row r="2531" spans="1:18" s="74" customFormat="1">
      <c r="A2531" s="92">
        <v>43079</v>
      </c>
      <c r="B2531" s="74">
        <v>20</v>
      </c>
      <c r="C2531" s="74">
        <v>3</v>
      </c>
      <c r="F2531" s="74">
        <v>117</v>
      </c>
      <c r="G2531" s="74">
        <v>6</v>
      </c>
      <c r="N2531" s="74">
        <v>138</v>
      </c>
      <c r="O2531" s="74">
        <v>5</v>
      </c>
      <c r="Q2531" s="93"/>
      <c r="R2531" s="93"/>
    </row>
    <row r="2532" spans="1:18" s="74" customFormat="1">
      <c r="A2532" s="92">
        <v>43080</v>
      </c>
      <c r="B2532" s="74">
        <v>24</v>
      </c>
      <c r="C2532" s="74">
        <v>4</v>
      </c>
      <c r="F2532" s="74">
        <v>91</v>
      </c>
      <c r="G2532" s="74">
        <v>6</v>
      </c>
      <c r="N2532" s="74">
        <v>108</v>
      </c>
      <c r="O2532" s="74">
        <v>5</v>
      </c>
      <c r="Q2532" s="93"/>
      <c r="R2532" s="93"/>
    </row>
    <row r="2533" spans="1:18" s="74" customFormat="1">
      <c r="A2533" s="92">
        <v>43081</v>
      </c>
      <c r="B2533" s="74">
        <v>21</v>
      </c>
      <c r="C2533" s="74">
        <v>3</v>
      </c>
      <c r="F2533" s="74">
        <v>82</v>
      </c>
      <c r="G2533" s="74">
        <v>7</v>
      </c>
      <c r="N2533" s="74">
        <v>87</v>
      </c>
      <c r="O2533" s="74">
        <v>4</v>
      </c>
      <c r="Q2533" s="93"/>
      <c r="R2533" s="93"/>
    </row>
    <row r="2534" spans="1:18" s="74" customFormat="1">
      <c r="A2534" s="92">
        <v>43082</v>
      </c>
      <c r="B2534" s="74">
        <v>10</v>
      </c>
      <c r="C2534" s="74">
        <v>3</v>
      </c>
      <c r="F2534" s="74">
        <v>73</v>
      </c>
      <c r="G2534" s="74">
        <v>6</v>
      </c>
      <c r="N2534" s="74">
        <v>101</v>
      </c>
      <c r="O2534" s="74">
        <v>5</v>
      </c>
      <c r="Q2534" s="93"/>
      <c r="R2534" s="93"/>
    </row>
    <row r="2535" spans="1:18" s="74" customFormat="1">
      <c r="A2535" s="92">
        <v>43083</v>
      </c>
      <c r="B2535" s="74">
        <v>29</v>
      </c>
      <c r="C2535" s="74">
        <v>3</v>
      </c>
      <c r="F2535" s="74">
        <v>83</v>
      </c>
      <c r="G2535" s="74">
        <v>6</v>
      </c>
      <c r="N2535" s="74">
        <v>113</v>
      </c>
      <c r="O2535" s="74">
        <v>5</v>
      </c>
      <c r="Q2535" s="93"/>
      <c r="R2535" s="93"/>
    </row>
    <row r="2536" spans="1:18" s="74" customFormat="1">
      <c r="A2536" s="92">
        <v>43084</v>
      </c>
      <c r="B2536" s="74">
        <v>17</v>
      </c>
      <c r="C2536" s="74">
        <v>3</v>
      </c>
      <c r="F2536" s="74">
        <v>80</v>
      </c>
      <c r="G2536" s="74">
        <v>6</v>
      </c>
      <c r="N2536" s="74">
        <v>122</v>
      </c>
      <c r="O2536" s="74">
        <v>4</v>
      </c>
      <c r="Q2536" s="93"/>
      <c r="R2536" s="93"/>
    </row>
    <row r="2537" spans="1:18" s="74" customFormat="1">
      <c r="A2537" s="92">
        <v>43085</v>
      </c>
      <c r="B2537" s="74">
        <v>20</v>
      </c>
      <c r="C2537" s="74">
        <v>3</v>
      </c>
      <c r="F2537" s="74">
        <v>111</v>
      </c>
      <c r="G2537" s="74">
        <v>6</v>
      </c>
      <c r="N2537" s="74">
        <v>84</v>
      </c>
      <c r="O2537" s="74">
        <v>5</v>
      </c>
      <c r="Q2537" s="93"/>
      <c r="R2537" s="93"/>
    </row>
    <row r="2538" spans="1:18" s="74" customFormat="1">
      <c r="A2538" s="92">
        <v>43086</v>
      </c>
      <c r="B2538" s="74">
        <v>20</v>
      </c>
      <c r="C2538" s="74">
        <v>3</v>
      </c>
      <c r="F2538" s="74">
        <v>116</v>
      </c>
      <c r="G2538" s="74">
        <v>6</v>
      </c>
      <c r="N2538" s="74">
        <v>91</v>
      </c>
      <c r="O2538" s="74">
        <v>4</v>
      </c>
      <c r="Q2538" s="93"/>
      <c r="R2538" s="93"/>
    </row>
    <row r="2539" spans="1:18" s="74" customFormat="1">
      <c r="A2539" s="92">
        <v>43087</v>
      </c>
      <c r="B2539" s="74">
        <v>22</v>
      </c>
      <c r="C2539" s="74">
        <v>3</v>
      </c>
      <c r="F2539" s="74">
        <v>115</v>
      </c>
      <c r="G2539" s="74">
        <v>6</v>
      </c>
      <c r="N2539" s="74">
        <v>101</v>
      </c>
      <c r="O2539" s="74">
        <v>4</v>
      </c>
      <c r="Q2539" s="93"/>
      <c r="R2539" s="93"/>
    </row>
    <row r="2540" spans="1:18" s="74" customFormat="1">
      <c r="A2540" s="92">
        <v>43088</v>
      </c>
      <c r="B2540" s="74">
        <v>15</v>
      </c>
      <c r="C2540" s="74">
        <v>3</v>
      </c>
      <c r="F2540" s="74">
        <v>95</v>
      </c>
      <c r="G2540" s="74">
        <v>6</v>
      </c>
      <c r="N2540" s="74">
        <v>77</v>
      </c>
      <c r="O2540" s="74">
        <v>5</v>
      </c>
      <c r="Q2540" s="93"/>
      <c r="R2540" s="93"/>
    </row>
    <row r="2541" spans="1:18" s="74" customFormat="1">
      <c r="A2541" s="92">
        <v>43089</v>
      </c>
      <c r="B2541" s="74">
        <v>16</v>
      </c>
      <c r="C2541" s="74">
        <v>4</v>
      </c>
      <c r="F2541" s="74">
        <v>100</v>
      </c>
      <c r="G2541" s="74">
        <v>6</v>
      </c>
      <c r="N2541" s="74">
        <v>110</v>
      </c>
      <c r="O2541" s="74">
        <v>6</v>
      </c>
      <c r="Q2541" s="93"/>
      <c r="R2541" s="93"/>
    </row>
    <row r="2542" spans="1:18" s="74" customFormat="1">
      <c r="A2542" s="92">
        <v>43090</v>
      </c>
      <c r="B2542" s="74">
        <v>22</v>
      </c>
      <c r="C2542" s="74">
        <v>4</v>
      </c>
      <c r="F2542" s="74">
        <v>90</v>
      </c>
      <c r="G2542" s="74">
        <v>6</v>
      </c>
      <c r="N2542" s="74">
        <v>110</v>
      </c>
      <c r="O2542" s="74">
        <v>10</v>
      </c>
      <c r="Q2542" s="93"/>
      <c r="R2542" s="93"/>
    </row>
    <row r="2543" spans="1:18" s="74" customFormat="1">
      <c r="A2543" s="92">
        <v>43091</v>
      </c>
      <c r="B2543" s="74">
        <v>19</v>
      </c>
      <c r="C2543" s="74">
        <v>4</v>
      </c>
      <c r="F2543" s="74">
        <v>88</v>
      </c>
      <c r="G2543" s="74">
        <v>7</v>
      </c>
      <c r="N2543" s="74">
        <v>131</v>
      </c>
      <c r="O2543" s="74">
        <v>11</v>
      </c>
      <c r="Q2543" s="93"/>
      <c r="R2543" s="93"/>
    </row>
    <row r="2544" spans="1:18" s="74" customFormat="1">
      <c r="A2544" s="92">
        <v>43092</v>
      </c>
      <c r="B2544" s="74">
        <v>21</v>
      </c>
      <c r="C2544" s="74">
        <v>4</v>
      </c>
      <c r="F2544" s="74">
        <v>124</v>
      </c>
      <c r="G2544" s="74">
        <v>7</v>
      </c>
      <c r="N2544" s="74">
        <v>119</v>
      </c>
      <c r="O2544" s="74">
        <v>8</v>
      </c>
      <c r="Q2544" s="93"/>
      <c r="R2544" s="93"/>
    </row>
    <row r="2545" spans="1:18" s="74" customFormat="1">
      <c r="A2545" s="92">
        <v>43093</v>
      </c>
      <c r="B2545" s="74">
        <v>25</v>
      </c>
      <c r="C2545" s="74">
        <v>4</v>
      </c>
      <c r="F2545" s="74">
        <v>133</v>
      </c>
      <c r="G2545" s="74">
        <v>7</v>
      </c>
      <c r="N2545" s="74">
        <v>117</v>
      </c>
      <c r="O2545" s="74">
        <v>6</v>
      </c>
      <c r="Q2545" s="93"/>
      <c r="R2545" s="93"/>
    </row>
    <row r="2546" spans="1:18" s="74" customFormat="1">
      <c r="A2546" s="92">
        <v>43094</v>
      </c>
      <c r="B2546" s="74">
        <v>21</v>
      </c>
      <c r="C2546" s="74">
        <v>4</v>
      </c>
      <c r="F2546" s="74">
        <v>105</v>
      </c>
      <c r="G2546" s="74">
        <v>7</v>
      </c>
      <c r="N2546" s="74">
        <v>92</v>
      </c>
      <c r="O2546" s="74">
        <v>6</v>
      </c>
      <c r="Q2546" s="93"/>
      <c r="R2546" s="93"/>
    </row>
    <row r="2547" spans="1:18" s="74" customFormat="1">
      <c r="A2547" s="92">
        <v>43095</v>
      </c>
      <c r="B2547" s="74">
        <v>19</v>
      </c>
      <c r="C2547" s="74">
        <v>4</v>
      </c>
      <c r="F2547" s="74">
        <v>107</v>
      </c>
      <c r="G2547" s="74">
        <v>7</v>
      </c>
      <c r="N2547" s="74">
        <v>91</v>
      </c>
      <c r="O2547" s="74">
        <v>10</v>
      </c>
      <c r="Q2547" s="93"/>
      <c r="R2547" s="93"/>
    </row>
    <row r="2548" spans="1:18" s="74" customFormat="1">
      <c r="A2548" s="92">
        <v>43096</v>
      </c>
      <c r="B2548" s="74">
        <v>32</v>
      </c>
      <c r="C2548" s="74">
        <v>4</v>
      </c>
      <c r="F2548" s="74">
        <v>120</v>
      </c>
      <c r="G2548" s="74">
        <v>7</v>
      </c>
      <c r="N2548" s="74">
        <v>106</v>
      </c>
      <c r="O2548" s="74">
        <v>10</v>
      </c>
      <c r="Q2548" s="93"/>
      <c r="R2548" s="93"/>
    </row>
    <row r="2549" spans="1:18" s="74" customFormat="1">
      <c r="A2549" s="92">
        <v>43097</v>
      </c>
      <c r="B2549" s="74">
        <v>27</v>
      </c>
      <c r="C2549" s="74">
        <v>4</v>
      </c>
      <c r="F2549" s="74">
        <v>111</v>
      </c>
      <c r="G2549" s="74">
        <v>7</v>
      </c>
      <c r="N2549" s="74">
        <v>112</v>
      </c>
      <c r="O2549" s="74">
        <v>9</v>
      </c>
      <c r="Q2549" s="93"/>
      <c r="R2549" s="93"/>
    </row>
    <row r="2550" spans="1:18" s="74" customFormat="1">
      <c r="A2550" s="92">
        <v>43098</v>
      </c>
      <c r="B2550" s="74">
        <v>33</v>
      </c>
      <c r="C2550" s="74">
        <v>3</v>
      </c>
      <c r="F2550" s="74">
        <v>121</v>
      </c>
      <c r="G2550" s="74">
        <v>7</v>
      </c>
      <c r="N2550" s="74">
        <v>121</v>
      </c>
      <c r="O2550" s="74">
        <v>12</v>
      </c>
      <c r="Q2550" s="93"/>
      <c r="R2550" s="93"/>
    </row>
    <row r="2551" spans="1:18" s="74" customFormat="1">
      <c r="A2551" s="92">
        <v>43099</v>
      </c>
      <c r="B2551" s="74">
        <v>26</v>
      </c>
      <c r="C2551" s="74">
        <v>3</v>
      </c>
      <c r="F2551" s="74">
        <v>143</v>
      </c>
      <c r="G2551" s="74">
        <v>7</v>
      </c>
      <c r="N2551" s="74">
        <v>130</v>
      </c>
      <c r="O2551" s="74">
        <v>12</v>
      </c>
      <c r="Q2551" s="93"/>
      <c r="R2551" s="93"/>
    </row>
    <row r="2552" spans="1:18" s="74" customFormat="1">
      <c r="A2552" s="92">
        <v>43100</v>
      </c>
      <c r="B2552" s="74">
        <v>37</v>
      </c>
      <c r="C2552" s="74">
        <v>3</v>
      </c>
      <c r="F2552" s="74">
        <v>142</v>
      </c>
      <c r="G2552" s="74">
        <v>7</v>
      </c>
      <c r="N2552" s="74">
        <v>121</v>
      </c>
      <c r="O2552" s="74">
        <v>8</v>
      </c>
      <c r="Q2552" s="93"/>
      <c r="R2552" s="93"/>
    </row>
    <row r="2553" spans="1:18" s="74" customFormat="1">
      <c r="A2553" s="92">
        <v>43101</v>
      </c>
      <c r="B2553" s="74">
        <v>31</v>
      </c>
      <c r="C2553" s="74">
        <v>3</v>
      </c>
      <c r="F2553" s="74">
        <v>161</v>
      </c>
      <c r="G2553" s="74">
        <v>7</v>
      </c>
      <c r="N2553" s="74">
        <v>124</v>
      </c>
      <c r="O2553" s="74">
        <v>6</v>
      </c>
      <c r="Q2553" s="93"/>
      <c r="R2553" s="93"/>
    </row>
    <row r="2554" spans="1:18" s="74" customFormat="1">
      <c r="A2554" s="92">
        <v>43102</v>
      </c>
      <c r="B2554" s="74">
        <v>41</v>
      </c>
      <c r="C2554" s="74">
        <v>3</v>
      </c>
      <c r="F2554" s="74">
        <v>130</v>
      </c>
      <c r="G2554" s="74">
        <v>6</v>
      </c>
      <c r="N2554" s="74">
        <v>124</v>
      </c>
      <c r="O2554" s="74">
        <v>11</v>
      </c>
      <c r="Q2554" s="93"/>
      <c r="R2554" s="93"/>
    </row>
    <row r="2555" spans="1:18" s="74" customFormat="1">
      <c r="A2555" s="92">
        <v>43103</v>
      </c>
      <c r="B2555" s="74">
        <v>45</v>
      </c>
      <c r="C2555" s="74">
        <v>3</v>
      </c>
      <c r="F2555" s="74">
        <v>106</v>
      </c>
      <c r="G2555" s="74">
        <v>6</v>
      </c>
      <c r="N2555" s="74">
        <v>126</v>
      </c>
      <c r="O2555" s="74">
        <v>8</v>
      </c>
      <c r="Q2555" s="93"/>
      <c r="R2555" s="93"/>
    </row>
    <row r="2556" spans="1:18" s="74" customFormat="1">
      <c r="A2556" s="92">
        <v>43104</v>
      </c>
      <c r="B2556" s="74">
        <v>24</v>
      </c>
      <c r="C2556" s="74">
        <v>3</v>
      </c>
      <c r="F2556" s="74">
        <v>95</v>
      </c>
      <c r="G2556" s="74">
        <v>7</v>
      </c>
      <c r="N2556" s="74">
        <v>94</v>
      </c>
      <c r="O2556" s="74">
        <v>8</v>
      </c>
      <c r="Q2556" s="93"/>
      <c r="R2556" s="93"/>
    </row>
    <row r="2557" spans="1:18" s="74" customFormat="1">
      <c r="A2557" s="92">
        <v>43105</v>
      </c>
      <c r="B2557" s="74">
        <v>46</v>
      </c>
      <c r="C2557" s="74">
        <v>3</v>
      </c>
      <c r="F2557" s="74">
        <v>118</v>
      </c>
      <c r="G2557" s="74">
        <v>6</v>
      </c>
      <c r="N2557" s="74">
        <v>131</v>
      </c>
      <c r="O2557" s="74">
        <v>7</v>
      </c>
      <c r="Q2557" s="93"/>
      <c r="R2557" s="93"/>
    </row>
    <row r="2558" spans="1:18" s="74" customFormat="1">
      <c r="A2558" s="92">
        <v>43106</v>
      </c>
      <c r="B2558" s="74">
        <v>41</v>
      </c>
      <c r="C2558" s="74">
        <v>3</v>
      </c>
      <c r="F2558" s="74">
        <v>155</v>
      </c>
      <c r="G2558" s="74">
        <v>7</v>
      </c>
      <c r="N2558" s="74">
        <v>173</v>
      </c>
      <c r="O2558" s="74">
        <v>8</v>
      </c>
      <c r="Q2558" s="93"/>
      <c r="R2558" s="93"/>
    </row>
    <row r="2559" spans="1:18" s="74" customFormat="1">
      <c r="A2559" s="92">
        <v>43107</v>
      </c>
      <c r="B2559" s="74">
        <v>34</v>
      </c>
      <c r="C2559" s="74">
        <v>3</v>
      </c>
      <c r="F2559" s="74">
        <v>154</v>
      </c>
      <c r="G2559" s="74">
        <v>6</v>
      </c>
      <c r="N2559" s="74">
        <v>134</v>
      </c>
      <c r="O2559" s="74">
        <v>5</v>
      </c>
      <c r="Q2559" s="93"/>
      <c r="R2559" s="93"/>
    </row>
    <row r="2560" spans="1:18" s="74" customFormat="1">
      <c r="A2560" s="92">
        <v>43108</v>
      </c>
      <c r="B2560" s="74">
        <v>33</v>
      </c>
      <c r="C2560" s="74">
        <v>3</v>
      </c>
      <c r="F2560" s="74">
        <v>149</v>
      </c>
      <c r="G2560" s="74">
        <v>7</v>
      </c>
      <c r="N2560" s="74">
        <v>146</v>
      </c>
      <c r="O2560" s="74">
        <v>5</v>
      </c>
      <c r="Q2560" s="93"/>
      <c r="R2560" s="93"/>
    </row>
    <row r="2561" spans="1:18" s="74" customFormat="1">
      <c r="A2561" s="92">
        <v>43109</v>
      </c>
      <c r="B2561" s="74">
        <v>45</v>
      </c>
      <c r="C2561" s="74">
        <v>3</v>
      </c>
      <c r="F2561" s="74">
        <v>136</v>
      </c>
      <c r="G2561" s="74">
        <v>7</v>
      </c>
      <c r="N2561" s="74">
        <v>132</v>
      </c>
      <c r="O2561" s="74">
        <v>6</v>
      </c>
      <c r="Q2561" s="93"/>
      <c r="R2561" s="93"/>
    </row>
    <row r="2562" spans="1:18" s="74" customFormat="1">
      <c r="A2562" s="92">
        <v>43110</v>
      </c>
      <c r="B2562" s="74">
        <v>27</v>
      </c>
      <c r="C2562" s="74">
        <v>3</v>
      </c>
      <c r="F2562" s="74">
        <v>135</v>
      </c>
      <c r="G2562" s="74">
        <v>7</v>
      </c>
      <c r="N2562" s="74">
        <v>142</v>
      </c>
      <c r="O2562" s="74">
        <v>9</v>
      </c>
      <c r="Q2562" s="93"/>
      <c r="R2562" s="93"/>
    </row>
    <row r="2563" spans="1:18" s="74" customFormat="1">
      <c r="A2563" s="92">
        <v>43111</v>
      </c>
      <c r="B2563" s="74">
        <v>48</v>
      </c>
      <c r="C2563" s="74">
        <v>3</v>
      </c>
      <c r="F2563" s="74">
        <v>138</v>
      </c>
      <c r="G2563" s="74">
        <v>7</v>
      </c>
      <c r="N2563" s="74">
        <v>142</v>
      </c>
      <c r="O2563" s="74">
        <v>10</v>
      </c>
      <c r="Q2563" s="93"/>
      <c r="R2563" s="93"/>
    </row>
    <row r="2564" spans="1:18" s="74" customFormat="1">
      <c r="A2564" s="92">
        <v>43112</v>
      </c>
      <c r="B2564" s="74">
        <v>48</v>
      </c>
      <c r="C2564" s="74">
        <v>3</v>
      </c>
      <c r="F2564" s="74">
        <v>137</v>
      </c>
      <c r="G2564" s="74">
        <v>7</v>
      </c>
      <c r="N2564" s="74">
        <v>169</v>
      </c>
      <c r="O2564" s="74">
        <v>9</v>
      </c>
      <c r="Q2564" s="93"/>
      <c r="R2564" s="93"/>
    </row>
    <row r="2565" spans="1:18" s="74" customFormat="1">
      <c r="A2565" s="92">
        <v>43113</v>
      </c>
      <c r="B2565" s="74">
        <v>48</v>
      </c>
      <c r="C2565" s="74">
        <v>3</v>
      </c>
      <c r="F2565" s="74">
        <v>144</v>
      </c>
      <c r="G2565" s="74">
        <v>6</v>
      </c>
      <c r="N2565" s="74">
        <v>152</v>
      </c>
      <c r="O2565" s="74">
        <v>8</v>
      </c>
      <c r="Q2565" s="93"/>
      <c r="R2565" s="93"/>
    </row>
    <row r="2566" spans="1:18" s="74" customFormat="1">
      <c r="A2566" s="92">
        <v>43114</v>
      </c>
      <c r="B2566" s="74">
        <v>35</v>
      </c>
      <c r="C2566" s="74">
        <v>3</v>
      </c>
      <c r="F2566" s="74">
        <v>148</v>
      </c>
      <c r="G2566" s="74">
        <v>6</v>
      </c>
      <c r="N2566" s="74">
        <v>123</v>
      </c>
      <c r="O2566" s="74">
        <v>4</v>
      </c>
      <c r="Q2566" s="93"/>
      <c r="R2566" s="93"/>
    </row>
    <row r="2567" spans="1:18" s="74" customFormat="1">
      <c r="A2567" s="92">
        <v>43115</v>
      </c>
      <c r="B2567" s="74">
        <v>22</v>
      </c>
      <c r="C2567" s="74">
        <v>3</v>
      </c>
      <c r="F2567" s="74">
        <v>121</v>
      </c>
      <c r="G2567" s="74">
        <v>6</v>
      </c>
      <c r="N2567" s="74">
        <v>106</v>
      </c>
      <c r="O2567" s="74">
        <v>7</v>
      </c>
      <c r="Q2567" s="93"/>
      <c r="R2567" s="93"/>
    </row>
    <row r="2568" spans="1:18" s="74" customFormat="1">
      <c r="A2568" s="92">
        <v>43116</v>
      </c>
      <c r="B2568" s="74">
        <v>21</v>
      </c>
      <c r="C2568" s="74">
        <v>3</v>
      </c>
      <c r="F2568" s="74">
        <v>129</v>
      </c>
      <c r="G2568" s="74">
        <v>7</v>
      </c>
      <c r="N2568" s="74">
        <v>103</v>
      </c>
      <c r="O2568" s="74">
        <v>11</v>
      </c>
      <c r="Q2568" s="93"/>
      <c r="R2568" s="93"/>
    </row>
    <row r="2569" spans="1:18" s="74" customFormat="1">
      <c r="A2569" s="92">
        <v>43117</v>
      </c>
      <c r="B2569" s="74">
        <v>23</v>
      </c>
      <c r="C2569" s="74">
        <v>3</v>
      </c>
      <c r="F2569" s="74">
        <v>139</v>
      </c>
      <c r="G2569" s="74">
        <v>7</v>
      </c>
      <c r="N2569" s="74">
        <v>109</v>
      </c>
      <c r="O2569" s="74">
        <v>11</v>
      </c>
      <c r="Q2569" s="93"/>
      <c r="R2569" s="93"/>
    </row>
    <row r="2570" spans="1:18" s="74" customFormat="1">
      <c r="A2570" s="92">
        <v>43118</v>
      </c>
      <c r="B2570" s="74">
        <v>22</v>
      </c>
      <c r="C2570" s="74">
        <v>3</v>
      </c>
      <c r="F2570" s="74">
        <v>130</v>
      </c>
      <c r="G2570" s="74">
        <v>6</v>
      </c>
      <c r="N2570" s="74">
        <v>98</v>
      </c>
      <c r="O2570" s="74">
        <v>10</v>
      </c>
      <c r="Q2570" s="93"/>
      <c r="R2570" s="93"/>
    </row>
    <row r="2571" spans="1:18" s="74" customFormat="1">
      <c r="A2571" s="92">
        <v>43119</v>
      </c>
      <c r="B2571" s="74">
        <v>24</v>
      </c>
      <c r="C2571" s="74">
        <v>3</v>
      </c>
      <c r="F2571" s="74">
        <v>124</v>
      </c>
      <c r="G2571" s="74">
        <v>6</v>
      </c>
      <c r="N2571" s="74">
        <v>103</v>
      </c>
      <c r="O2571" s="74">
        <v>10</v>
      </c>
      <c r="Q2571" s="93"/>
      <c r="R2571" s="93"/>
    </row>
    <row r="2572" spans="1:18" s="74" customFormat="1">
      <c r="A2572" s="92">
        <v>43120</v>
      </c>
      <c r="B2572" s="74">
        <v>24</v>
      </c>
      <c r="C2572" s="74">
        <v>3</v>
      </c>
      <c r="F2572" s="74">
        <v>165</v>
      </c>
      <c r="G2572" s="74">
        <v>6</v>
      </c>
      <c r="N2572" s="74">
        <v>105</v>
      </c>
      <c r="O2572" s="74">
        <v>9</v>
      </c>
      <c r="Q2572" s="93"/>
      <c r="R2572" s="93"/>
    </row>
    <row r="2573" spans="1:18" s="74" customFormat="1">
      <c r="A2573" s="92">
        <v>43121</v>
      </c>
      <c r="B2573" s="74">
        <v>23</v>
      </c>
      <c r="C2573" s="74">
        <v>3</v>
      </c>
      <c r="F2573" s="74">
        <v>161</v>
      </c>
      <c r="G2573" s="74">
        <v>6</v>
      </c>
      <c r="N2573" s="74">
        <v>100</v>
      </c>
      <c r="O2573" s="74">
        <v>7</v>
      </c>
      <c r="Q2573" s="93"/>
      <c r="R2573" s="93"/>
    </row>
    <row r="2574" spans="1:18" s="74" customFormat="1">
      <c r="A2574" s="92">
        <v>43122</v>
      </c>
      <c r="B2574" s="74">
        <v>22</v>
      </c>
      <c r="C2574" s="74">
        <v>3</v>
      </c>
      <c r="F2574" s="74">
        <v>165</v>
      </c>
      <c r="G2574" s="74">
        <v>7</v>
      </c>
      <c r="N2574" s="74">
        <v>100</v>
      </c>
      <c r="O2574" s="74">
        <v>11</v>
      </c>
      <c r="Q2574" s="93"/>
      <c r="R2574" s="93"/>
    </row>
    <row r="2575" spans="1:18" s="74" customFormat="1">
      <c r="A2575" s="92">
        <v>43123</v>
      </c>
      <c r="B2575" s="74">
        <v>17</v>
      </c>
      <c r="C2575" s="74">
        <v>3</v>
      </c>
      <c r="F2575" s="74">
        <v>149</v>
      </c>
      <c r="G2575" s="74">
        <v>6</v>
      </c>
      <c r="N2575" s="74">
        <v>97</v>
      </c>
      <c r="O2575" s="74">
        <v>9</v>
      </c>
      <c r="Q2575" s="93"/>
      <c r="R2575" s="93"/>
    </row>
    <row r="2576" spans="1:18" s="74" customFormat="1">
      <c r="A2576" s="92">
        <v>43124</v>
      </c>
      <c r="B2576" s="74">
        <v>15</v>
      </c>
      <c r="C2576" s="74">
        <v>3</v>
      </c>
      <c r="F2576" s="74">
        <v>153</v>
      </c>
      <c r="G2576" s="74">
        <v>7</v>
      </c>
      <c r="N2576" s="74">
        <v>101</v>
      </c>
      <c r="O2576" s="74">
        <v>9</v>
      </c>
      <c r="Q2576" s="93"/>
      <c r="R2576" s="93"/>
    </row>
    <row r="2577" spans="1:18" s="74" customFormat="1">
      <c r="A2577" s="92">
        <v>43125</v>
      </c>
      <c r="B2577" s="74">
        <v>15</v>
      </c>
      <c r="C2577" s="74">
        <v>3</v>
      </c>
      <c r="F2577" s="192">
        <f>F2576</f>
        <v>153</v>
      </c>
      <c r="G2577" s="74">
        <v>7</v>
      </c>
      <c r="N2577" s="74">
        <v>105</v>
      </c>
      <c r="O2577" s="74">
        <v>9</v>
      </c>
      <c r="Q2577" s="93"/>
      <c r="R2577" s="93"/>
    </row>
    <row r="2578" spans="1:18" s="74" customFormat="1">
      <c r="A2578" s="92">
        <v>43126</v>
      </c>
      <c r="B2578" s="74">
        <v>17</v>
      </c>
      <c r="C2578" s="74">
        <v>3</v>
      </c>
      <c r="F2578" s="74">
        <v>203</v>
      </c>
      <c r="G2578" s="74">
        <v>7</v>
      </c>
      <c r="N2578" s="74">
        <v>105</v>
      </c>
      <c r="O2578" s="74">
        <v>9</v>
      </c>
      <c r="Q2578" s="93"/>
      <c r="R2578" s="93"/>
    </row>
    <row r="2579" spans="1:18" s="74" customFormat="1">
      <c r="A2579" s="92">
        <v>43127</v>
      </c>
      <c r="B2579" s="74">
        <v>22</v>
      </c>
      <c r="C2579" s="74">
        <v>3</v>
      </c>
      <c r="F2579" s="74">
        <v>201</v>
      </c>
      <c r="G2579" s="74">
        <v>7</v>
      </c>
      <c r="N2579" s="74">
        <v>107</v>
      </c>
      <c r="O2579" s="74">
        <v>7</v>
      </c>
      <c r="Q2579" s="93"/>
      <c r="R2579" s="93"/>
    </row>
    <row r="2580" spans="1:18" s="74" customFormat="1">
      <c r="A2580" s="92">
        <v>43128</v>
      </c>
      <c r="B2580" s="74">
        <v>22</v>
      </c>
      <c r="C2580" s="74">
        <v>3</v>
      </c>
      <c r="F2580" s="74">
        <v>206</v>
      </c>
      <c r="G2580" s="74">
        <v>7</v>
      </c>
      <c r="N2580" s="74">
        <v>104</v>
      </c>
      <c r="O2580" s="74">
        <v>4</v>
      </c>
      <c r="Q2580" s="93"/>
      <c r="R2580" s="93"/>
    </row>
    <row r="2581" spans="1:18" s="74" customFormat="1">
      <c r="A2581" s="92">
        <v>43129</v>
      </c>
      <c r="B2581" s="74">
        <v>30</v>
      </c>
      <c r="C2581" s="74">
        <v>3</v>
      </c>
      <c r="F2581" s="74">
        <v>204</v>
      </c>
      <c r="G2581" s="74">
        <v>7</v>
      </c>
      <c r="N2581" s="74">
        <v>119</v>
      </c>
      <c r="O2581" s="74">
        <v>6</v>
      </c>
      <c r="Q2581" s="93"/>
      <c r="R2581" s="93"/>
    </row>
    <row r="2582" spans="1:18" s="74" customFormat="1">
      <c r="A2582" s="92">
        <v>43130</v>
      </c>
      <c r="B2582" s="74">
        <v>31</v>
      </c>
      <c r="C2582" s="74">
        <v>3</v>
      </c>
      <c r="F2582" s="74">
        <v>202</v>
      </c>
      <c r="G2582" s="74">
        <v>7</v>
      </c>
      <c r="N2582" s="74">
        <v>161</v>
      </c>
      <c r="O2582" s="74">
        <v>9</v>
      </c>
      <c r="Q2582" s="93"/>
      <c r="R2582" s="93"/>
    </row>
    <row r="2583" spans="1:18" s="74" customFormat="1">
      <c r="A2583" s="92">
        <v>43131</v>
      </c>
      <c r="B2583" s="74">
        <v>20</v>
      </c>
      <c r="C2583" s="74">
        <v>3</v>
      </c>
      <c r="F2583" s="74">
        <v>190</v>
      </c>
      <c r="G2583" s="74">
        <v>6</v>
      </c>
      <c r="N2583" s="74">
        <v>109</v>
      </c>
      <c r="O2583" s="74">
        <v>10</v>
      </c>
      <c r="Q2583" s="93"/>
      <c r="R2583" s="93"/>
    </row>
    <row r="2584" spans="1:18" s="74" customFormat="1">
      <c r="A2584" s="92">
        <v>43132</v>
      </c>
      <c r="B2584" s="74">
        <v>20</v>
      </c>
      <c r="C2584" s="74">
        <v>3</v>
      </c>
      <c r="F2584" s="74">
        <v>153</v>
      </c>
      <c r="G2584" s="74">
        <v>6</v>
      </c>
      <c r="N2584" s="74">
        <v>105</v>
      </c>
      <c r="O2584" s="74">
        <v>11</v>
      </c>
      <c r="Q2584" s="93"/>
      <c r="R2584" s="93"/>
    </row>
    <row r="2585" spans="1:18" s="74" customFormat="1">
      <c r="A2585" s="92">
        <v>43133</v>
      </c>
      <c r="B2585" s="74">
        <v>22</v>
      </c>
      <c r="C2585" s="74">
        <v>3</v>
      </c>
      <c r="F2585" s="74">
        <v>183</v>
      </c>
      <c r="G2585" s="74">
        <v>6</v>
      </c>
      <c r="N2585" s="74">
        <v>110</v>
      </c>
      <c r="O2585" s="74">
        <v>12</v>
      </c>
      <c r="Q2585" s="93"/>
      <c r="R2585" s="93"/>
    </row>
    <row r="2586" spans="1:18" s="74" customFormat="1">
      <c r="A2586" s="92">
        <v>43134</v>
      </c>
      <c r="B2586" s="74">
        <v>20</v>
      </c>
      <c r="C2586" s="74">
        <v>3</v>
      </c>
      <c r="F2586" s="74">
        <v>158</v>
      </c>
      <c r="G2586" s="74">
        <v>5</v>
      </c>
      <c r="N2586" s="74">
        <v>104</v>
      </c>
      <c r="O2586" s="74">
        <v>10</v>
      </c>
      <c r="Q2586" s="93"/>
      <c r="R2586" s="93"/>
    </row>
    <row r="2587" spans="1:18" s="74" customFormat="1">
      <c r="A2587" s="92">
        <v>43135</v>
      </c>
      <c r="B2587" s="74">
        <v>19</v>
      </c>
      <c r="C2587" s="74">
        <v>3</v>
      </c>
      <c r="F2587" s="74">
        <v>143</v>
      </c>
      <c r="G2587" s="74">
        <v>4</v>
      </c>
      <c r="N2587" s="74">
        <v>108</v>
      </c>
      <c r="O2587" s="74">
        <v>8</v>
      </c>
      <c r="Q2587" s="93"/>
      <c r="R2587" s="93"/>
    </row>
    <row r="2588" spans="1:18" s="74" customFormat="1">
      <c r="A2588" s="92">
        <v>43136</v>
      </c>
      <c r="B2588" s="74">
        <v>18</v>
      </c>
      <c r="C2588" s="74">
        <v>3</v>
      </c>
      <c r="F2588" s="74">
        <v>147</v>
      </c>
      <c r="G2588" s="74">
        <v>4</v>
      </c>
      <c r="N2588" s="74">
        <v>97</v>
      </c>
      <c r="O2588" s="74">
        <v>7</v>
      </c>
      <c r="Q2588" s="93"/>
      <c r="R2588" s="93"/>
    </row>
    <row r="2589" spans="1:18" s="74" customFormat="1">
      <c r="A2589" s="92">
        <v>43137</v>
      </c>
      <c r="B2589" s="74">
        <v>20</v>
      </c>
      <c r="C2589" s="74">
        <v>3</v>
      </c>
      <c r="F2589" s="74">
        <v>178</v>
      </c>
      <c r="G2589" s="74">
        <v>5</v>
      </c>
      <c r="N2589" s="74">
        <v>94</v>
      </c>
      <c r="O2589" s="74">
        <v>9</v>
      </c>
      <c r="Q2589" s="93"/>
      <c r="R2589" s="93"/>
    </row>
    <row r="2590" spans="1:18" s="74" customFormat="1">
      <c r="A2590" s="92">
        <v>43138</v>
      </c>
      <c r="B2590" s="74">
        <v>20</v>
      </c>
      <c r="C2590" s="74">
        <v>3</v>
      </c>
      <c r="Q2590" s="93"/>
      <c r="R2590" s="93"/>
    </row>
    <row r="2591" spans="1:18" s="74" customFormat="1">
      <c r="A2591" s="92">
        <v>43139</v>
      </c>
      <c r="B2591" s="74">
        <v>24</v>
      </c>
      <c r="C2591" s="74">
        <v>3</v>
      </c>
      <c r="Q2591" s="93"/>
      <c r="R2591" s="93"/>
    </row>
    <row r="2592" spans="1:18" s="74" customFormat="1">
      <c r="A2592" s="92">
        <v>43140</v>
      </c>
      <c r="B2592" s="74">
        <v>25</v>
      </c>
      <c r="C2592" s="74">
        <v>3</v>
      </c>
      <c r="Q2592" s="93"/>
      <c r="R2592" s="93"/>
    </row>
    <row r="2593" spans="1:18" s="74" customFormat="1">
      <c r="A2593" s="92">
        <v>43141</v>
      </c>
      <c r="B2593" s="74">
        <v>16</v>
      </c>
      <c r="C2593" s="74">
        <v>2</v>
      </c>
      <c r="Q2593" s="93"/>
      <c r="R2593" s="93"/>
    </row>
    <row r="2594" spans="1:18" s="74" customFormat="1">
      <c r="A2594" s="92">
        <v>43142</v>
      </c>
      <c r="B2594" s="74">
        <v>22</v>
      </c>
      <c r="C2594" s="74">
        <v>2</v>
      </c>
      <c r="Q2594" s="93"/>
      <c r="R2594" s="93"/>
    </row>
    <row r="2595" spans="1:18" s="74" customFormat="1">
      <c r="A2595" s="92">
        <v>43143</v>
      </c>
      <c r="B2595" s="74">
        <v>25</v>
      </c>
      <c r="C2595" s="74">
        <v>3</v>
      </c>
      <c r="Q2595" s="93"/>
      <c r="R2595" s="93"/>
    </row>
    <row r="2596" spans="1:18" s="74" customFormat="1">
      <c r="A2596" s="92">
        <v>43144</v>
      </c>
      <c r="B2596" s="74">
        <v>30</v>
      </c>
      <c r="C2596" s="74">
        <v>3</v>
      </c>
      <c r="Q2596" s="93"/>
      <c r="R2596" s="93"/>
    </row>
    <row r="2597" spans="1:18" s="74" customFormat="1">
      <c r="A2597" s="92">
        <v>43145</v>
      </c>
      <c r="B2597" s="74">
        <v>35</v>
      </c>
      <c r="C2597" s="74">
        <v>3</v>
      </c>
      <c r="Q2597" s="93"/>
      <c r="R2597" s="93"/>
    </row>
    <row r="2598" spans="1:18" s="74" customFormat="1">
      <c r="A2598" s="92">
        <v>43146</v>
      </c>
      <c r="B2598" s="74">
        <v>44</v>
      </c>
      <c r="C2598" s="74">
        <v>3</v>
      </c>
      <c r="Q2598" s="93"/>
      <c r="R2598" s="93"/>
    </row>
    <row r="2599" spans="1:18" s="74" customFormat="1">
      <c r="A2599" s="92">
        <v>43147</v>
      </c>
      <c r="B2599" s="74">
        <v>42</v>
      </c>
      <c r="C2599" s="74">
        <v>3</v>
      </c>
      <c r="Q2599" s="93"/>
      <c r="R2599" s="93"/>
    </row>
    <row r="2600" spans="1:18" s="74" customFormat="1">
      <c r="A2600" s="92">
        <v>43148</v>
      </c>
      <c r="B2600" s="74">
        <v>45</v>
      </c>
      <c r="C2600" s="74">
        <v>3</v>
      </c>
      <c r="Q2600" s="93"/>
      <c r="R2600" s="93"/>
    </row>
    <row r="2601" spans="1:18" s="74" customFormat="1">
      <c r="A2601" s="92">
        <v>43149</v>
      </c>
      <c r="B2601" s="74">
        <v>39</v>
      </c>
      <c r="C2601" s="74">
        <v>3</v>
      </c>
      <c r="Q2601" s="93"/>
      <c r="R2601" s="93"/>
    </row>
    <row r="2602" spans="1:18" s="74" customFormat="1">
      <c r="A2602" s="92">
        <v>43150</v>
      </c>
      <c r="B2602" s="74">
        <v>40</v>
      </c>
      <c r="C2602" s="74">
        <v>3</v>
      </c>
      <c r="Q2602" s="93"/>
      <c r="R2602" s="93"/>
    </row>
    <row r="2603" spans="1:18" s="74" customFormat="1">
      <c r="A2603" s="92">
        <v>43151</v>
      </c>
      <c r="B2603" s="74">
        <v>35</v>
      </c>
      <c r="C2603" s="74">
        <v>3</v>
      </c>
      <c r="Q2603" s="93"/>
      <c r="R2603" s="93"/>
    </row>
    <row r="2604" spans="1:18" s="74" customFormat="1">
      <c r="A2604" s="92">
        <v>43152</v>
      </c>
      <c r="B2604" s="74">
        <v>28</v>
      </c>
      <c r="C2604" s="74">
        <v>3</v>
      </c>
      <c r="Q2604" s="93"/>
      <c r="R2604" s="93"/>
    </row>
    <row r="2605" spans="1:18" s="74" customFormat="1">
      <c r="A2605" s="92">
        <v>43153</v>
      </c>
      <c r="B2605" s="74">
        <v>27</v>
      </c>
      <c r="C2605" s="74">
        <v>3</v>
      </c>
      <c r="Q2605" s="93"/>
      <c r="R2605" s="93"/>
    </row>
    <row r="2606" spans="1:18" s="74" customFormat="1">
      <c r="A2606" s="92">
        <v>43154</v>
      </c>
      <c r="B2606" s="74">
        <v>24</v>
      </c>
      <c r="C2606" s="74">
        <v>3</v>
      </c>
      <c r="Q2606" s="93"/>
      <c r="R2606" s="93"/>
    </row>
    <row r="2607" spans="1:18" s="74" customFormat="1">
      <c r="A2607" s="92">
        <v>43155</v>
      </c>
      <c r="B2607" s="74">
        <v>22</v>
      </c>
      <c r="C2607" s="74">
        <v>3</v>
      </c>
      <c r="Q2607" s="93"/>
      <c r="R2607" s="93"/>
    </row>
    <row r="2608" spans="1:18" s="74" customFormat="1">
      <c r="A2608" s="92">
        <v>43156</v>
      </c>
      <c r="B2608" s="74">
        <v>23</v>
      </c>
      <c r="C2608" s="74">
        <v>3</v>
      </c>
      <c r="Q2608" s="93"/>
      <c r="R2608" s="93"/>
    </row>
    <row r="2609" spans="1:18" s="74" customFormat="1">
      <c r="A2609" s="92">
        <v>43157</v>
      </c>
      <c r="B2609" s="74">
        <v>23</v>
      </c>
      <c r="C2609" s="74">
        <v>3</v>
      </c>
      <c r="Q2609" s="93"/>
      <c r="R2609" s="93"/>
    </row>
    <row r="2610" spans="1:18" s="74" customFormat="1">
      <c r="A2610" s="92">
        <v>43158</v>
      </c>
      <c r="B2610" s="74">
        <v>24</v>
      </c>
      <c r="C2610" s="74">
        <v>3</v>
      </c>
      <c r="Q2610" s="93"/>
      <c r="R2610" s="93"/>
    </row>
    <row r="2611" spans="1:18" s="74" customFormat="1">
      <c r="A2611" s="92">
        <v>43159</v>
      </c>
      <c r="B2611" s="74">
        <v>21</v>
      </c>
      <c r="C2611" s="74">
        <v>3</v>
      </c>
      <c r="Q2611" s="93"/>
      <c r="R2611" s="93"/>
    </row>
    <row r="2612" spans="1:18" s="74" customFormat="1">
      <c r="A2612" s="92">
        <v>43160</v>
      </c>
      <c r="B2612" s="74">
        <v>21</v>
      </c>
      <c r="C2612" s="74">
        <v>1</v>
      </c>
      <c r="Q2612" s="93"/>
      <c r="R2612" s="93"/>
    </row>
    <row r="2613" spans="1:18" s="74" customFormat="1">
      <c r="A2613" s="92">
        <v>43161</v>
      </c>
      <c r="B2613" s="74">
        <v>8</v>
      </c>
      <c r="C2613" s="74">
        <v>2</v>
      </c>
      <c r="Q2613" s="93"/>
      <c r="R2613" s="93"/>
    </row>
    <row r="2614" spans="1:18" s="74" customFormat="1">
      <c r="A2614" s="92">
        <v>43162</v>
      </c>
      <c r="B2614" s="74">
        <v>11</v>
      </c>
      <c r="C2614" s="74">
        <v>3</v>
      </c>
      <c r="Q2614" s="93"/>
      <c r="R2614" s="93"/>
    </row>
    <row r="2615" spans="1:18" s="74" customFormat="1">
      <c r="A2615" s="92">
        <v>43163</v>
      </c>
      <c r="B2615" s="74">
        <v>19</v>
      </c>
      <c r="C2615" s="74">
        <v>3</v>
      </c>
      <c r="Q2615" s="93"/>
      <c r="R2615" s="93"/>
    </row>
    <row r="2616" spans="1:18" s="74" customFormat="1">
      <c r="A2616" s="92">
        <v>43164</v>
      </c>
      <c r="B2616" s="74">
        <v>20</v>
      </c>
      <c r="C2616" s="74">
        <v>3</v>
      </c>
      <c r="Q2616" s="93"/>
      <c r="R2616" s="93"/>
    </row>
    <row r="2617" spans="1:18" s="74" customFormat="1">
      <c r="A2617" s="92">
        <v>43165</v>
      </c>
      <c r="B2617" s="74">
        <v>18</v>
      </c>
      <c r="C2617" s="74">
        <v>3</v>
      </c>
      <c r="Q2617" s="93"/>
      <c r="R2617" s="93"/>
    </row>
    <row r="2618" spans="1:18" s="74" customFormat="1">
      <c r="A2618" s="92">
        <v>43166</v>
      </c>
      <c r="B2618" s="74">
        <v>16</v>
      </c>
      <c r="C2618" s="74">
        <v>2</v>
      </c>
      <c r="Q2618" s="93"/>
      <c r="R2618" s="93"/>
    </row>
    <row r="2619" spans="1:18" s="74" customFormat="1">
      <c r="A2619" s="92">
        <v>43167</v>
      </c>
      <c r="B2619" s="74">
        <v>8</v>
      </c>
      <c r="C2619" s="74">
        <v>3</v>
      </c>
      <c r="Q2619" s="93"/>
      <c r="R2619" s="93"/>
    </row>
    <row r="2620" spans="1:18" s="74" customFormat="1">
      <c r="A2620" s="198">
        <v>43168</v>
      </c>
      <c r="B2620" s="53">
        <v>2</v>
      </c>
      <c r="C2620" s="53">
        <v>1</v>
      </c>
      <c r="Q2620" s="93"/>
      <c r="R2620" s="93"/>
    </row>
    <row r="2621" spans="1:18" s="74" customFormat="1">
      <c r="A2621" s="198">
        <v>43169</v>
      </c>
      <c r="B2621" s="53">
        <v>12</v>
      </c>
      <c r="C2621" s="53">
        <v>3</v>
      </c>
      <c r="Q2621" s="93"/>
      <c r="R2621" s="93"/>
    </row>
    <row r="2622" spans="1:18" s="74" customFormat="1">
      <c r="A2622" s="198">
        <v>43170</v>
      </c>
      <c r="B2622" s="53">
        <v>21</v>
      </c>
      <c r="C2622" s="53">
        <v>3</v>
      </c>
      <c r="Q2622" s="93"/>
      <c r="R2622" s="93"/>
    </row>
    <row r="2623" spans="1:18" s="74" customFormat="1">
      <c r="A2623" s="198">
        <v>43171</v>
      </c>
      <c r="B2623" s="53">
        <v>21</v>
      </c>
      <c r="C2623" s="53">
        <v>3</v>
      </c>
      <c r="Q2623" s="93"/>
      <c r="R2623" s="93"/>
    </row>
    <row r="2624" spans="1:18" s="74" customFormat="1">
      <c r="A2624" s="198">
        <v>43172</v>
      </c>
      <c r="B2624" s="53">
        <v>19</v>
      </c>
      <c r="C2624" s="53">
        <v>3</v>
      </c>
      <c r="Q2624" s="93"/>
      <c r="R2624" s="93"/>
    </row>
    <row r="2625" spans="1:18" s="74" customFormat="1">
      <c r="A2625" s="198">
        <v>43173</v>
      </c>
      <c r="B2625" s="53">
        <v>13</v>
      </c>
      <c r="C2625" s="53">
        <v>3</v>
      </c>
      <c r="Q2625" s="93"/>
      <c r="R2625" s="93"/>
    </row>
    <row r="2626" spans="1:18" s="74" customFormat="1">
      <c r="A2626" s="198">
        <v>43174</v>
      </c>
      <c r="B2626" s="53">
        <v>15</v>
      </c>
      <c r="C2626" s="53">
        <v>3</v>
      </c>
      <c r="Q2626" s="93"/>
      <c r="R2626" s="93"/>
    </row>
    <row r="2627" spans="1:18" s="74" customFormat="1">
      <c r="A2627" s="198">
        <v>43175</v>
      </c>
      <c r="B2627" s="53">
        <v>18</v>
      </c>
      <c r="C2627" s="53">
        <v>3</v>
      </c>
      <c r="Q2627" s="93"/>
      <c r="R2627" s="93"/>
    </row>
    <row r="2628" spans="1:18" s="74" customFormat="1">
      <c r="A2628" s="198">
        <v>43176</v>
      </c>
      <c r="B2628" s="53">
        <v>18</v>
      </c>
      <c r="C2628" s="53">
        <v>3</v>
      </c>
      <c r="Q2628" s="93"/>
      <c r="R2628" s="93"/>
    </row>
    <row r="2629" spans="1:18" s="74" customFormat="1">
      <c r="A2629" s="198">
        <v>43177</v>
      </c>
      <c r="B2629" s="53">
        <v>24</v>
      </c>
      <c r="C2629" s="53">
        <v>3</v>
      </c>
      <c r="Q2629" s="93"/>
      <c r="R2629" s="93"/>
    </row>
    <row r="2630" spans="1:18" s="74" customFormat="1">
      <c r="A2630" s="198">
        <v>43178</v>
      </c>
      <c r="B2630" s="53">
        <v>23</v>
      </c>
      <c r="C2630" s="53">
        <v>3</v>
      </c>
      <c r="Q2630" s="93"/>
      <c r="R2630" s="93"/>
    </row>
    <row r="2631" spans="1:18" s="74" customFormat="1">
      <c r="A2631" s="198">
        <v>43179</v>
      </c>
      <c r="B2631" s="53">
        <v>22</v>
      </c>
      <c r="C2631" s="53">
        <v>3</v>
      </c>
      <c r="Q2631" s="93"/>
      <c r="R2631" s="93"/>
    </row>
    <row r="2632" spans="1:18" s="74" customFormat="1">
      <c r="A2632" s="198">
        <v>43180</v>
      </c>
      <c r="B2632" s="53">
        <v>21</v>
      </c>
      <c r="C2632" s="53">
        <v>3</v>
      </c>
      <c r="Q2632" s="93"/>
      <c r="R2632" s="93"/>
    </row>
    <row r="2633" spans="1:18" s="74" customFormat="1">
      <c r="A2633" s="198">
        <v>43181</v>
      </c>
      <c r="B2633" s="53">
        <v>22</v>
      </c>
      <c r="C2633" s="53">
        <v>3</v>
      </c>
      <c r="Q2633" s="93"/>
      <c r="R2633" s="93"/>
    </row>
    <row r="2634" spans="1:18" s="74" customFormat="1">
      <c r="A2634" s="198">
        <v>43182</v>
      </c>
      <c r="B2634" s="53">
        <v>24</v>
      </c>
      <c r="C2634" s="53">
        <v>3</v>
      </c>
      <c r="Q2634" s="93"/>
      <c r="R2634" s="93"/>
    </row>
    <row r="2635" spans="1:18" s="74" customFormat="1">
      <c r="A2635" s="198">
        <v>43183</v>
      </c>
      <c r="B2635" s="53">
        <v>26</v>
      </c>
      <c r="C2635" s="53">
        <v>3</v>
      </c>
      <c r="Q2635" s="93"/>
      <c r="R2635" s="93"/>
    </row>
    <row r="2636" spans="1:18" s="74" customFormat="1">
      <c r="A2636" s="198">
        <v>43184</v>
      </c>
      <c r="B2636" s="53">
        <v>30</v>
      </c>
      <c r="C2636" s="53">
        <v>3</v>
      </c>
      <c r="Q2636" s="93"/>
      <c r="R2636" s="93"/>
    </row>
    <row r="2637" spans="1:18" s="74" customFormat="1">
      <c r="A2637" s="198">
        <v>43185</v>
      </c>
      <c r="B2637" s="53">
        <v>25</v>
      </c>
      <c r="C2637" s="53">
        <v>3</v>
      </c>
      <c r="Q2637" s="93"/>
      <c r="R2637" s="93"/>
    </row>
    <row r="2638" spans="1:18" s="74" customFormat="1">
      <c r="A2638" s="198">
        <v>43186</v>
      </c>
      <c r="B2638" s="53">
        <v>23</v>
      </c>
      <c r="C2638" s="53">
        <v>3</v>
      </c>
      <c r="Q2638" s="93"/>
      <c r="R2638" s="93"/>
    </row>
    <row r="2639" spans="1:18" s="74" customFormat="1">
      <c r="A2639" s="198">
        <v>43187</v>
      </c>
      <c r="B2639" s="53">
        <v>25</v>
      </c>
      <c r="C2639" s="53">
        <v>5</v>
      </c>
      <c r="Q2639" s="93"/>
      <c r="R2639" s="93"/>
    </row>
    <row r="2640" spans="1:18" s="74" customFormat="1">
      <c r="A2640" s="198">
        <v>43188</v>
      </c>
      <c r="B2640" s="53">
        <v>31</v>
      </c>
      <c r="C2640" s="53">
        <v>5</v>
      </c>
      <c r="Q2640" s="93"/>
      <c r="R2640" s="93"/>
    </row>
    <row r="2641" spans="1:18" s="74" customFormat="1">
      <c r="A2641" s="198">
        <v>43189</v>
      </c>
      <c r="B2641" s="53">
        <v>36</v>
      </c>
      <c r="C2641" s="53">
        <v>6</v>
      </c>
      <c r="Q2641" s="93"/>
      <c r="R2641" s="93"/>
    </row>
    <row r="2642" spans="1:18" s="74" customFormat="1">
      <c r="A2642" s="198">
        <v>43190</v>
      </c>
      <c r="B2642" s="53">
        <v>37</v>
      </c>
      <c r="C2642" s="53">
        <v>5</v>
      </c>
      <c r="Q2642" s="93"/>
      <c r="R2642" s="93"/>
    </row>
    <row r="2643" spans="1:18" s="74" customFormat="1">
      <c r="A2643" s="198">
        <v>43191</v>
      </c>
      <c r="B2643" s="53">
        <v>43</v>
      </c>
      <c r="C2643" s="53">
        <v>6</v>
      </c>
      <c r="Q2643" s="93"/>
      <c r="R2643" s="93"/>
    </row>
    <row r="2644" spans="1:18" s="74" customFormat="1">
      <c r="A2644" s="198">
        <v>43192</v>
      </c>
      <c r="B2644" s="53">
        <v>36</v>
      </c>
      <c r="C2644" s="53">
        <v>6</v>
      </c>
      <c r="Q2644" s="93"/>
      <c r="R2644" s="93"/>
    </row>
    <row r="2645" spans="1:18" s="74" customFormat="1">
      <c r="A2645" s="198">
        <v>43193</v>
      </c>
      <c r="B2645" s="53">
        <v>31</v>
      </c>
      <c r="C2645" s="53">
        <v>4</v>
      </c>
      <c r="Q2645" s="93"/>
      <c r="R2645" s="93"/>
    </row>
    <row r="2646" spans="1:18" s="74" customFormat="1">
      <c r="A2646" s="198">
        <v>43194</v>
      </c>
      <c r="B2646" s="53">
        <v>37</v>
      </c>
      <c r="C2646" s="53">
        <v>5</v>
      </c>
      <c r="Q2646" s="93"/>
      <c r="R2646" s="93"/>
    </row>
    <row r="2647" spans="1:18" s="74" customFormat="1">
      <c r="A2647" s="198">
        <v>43195</v>
      </c>
      <c r="B2647" s="53">
        <v>37</v>
      </c>
      <c r="C2647" s="53">
        <v>5</v>
      </c>
      <c r="Q2647" s="93"/>
      <c r="R2647" s="93"/>
    </row>
    <row r="2648" spans="1:18" s="74" customFormat="1">
      <c r="A2648" s="198">
        <v>43196</v>
      </c>
      <c r="B2648" s="53">
        <v>42</v>
      </c>
      <c r="C2648" s="53">
        <v>5</v>
      </c>
      <c r="Q2648" s="93"/>
      <c r="R2648" s="93"/>
    </row>
    <row r="2649" spans="1:18" s="74" customFormat="1">
      <c r="A2649" s="198">
        <v>43197</v>
      </c>
      <c r="B2649" s="53">
        <v>40</v>
      </c>
      <c r="C2649" s="53">
        <v>6</v>
      </c>
      <c r="Q2649" s="93"/>
      <c r="R2649" s="93"/>
    </row>
    <row r="2650" spans="1:18" s="74" customFormat="1">
      <c r="A2650" s="198">
        <v>43198</v>
      </c>
      <c r="B2650" s="53">
        <v>34</v>
      </c>
      <c r="C2650" s="53">
        <v>6</v>
      </c>
      <c r="Q2650" s="93"/>
      <c r="R2650" s="93"/>
    </row>
    <row r="2651" spans="1:18" s="74" customFormat="1">
      <c r="A2651" s="198">
        <v>43199</v>
      </c>
      <c r="B2651" s="74">
        <v>5</v>
      </c>
      <c r="C2651" s="74">
        <v>2</v>
      </c>
      <c r="Q2651" s="93"/>
      <c r="R2651" s="93"/>
    </row>
    <row r="2652" spans="1:18" s="74" customFormat="1">
      <c r="A2652" s="198">
        <v>43200</v>
      </c>
      <c r="B2652" s="74">
        <v>25</v>
      </c>
      <c r="C2652" s="74">
        <v>5</v>
      </c>
      <c r="Q2652" s="93"/>
      <c r="R2652" s="93"/>
    </row>
    <row r="2653" spans="1:18" s="74" customFormat="1">
      <c r="A2653" s="198">
        <v>43201</v>
      </c>
      <c r="B2653" s="74">
        <v>31</v>
      </c>
      <c r="C2653" s="74">
        <v>6</v>
      </c>
      <c r="Q2653" s="93"/>
      <c r="R2653" s="93"/>
    </row>
    <row r="2654" spans="1:18" s="74" customFormat="1">
      <c r="A2654" s="198">
        <v>43202</v>
      </c>
      <c r="B2654" s="74">
        <v>32</v>
      </c>
      <c r="C2654" s="74">
        <v>7</v>
      </c>
      <c r="Q2654" s="93"/>
      <c r="R2654" s="93"/>
    </row>
    <row r="2655" spans="1:18" s="74" customFormat="1">
      <c r="A2655" s="198">
        <v>43203</v>
      </c>
      <c r="B2655" s="74">
        <v>28</v>
      </c>
      <c r="C2655" s="74">
        <v>5</v>
      </c>
      <c r="Q2655" s="93"/>
      <c r="R2655" s="93"/>
    </row>
    <row r="2656" spans="1:18" s="74" customFormat="1">
      <c r="A2656" s="198">
        <v>43204</v>
      </c>
      <c r="B2656" s="74">
        <v>32</v>
      </c>
      <c r="C2656" s="74">
        <v>5</v>
      </c>
      <c r="Q2656" s="93"/>
      <c r="R2656" s="93"/>
    </row>
    <row r="2657" spans="1:18" s="74" customFormat="1">
      <c r="A2657" s="198">
        <v>43205</v>
      </c>
      <c r="B2657" s="74">
        <v>32</v>
      </c>
      <c r="C2657" s="74">
        <v>6</v>
      </c>
      <c r="Q2657" s="93"/>
      <c r="R2657" s="93"/>
    </row>
    <row r="2658" spans="1:18" s="74" customFormat="1">
      <c r="A2658" s="198">
        <v>43206</v>
      </c>
      <c r="B2658" s="74">
        <v>33</v>
      </c>
      <c r="C2658" s="74">
        <v>7</v>
      </c>
      <c r="Q2658" s="93"/>
      <c r="R2658" s="93"/>
    </row>
    <row r="2659" spans="1:18" s="74" customFormat="1">
      <c r="A2659" s="198">
        <v>43207</v>
      </c>
      <c r="B2659" s="74">
        <v>5</v>
      </c>
      <c r="C2659" s="74">
        <v>2</v>
      </c>
      <c r="Q2659" s="93"/>
      <c r="R2659" s="93"/>
    </row>
    <row r="2660" spans="1:18" s="74" customFormat="1">
      <c r="A2660" s="198">
        <v>43208</v>
      </c>
      <c r="B2660" s="74">
        <v>6</v>
      </c>
      <c r="Q2660" s="93"/>
      <c r="R2660" s="93"/>
    </row>
    <row r="2661" spans="1:18" s="74" customFormat="1">
      <c r="A2661" s="198">
        <v>43209</v>
      </c>
      <c r="B2661" s="74">
        <v>16</v>
      </c>
      <c r="C2661" s="74">
        <v>4</v>
      </c>
      <c r="Q2661" s="93"/>
      <c r="R2661" s="93"/>
    </row>
    <row r="2662" spans="1:18" s="74" customFormat="1">
      <c r="A2662" s="198">
        <v>43210</v>
      </c>
      <c r="B2662" s="74">
        <v>24</v>
      </c>
      <c r="C2662" s="74">
        <v>5</v>
      </c>
      <c r="Q2662" s="93"/>
      <c r="R2662" s="93"/>
    </row>
    <row r="2663" spans="1:18" s="74" customFormat="1">
      <c r="A2663" s="198">
        <v>43211</v>
      </c>
      <c r="B2663" s="74">
        <v>33</v>
      </c>
      <c r="C2663" s="74">
        <v>7</v>
      </c>
      <c r="Q2663" s="93"/>
      <c r="R2663" s="93"/>
    </row>
    <row r="2664" spans="1:18" s="74" customFormat="1">
      <c r="A2664" s="198">
        <v>43212</v>
      </c>
      <c r="B2664" s="74">
        <v>31</v>
      </c>
      <c r="C2664" s="74">
        <v>7</v>
      </c>
      <c r="Q2664" s="93"/>
      <c r="R2664" s="93"/>
    </row>
    <row r="2665" spans="1:18" s="74" customFormat="1">
      <c r="A2665" s="198">
        <v>43213</v>
      </c>
      <c r="B2665" s="74">
        <v>28</v>
      </c>
      <c r="C2665" s="74">
        <v>6</v>
      </c>
      <c r="Q2665" s="93"/>
      <c r="R2665" s="93"/>
    </row>
    <row r="2666" spans="1:18" s="74" customFormat="1">
      <c r="A2666" s="198">
        <v>43214</v>
      </c>
      <c r="B2666" s="74">
        <v>26</v>
      </c>
      <c r="C2666" s="74">
        <v>6</v>
      </c>
      <c r="Q2666" s="93"/>
      <c r="R2666" s="93"/>
    </row>
    <row r="2667" spans="1:18" s="74" customFormat="1">
      <c r="A2667" s="198">
        <v>43215</v>
      </c>
      <c r="B2667" s="74">
        <v>39</v>
      </c>
      <c r="C2667" s="74">
        <v>6</v>
      </c>
      <c r="Q2667" s="93"/>
      <c r="R2667" s="93"/>
    </row>
    <row r="2668" spans="1:18" s="74" customFormat="1">
      <c r="A2668" s="198">
        <v>43216</v>
      </c>
      <c r="B2668" s="74">
        <v>35</v>
      </c>
      <c r="C2668" s="74">
        <v>5</v>
      </c>
      <c r="Q2668" s="93"/>
      <c r="R2668" s="93"/>
    </row>
    <row r="2669" spans="1:18" s="74" customFormat="1">
      <c r="A2669" s="198">
        <v>43217</v>
      </c>
      <c r="B2669" s="74">
        <v>30</v>
      </c>
      <c r="C2669" s="74">
        <v>5</v>
      </c>
      <c r="Q2669" s="93"/>
      <c r="R2669" s="93"/>
    </row>
    <row r="2670" spans="1:18" s="74" customFormat="1">
      <c r="A2670" s="198">
        <v>43218</v>
      </c>
      <c r="B2670" s="74">
        <v>32</v>
      </c>
      <c r="C2670" s="74">
        <v>5</v>
      </c>
      <c r="Q2670" s="93"/>
      <c r="R2670" s="93"/>
    </row>
    <row r="2671" spans="1:18" s="74" customFormat="1">
      <c r="A2671" s="198">
        <v>43219</v>
      </c>
      <c r="B2671" s="74">
        <v>34</v>
      </c>
      <c r="C2671" s="74">
        <v>5</v>
      </c>
      <c r="Q2671" s="93"/>
      <c r="R2671" s="93"/>
    </row>
    <row r="2672" spans="1:18" s="74" customFormat="1">
      <c r="A2672" s="198">
        <v>43220</v>
      </c>
      <c r="B2672" s="74">
        <v>34</v>
      </c>
      <c r="C2672" s="74">
        <v>6</v>
      </c>
      <c r="Q2672" s="93"/>
      <c r="R2672" s="93"/>
    </row>
    <row r="2673" spans="1:18" s="74" customFormat="1">
      <c r="A2673" s="198">
        <v>43221</v>
      </c>
      <c r="B2673" s="74">
        <v>34</v>
      </c>
      <c r="C2673" s="74">
        <v>5</v>
      </c>
      <c r="Q2673" s="93"/>
      <c r="R2673" s="93"/>
    </row>
    <row r="2674" spans="1:18" s="74" customFormat="1">
      <c r="A2674" s="198">
        <v>43222</v>
      </c>
      <c r="B2674" s="74">
        <v>24</v>
      </c>
      <c r="C2674" s="74">
        <v>5</v>
      </c>
      <c r="Q2674" s="93"/>
      <c r="R2674" s="93"/>
    </row>
    <row r="2675" spans="1:18" s="74" customFormat="1">
      <c r="A2675" s="198">
        <v>43223</v>
      </c>
      <c r="B2675" s="74">
        <v>28</v>
      </c>
      <c r="C2675" s="74">
        <v>5</v>
      </c>
      <c r="Q2675" s="93"/>
      <c r="R2675" s="93"/>
    </row>
    <row r="2676" spans="1:18" s="74" customFormat="1">
      <c r="A2676" s="198">
        <v>43224</v>
      </c>
      <c r="B2676" s="74">
        <v>28</v>
      </c>
      <c r="C2676" s="74">
        <v>4</v>
      </c>
      <c r="Q2676" s="93"/>
      <c r="R2676" s="93"/>
    </row>
    <row r="2677" spans="1:18" s="74" customFormat="1">
      <c r="A2677" s="198">
        <v>43225</v>
      </c>
      <c r="B2677" s="74">
        <v>33</v>
      </c>
      <c r="C2677" s="74">
        <v>6</v>
      </c>
      <c r="Q2677" s="93"/>
      <c r="R2677" s="93"/>
    </row>
    <row r="2678" spans="1:18" s="74" customFormat="1">
      <c r="A2678" s="198">
        <v>43226</v>
      </c>
      <c r="B2678" s="74">
        <v>37</v>
      </c>
      <c r="C2678" s="74">
        <v>6</v>
      </c>
      <c r="Q2678" s="93"/>
      <c r="R2678" s="93"/>
    </row>
    <row r="2679" spans="1:18" s="74" customFormat="1">
      <c r="A2679" s="198">
        <v>43227</v>
      </c>
      <c r="B2679" s="74">
        <v>31</v>
      </c>
      <c r="C2679" s="74">
        <v>6</v>
      </c>
      <c r="Q2679" s="93"/>
      <c r="R2679" s="93"/>
    </row>
    <row r="2680" spans="1:18" s="74" customFormat="1">
      <c r="A2680" s="198">
        <v>43228</v>
      </c>
      <c r="B2680" s="74">
        <v>31</v>
      </c>
      <c r="C2680" s="74">
        <v>5</v>
      </c>
      <c r="Q2680" s="93"/>
      <c r="R2680" s="93"/>
    </row>
    <row r="2681" spans="1:18" s="74" customFormat="1">
      <c r="A2681" s="198">
        <v>43229</v>
      </c>
      <c r="B2681" s="74">
        <v>27</v>
      </c>
      <c r="C2681" s="74">
        <v>4</v>
      </c>
      <c r="Q2681" s="93"/>
      <c r="R2681" s="93"/>
    </row>
    <row r="2682" spans="1:18" s="74" customFormat="1">
      <c r="A2682" s="198">
        <v>43230</v>
      </c>
      <c r="B2682" s="74">
        <v>32</v>
      </c>
      <c r="C2682" s="74">
        <v>4</v>
      </c>
      <c r="Q2682" s="93"/>
      <c r="R2682" s="93"/>
    </row>
    <row r="2683" spans="1:18" s="74" customFormat="1">
      <c r="A2683" s="198">
        <v>43231</v>
      </c>
      <c r="B2683" s="74">
        <v>32</v>
      </c>
      <c r="C2683" s="74">
        <v>4</v>
      </c>
      <c r="Q2683" s="93"/>
      <c r="R2683" s="93"/>
    </row>
    <row r="2684" spans="1:18" s="74" customFormat="1">
      <c r="A2684" s="198">
        <v>43232</v>
      </c>
      <c r="B2684" s="74">
        <v>31</v>
      </c>
      <c r="C2684" s="74">
        <v>4</v>
      </c>
      <c r="Q2684" s="93"/>
      <c r="R2684" s="93"/>
    </row>
    <row r="2685" spans="1:18" s="74" customFormat="1">
      <c r="A2685" s="198">
        <v>43233</v>
      </c>
      <c r="B2685" s="74">
        <v>28</v>
      </c>
      <c r="C2685" s="74">
        <v>4</v>
      </c>
      <c r="Q2685" s="93"/>
      <c r="R2685" s="93"/>
    </row>
    <row r="2686" spans="1:18" s="74" customFormat="1">
      <c r="A2686" s="198">
        <v>43234</v>
      </c>
      <c r="B2686" s="74">
        <v>21</v>
      </c>
      <c r="C2686" s="74">
        <v>4</v>
      </c>
      <c r="Q2686" s="93"/>
      <c r="R2686" s="93"/>
    </row>
    <row r="2687" spans="1:18" s="74" customFormat="1">
      <c r="A2687" s="198">
        <v>43235</v>
      </c>
      <c r="B2687" s="74">
        <v>15</v>
      </c>
      <c r="C2687" s="74">
        <v>4</v>
      </c>
      <c r="Q2687" s="93"/>
      <c r="R2687" s="93"/>
    </row>
    <row r="2688" spans="1:18" s="74" customFormat="1">
      <c r="A2688" s="198">
        <v>43236</v>
      </c>
      <c r="B2688" s="74">
        <v>16</v>
      </c>
      <c r="C2688" s="74">
        <v>4</v>
      </c>
      <c r="Q2688" s="93"/>
      <c r="R2688" s="93"/>
    </row>
    <row r="2689" spans="1:18" s="74" customFormat="1">
      <c r="A2689" s="198">
        <v>43237</v>
      </c>
      <c r="B2689" s="74">
        <v>14</v>
      </c>
      <c r="C2689" s="74">
        <v>4</v>
      </c>
      <c r="Q2689" s="93"/>
      <c r="R2689" s="93"/>
    </row>
    <row r="2690" spans="1:18" s="74" customFormat="1">
      <c r="A2690" s="198">
        <v>43238</v>
      </c>
      <c r="B2690" s="74">
        <v>23</v>
      </c>
      <c r="C2690" s="74">
        <v>4</v>
      </c>
      <c r="Q2690" s="93"/>
      <c r="R2690" s="93"/>
    </row>
    <row r="2691" spans="1:18" s="74" customFormat="1">
      <c r="A2691" s="198">
        <v>43239</v>
      </c>
      <c r="B2691" s="74">
        <v>24</v>
      </c>
      <c r="C2691" s="74">
        <v>4</v>
      </c>
      <c r="Q2691" s="93"/>
      <c r="R2691" s="93"/>
    </row>
    <row r="2692" spans="1:18" s="74" customFormat="1">
      <c r="A2692" s="198">
        <v>43240</v>
      </c>
      <c r="B2692" s="74">
        <v>21</v>
      </c>
      <c r="C2692" s="74">
        <v>4</v>
      </c>
      <c r="Q2692" s="93"/>
      <c r="R2692" s="93"/>
    </row>
    <row r="2693" spans="1:18" s="74" customFormat="1">
      <c r="A2693" s="198">
        <v>43241</v>
      </c>
      <c r="B2693" s="74">
        <v>24</v>
      </c>
      <c r="C2693" s="74">
        <v>4</v>
      </c>
      <c r="Q2693" s="93"/>
      <c r="R2693" s="93"/>
    </row>
    <row r="2694" spans="1:18" s="74" customFormat="1">
      <c r="A2694" s="198">
        <v>43242</v>
      </c>
      <c r="B2694" s="74">
        <v>21</v>
      </c>
      <c r="C2694" s="74">
        <v>4</v>
      </c>
      <c r="Q2694" s="93"/>
      <c r="R2694" s="93"/>
    </row>
    <row r="2695" spans="1:18" s="74" customFormat="1">
      <c r="A2695" s="198">
        <v>43243</v>
      </c>
      <c r="B2695" s="74">
        <v>21</v>
      </c>
      <c r="C2695" s="74">
        <v>4</v>
      </c>
      <c r="Q2695" s="93"/>
      <c r="R2695" s="93"/>
    </row>
    <row r="2696" spans="1:18" s="74" customFormat="1">
      <c r="A2696" s="198">
        <v>43244</v>
      </c>
      <c r="B2696" s="74">
        <v>25</v>
      </c>
      <c r="C2696" s="74">
        <v>4</v>
      </c>
      <c r="Q2696" s="93"/>
      <c r="R2696" s="93"/>
    </row>
    <row r="2697" spans="1:18" s="74" customFormat="1">
      <c r="A2697" s="198">
        <v>43245</v>
      </c>
      <c r="B2697" s="74">
        <v>25</v>
      </c>
      <c r="C2697" s="74">
        <v>4</v>
      </c>
      <c r="Q2697" s="93"/>
      <c r="R2697" s="93"/>
    </row>
    <row r="2698" spans="1:18" s="74" customFormat="1">
      <c r="A2698" s="198">
        <v>43246</v>
      </c>
      <c r="B2698" s="74">
        <v>28</v>
      </c>
      <c r="C2698" s="74">
        <v>5</v>
      </c>
      <c r="Q2698" s="93"/>
      <c r="R2698" s="93"/>
    </row>
    <row r="2699" spans="1:18" s="74" customFormat="1">
      <c r="A2699" s="198">
        <v>43247</v>
      </c>
      <c r="B2699" s="74">
        <v>29</v>
      </c>
      <c r="C2699" s="74">
        <v>4</v>
      </c>
      <c r="Q2699" s="93"/>
      <c r="R2699" s="93"/>
    </row>
    <row r="2700" spans="1:18" s="74" customFormat="1">
      <c r="A2700" s="198">
        <v>43248</v>
      </c>
      <c r="B2700" s="74">
        <v>29</v>
      </c>
      <c r="C2700" s="74">
        <v>4</v>
      </c>
      <c r="Q2700" s="93"/>
      <c r="R2700" s="93"/>
    </row>
    <row r="2701" spans="1:18" s="74" customFormat="1">
      <c r="A2701" s="198">
        <v>43249</v>
      </c>
      <c r="B2701" s="74">
        <v>29</v>
      </c>
      <c r="C2701" s="74">
        <v>4</v>
      </c>
      <c r="Q2701" s="93"/>
      <c r="R2701" s="93"/>
    </row>
    <row r="2702" spans="1:18" s="74" customFormat="1">
      <c r="A2702" s="198">
        <v>43250</v>
      </c>
      <c r="B2702" s="74">
        <v>21</v>
      </c>
      <c r="C2702" s="74">
        <v>5</v>
      </c>
      <c r="Q2702" s="93"/>
      <c r="R2702" s="93"/>
    </row>
    <row r="2703" spans="1:18" s="74" customFormat="1">
      <c r="A2703" s="198">
        <v>43251</v>
      </c>
      <c r="B2703" s="74">
        <v>21</v>
      </c>
      <c r="C2703" s="74">
        <v>5</v>
      </c>
      <c r="Q2703" s="93"/>
      <c r="R2703" s="93"/>
    </row>
    <row r="2704" spans="1:18" s="74" customFormat="1">
      <c r="A2704" s="198">
        <v>43252</v>
      </c>
      <c r="B2704" s="74">
        <v>7</v>
      </c>
      <c r="C2704" s="74">
        <v>2</v>
      </c>
      <c r="Q2704" s="93"/>
      <c r="R2704" s="93"/>
    </row>
    <row r="2705" spans="1:18" s="74" customFormat="1">
      <c r="A2705" s="198">
        <v>43253</v>
      </c>
      <c r="B2705" s="74">
        <v>10</v>
      </c>
      <c r="C2705" s="74">
        <v>2</v>
      </c>
      <c r="Q2705" s="93"/>
      <c r="R2705" s="93"/>
    </row>
    <row r="2706" spans="1:18" s="74" customFormat="1">
      <c r="A2706" s="198">
        <v>43254</v>
      </c>
      <c r="B2706" s="74">
        <v>15</v>
      </c>
      <c r="C2706" s="74">
        <v>4</v>
      </c>
      <c r="Q2706" s="93"/>
      <c r="R2706" s="93"/>
    </row>
    <row r="2707" spans="1:18" s="74" customFormat="1">
      <c r="A2707" s="198">
        <v>43255</v>
      </c>
      <c r="B2707" s="74">
        <v>13</v>
      </c>
      <c r="C2707" s="74">
        <v>4</v>
      </c>
      <c r="Q2707" s="93"/>
      <c r="R2707" s="93"/>
    </row>
    <row r="2708" spans="1:18" s="74" customFormat="1">
      <c r="A2708" s="198">
        <v>43256</v>
      </c>
      <c r="B2708" s="74">
        <v>12</v>
      </c>
      <c r="C2708" s="74">
        <v>4</v>
      </c>
      <c r="Q2708" s="93"/>
      <c r="R2708" s="93"/>
    </row>
    <row r="2709" spans="1:18" s="74" customFormat="1">
      <c r="A2709" s="198">
        <v>43257</v>
      </c>
      <c r="B2709" s="74">
        <v>11</v>
      </c>
      <c r="C2709" s="74">
        <v>3</v>
      </c>
      <c r="Q2709" s="93"/>
      <c r="R2709" s="93"/>
    </row>
    <row r="2710" spans="1:18" s="74" customFormat="1">
      <c r="A2710" s="198">
        <v>43258</v>
      </c>
      <c r="B2710" s="74">
        <v>5</v>
      </c>
      <c r="C2710" s="74">
        <v>2</v>
      </c>
      <c r="Q2710" s="93"/>
      <c r="R2710" s="93"/>
    </row>
    <row r="2711" spans="1:18" s="74" customFormat="1">
      <c r="A2711" s="198">
        <v>43259</v>
      </c>
      <c r="B2711" s="74">
        <v>15</v>
      </c>
      <c r="C2711" s="74">
        <v>4</v>
      </c>
      <c r="Q2711" s="93"/>
      <c r="R2711" s="93"/>
    </row>
    <row r="2712" spans="1:18" s="74" customFormat="1">
      <c r="A2712" s="198">
        <v>43260</v>
      </c>
      <c r="B2712" s="74">
        <v>15</v>
      </c>
      <c r="C2712" s="74">
        <v>4</v>
      </c>
      <c r="Q2712" s="93"/>
      <c r="R2712" s="93"/>
    </row>
    <row r="2713" spans="1:18" s="74" customFormat="1">
      <c r="A2713" s="198">
        <v>43261</v>
      </c>
      <c r="B2713" s="74">
        <v>16</v>
      </c>
      <c r="C2713" s="74">
        <v>4</v>
      </c>
      <c r="Q2713" s="93"/>
      <c r="R2713" s="93"/>
    </row>
    <row r="2714" spans="1:18" s="74" customFormat="1">
      <c r="A2714" s="198">
        <v>43262</v>
      </c>
      <c r="B2714" s="74">
        <v>13</v>
      </c>
      <c r="C2714" s="74">
        <v>3</v>
      </c>
      <c r="Q2714" s="93"/>
      <c r="R2714" s="93"/>
    </row>
    <row r="2715" spans="1:18" s="74" customFormat="1">
      <c r="A2715" s="198">
        <v>43263</v>
      </c>
      <c r="B2715" s="74">
        <v>13</v>
      </c>
      <c r="C2715" s="74">
        <v>3</v>
      </c>
      <c r="Q2715" s="93"/>
      <c r="R2715" s="93"/>
    </row>
    <row r="2716" spans="1:18" s="74" customFormat="1">
      <c r="A2716" s="198">
        <v>43264</v>
      </c>
      <c r="B2716" s="74">
        <v>13</v>
      </c>
      <c r="C2716" s="74">
        <v>3</v>
      </c>
      <c r="Q2716" s="93"/>
      <c r="R2716" s="93"/>
    </row>
    <row r="2717" spans="1:18" s="74" customFormat="1">
      <c r="A2717" s="198">
        <v>43265</v>
      </c>
      <c r="B2717" s="74">
        <v>9</v>
      </c>
      <c r="C2717" s="74">
        <v>3</v>
      </c>
      <c r="Q2717" s="93"/>
      <c r="R2717" s="93"/>
    </row>
    <row r="2718" spans="1:18" s="74" customFormat="1">
      <c r="A2718" s="198">
        <v>43266</v>
      </c>
      <c r="B2718" s="74">
        <v>21</v>
      </c>
      <c r="C2718" s="74">
        <v>2</v>
      </c>
      <c r="Q2718" s="93"/>
      <c r="R2718" s="93"/>
    </row>
    <row r="2719" spans="1:18" s="74" customFormat="1">
      <c r="A2719" s="198">
        <v>43267</v>
      </c>
      <c r="B2719" s="74">
        <v>28</v>
      </c>
      <c r="C2719" s="74">
        <v>2</v>
      </c>
      <c r="Q2719" s="93"/>
      <c r="R2719" s="93"/>
    </row>
    <row r="2720" spans="1:18" s="74" customFormat="1">
      <c r="A2720" s="198">
        <v>43268</v>
      </c>
      <c r="B2720" s="74">
        <v>10</v>
      </c>
      <c r="C2720" s="74">
        <v>2</v>
      </c>
      <c r="Q2720" s="93"/>
      <c r="R2720" s="93"/>
    </row>
    <row r="2721" spans="1:18" s="74" customFormat="1">
      <c r="A2721" s="198">
        <v>43269</v>
      </c>
      <c r="B2721" s="74">
        <v>13</v>
      </c>
      <c r="C2721" s="74">
        <v>2</v>
      </c>
      <c r="Q2721" s="93"/>
      <c r="R2721" s="93"/>
    </row>
    <row r="2722" spans="1:18" s="74" customFormat="1">
      <c r="A2722" s="198">
        <v>43270</v>
      </c>
      <c r="B2722" s="74">
        <v>18</v>
      </c>
      <c r="C2722" s="74">
        <v>2</v>
      </c>
      <c r="Q2722" s="93"/>
      <c r="R2722" s="93"/>
    </row>
    <row r="2723" spans="1:18" s="74" customFormat="1">
      <c r="A2723" s="198">
        <v>43271</v>
      </c>
      <c r="B2723" s="74">
        <v>25</v>
      </c>
      <c r="C2723" s="74">
        <v>2</v>
      </c>
      <c r="Q2723" s="93"/>
      <c r="R2723" s="93"/>
    </row>
    <row r="2724" spans="1:18" s="74" customFormat="1">
      <c r="A2724" s="198">
        <v>43272</v>
      </c>
      <c r="B2724" s="74">
        <v>27</v>
      </c>
      <c r="C2724" s="74">
        <v>3</v>
      </c>
      <c r="Q2724" s="93"/>
      <c r="R2724" s="93"/>
    </row>
    <row r="2725" spans="1:18" s="74" customFormat="1">
      <c r="A2725" s="198">
        <v>43273</v>
      </c>
      <c r="B2725" s="74">
        <v>36</v>
      </c>
      <c r="C2725" s="74">
        <v>4</v>
      </c>
      <c r="Q2725" s="93"/>
      <c r="R2725" s="93"/>
    </row>
    <row r="2726" spans="1:18" s="74" customFormat="1">
      <c r="A2726" s="198">
        <v>43274</v>
      </c>
      <c r="B2726" s="74">
        <v>32</v>
      </c>
      <c r="C2726" s="74">
        <v>4</v>
      </c>
      <c r="Q2726" s="93"/>
      <c r="R2726" s="93"/>
    </row>
    <row r="2727" spans="1:18" s="74" customFormat="1">
      <c r="A2727" s="198">
        <v>43275</v>
      </c>
      <c r="B2727" s="74">
        <v>39</v>
      </c>
      <c r="C2727" s="74">
        <v>4</v>
      </c>
      <c r="Q2727" s="93"/>
      <c r="R2727" s="93"/>
    </row>
    <row r="2728" spans="1:18" s="74" customFormat="1">
      <c r="A2728" s="198">
        <v>43276</v>
      </c>
      <c r="B2728" s="74">
        <v>38</v>
      </c>
      <c r="C2728" s="74">
        <v>4</v>
      </c>
      <c r="Q2728" s="93"/>
      <c r="R2728" s="93"/>
    </row>
    <row r="2729" spans="1:18" s="74" customFormat="1">
      <c r="A2729" s="198">
        <v>43277</v>
      </c>
      <c r="B2729" s="74">
        <v>35</v>
      </c>
      <c r="C2729" s="74">
        <v>4</v>
      </c>
      <c r="Q2729" s="93"/>
      <c r="R2729" s="93"/>
    </row>
    <row r="2730" spans="1:18" s="74" customFormat="1">
      <c r="A2730" s="198">
        <v>43278</v>
      </c>
      <c r="B2730" s="74">
        <v>39</v>
      </c>
      <c r="C2730" s="74">
        <v>4</v>
      </c>
      <c r="Q2730" s="93"/>
      <c r="R2730" s="93"/>
    </row>
    <row r="2731" spans="1:18" s="74" customFormat="1">
      <c r="A2731" s="198">
        <v>43279</v>
      </c>
      <c r="B2731" s="74">
        <v>40</v>
      </c>
      <c r="C2731" s="74">
        <v>4</v>
      </c>
      <c r="Q2731" s="93"/>
      <c r="R2731" s="93"/>
    </row>
    <row r="2732" spans="1:18" s="74" customFormat="1">
      <c r="A2732" s="198">
        <v>43280</v>
      </c>
      <c r="B2732" s="74">
        <v>41</v>
      </c>
      <c r="C2732" s="74">
        <v>4</v>
      </c>
      <c r="Q2732" s="93"/>
      <c r="R2732" s="93"/>
    </row>
    <row r="2733" spans="1:18" s="74" customFormat="1">
      <c r="A2733" s="198">
        <v>43281</v>
      </c>
      <c r="B2733" s="74">
        <v>35</v>
      </c>
      <c r="C2733" s="74">
        <v>3</v>
      </c>
      <c r="Q2733" s="93"/>
      <c r="R2733" s="93"/>
    </row>
    <row r="2734" spans="1:18" s="74" customFormat="1">
      <c r="A2734" s="198">
        <v>43282</v>
      </c>
      <c r="B2734" s="74">
        <v>39</v>
      </c>
      <c r="C2734" s="74">
        <v>3</v>
      </c>
      <c r="Q2734" s="93"/>
      <c r="R2734" s="93"/>
    </row>
    <row r="2735" spans="1:18" s="74" customFormat="1">
      <c r="A2735" s="198">
        <v>43283</v>
      </c>
      <c r="B2735" s="74">
        <v>44</v>
      </c>
      <c r="C2735" s="74">
        <v>4</v>
      </c>
      <c r="Q2735" s="93"/>
      <c r="R2735" s="93"/>
    </row>
    <row r="2736" spans="1:18" s="74" customFormat="1">
      <c r="A2736" s="198">
        <v>43284</v>
      </c>
      <c r="B2736" s="74">
        <v>44</v>
      </c>
      <c r="C2736" s="74">
        <v>3</v>
      </c>
      <c r="Q2736" s="93"/>
      <c r="R2736" s="93"/>
    </row>
    <row r="2737" spans="1:18" s="74" customFormat="1">
      <c r="A2737" s="198">
        <v>43285</v>
      </c>
      <c r="B2737" s="74">
        <v>39</v>
      </c>
      <c r="C2737" s="74">
        <v>3</v>
      </c>
      <c r="Q2737" s="93"/>
      <c r="R2737" s="93"/>
    </row>
    <row r="2738" spans="1:18" s="74" customFormat="1">
      <c r="A2738" s="198">
        <v>43286</v>
      </c>
      <c r="B2738" s="74">
        <v>55</v>
      </c>
      <c r="C2738" s="74">
        <v>3</v>
      </c>
      <c r="Q2738" s="93"/>
      <c r="R2738" s="93"/>
    </row>
    <row r="2739" spans="1:18" s="74" customFormat="1">
      <c r="A2739" s="198">
        <v>43287</v>
      </c>
      <c r="B2739" s="74">
        <v>53</v>
      </c>
      <c r="C2739" s="74">
        <v>3</v>
      </c>
      <c r="Q2739" s="93"/>
      <c r="R2739" s="93"/>
    </row>
    <row r="2740" spans="1:18">
      <c r="A2740" s="198">
        <v>43288</v>
      </c>
      <c r="B2740" s="74">
        <v>57</v>
      </c>
      <c r="C2740" s="74">
        <v>4</v>
      </c>
    </row>
    <row r="2741" spans="1:18">
      <c r="A2741" s="198">
        <v>43289</v>
      </c>
      <c r="B2741" s="74">
        <v>50</v>
      </c>
      <c r="C2741" s="74">
        <v>5</v>
      </c>
    </row>
    <row r="2742" spans="1:18">
      <c r="A2742" s="198">
        <v>43290</v>
      </c>
      <c r="B2742" s="74">
        <v>37</v>
      </c>
      <c r="C2742" s="74">
        <v>4</v>
      </c>
    </row>
    <row r="2743" spans="1:18">
      <c r="A2743" s="198">
        <v>43291</v>
      </c>
      <c r="B2743" s="74">
        <v>42</v>
      </c>
      <c r="C2743" s="74">
        <v>4</v>
      </c>
    </row>
    <row r="2744" spans="1:18">
      <c r="A2744" s="198">
        <v>43292</v>
      </c>
      <c r="B2744" s="74">
        <v>31</v>
      </c>
      <c r="C2744" s="74">
        <v>4</v>
      </c>
    </row>
    <row r="2745" spans="1:18">
      <c r="A2745" s="198">
        <v>43293</v>
      </c>
      <c r="B2745" s="74">
        <v>36</v>
      </c>
      <c r="C2745" s="74">
        <v>4</v>
      </c>
    </row>
    <row r="2746" spans="1:18">
      <c r="A2746" s="198">
        <v>43294</v>
      </c>
      <c r="B2746" s="74">
        <v>40</v>
      </c>
      <c r="C2746" s="74">
        <v>4</v>
      </c>
    </row>
    <row r="2747" spans="1:18">
      <c r="A2747" s="198">
        <v>43295</v>
      </c>
      <c r="B2747" s="74">
        <v>34</v>
      </c>
      <c r="C2747" s="74">
        <v>4</v>
      </c>
    </row>
    <row r="2748" spans="1:18">
      <c r="A2748" s="198">
        <v>43296</v>
      </c>
      <c r="B2748" s="74">
        <v>28</v>
      </c>
      <c r="C2748" s="74">
        <v>4</v>
      </c>
    </row>
    <row r="2749" spans="1:18">
      <c r="A2749" s="198">
        <v>43297</v>
      </c>
      <c r="B2749" s="74">
        <v>31</v>
      </c>
      <c r="C2749" s="74">
        <v>3</v>
      </c>
    </row>
    <row r="2750" spans="1:18">
      <c r="A2750" s="198">
        <v>43298</v>
      </c>
      <c r="B2750" s="74">
        <v>24</v>
      </c>
      <c r="C2750" s="74">
        <v>3</v>
      </c>
    </row>
    <row r="2751" spans="1:18">
      <c r="A2751" s="198">
        <v>43299</v>
      </c>
      <c r="B2751" s="74">
        <v>28</v>
      </c>
      <c r="C2751" s="74">
        <v>3</v>
      </c>
    </row>
    <row r="2752" spans="1:18">
      <c r="A2752" s="198">
        <v>43300</v>
      </c>
      <c r="B2752" s="74">
        <v>30</v>
      </c>
      <c r="C2752" s="74">
        <v>3</v>
      </c>
    </row>
    <row r="2753" spans="1:3">
      <c r="A2753" s="198">
        <v>43301</v>
      </c>
      <c r="B2753" s="74">
        <v>26</v>
      </c>
      <c r="C2753" s="74">
        <v>3</v>
      </c>
    </row>
    <row r="2754" spans="1:3">
      <c r="A2754" s="198">
        <v>43302</v>
      </c>
      <c r="B2754" s="74">
        <v>30</v>
      </c>
      <c r="C2754" s="74">
        <v>3</v>
      </c>
    </row>
    <row r="2755" spans="1:3">
      <c r="A2755" s="198">
        <v>43303</v>
      </c>
      <c r="B2755" s="74">
        <v>27</v>
      </c>
      <c r="C2755" s="74">
        <v>3</v>
      </c>
    </row>
    <row r="2756" spans="1:3">
      <c r="A2756" s="198">
        <v>43304</v>
      </c>
      <c r="B2756" s="74">
        <v>27</v>
      </c>
      <c r="C2756" s="74">
        <v>3</v>
      </c>
    </row>
    <row r="2757" spans="1:3">
      <c r="A2757" s="198">
        <v>43305</v>
      </c>
      <c r="B2757" s="74">
        <v>20</v>
      </c>
      <c r="C2757" s="74">
        <v>3</v>
      </c>
    </row>
    <row r="2758" spans="1:3">
      <c r="A2758" s="198">
        <v>43306</v>
      </c>
      <c r="B2758" s="74">
        <v>22</v>
      </c>
      <c r="C2758" s="74">
        <v>3</v>
      </c>
    </row>
    <row r="2759" spans="1:3">
      <c r="A2759" s="198">
        <v>43307</v>
      </c>
      <c r="B2759" s="74">
        <v>24</v>
      </c>
      <c r="C2759" s="74">
        <v>3</v>
      </c>
    </row>
    <row r="2760" spans="1:3">
      <c r="A2760" s="198">
        <v>43308</v>
      </c>
      <c r="B2760" s="74">
        <v>28</v>
      </c>
      <c r="C2760" s="74">
        <v>3</v>
      </c>
    </row>
    <row r="2761" spans="1:3">
      <c r="A2761" s="198">
        <v>43309</v>
      </c>
      <c r="B2761" s="74">
        <v>34</v>
      </c>
      <c r="C2761" s="74">
        <v>4</v>
      </c>
    </row>
    <row r="2762" spans="1:3">
      <c r="A2762" s="198">
        <v>43310</v>
      </c>
      <c r="B2762" s="74">
        <v>32</v>
      </c>
      <c r="C2762" s="74">
        <v>4</v>
      </c>
    </row>
    <row r="2763" spans="1:3">
      <c r="A2763" s="198">
        <v>43311</v>
      </c>
      <c r="B2763" s="74">
        <v>32</v>
      </c>
      <c r="C2763" s="74">
        <v>4</v>
      </c>
    </row>
    <row r="2764" spans="1:3">
      <c r="A2764" s="198">
        <v>43312</v>
      </c>
      <c r="B2764" s="74">
        <v>28</v>
      </c>
      <c r="C2764" s="74">
        <v>4</v>
      </c>
    </row>
    <row r="2765" spans="1:3">
      <c r="A2765" s="198">
        <v>43313</v>
      </c>
      <c r="B2765" s="74">
        <v>27</v>
      </c>
      <c r="C2765" s="74">
        <v>4</v>
      </c>
    </row>
    <row r="2766" spans="1:3">
      <c r="A2766" s="198">
        <v>43314</v>
      </c>
      <c r="B2766" s="74">
        <v>32</v>
      </c>
      <c r="C2766" s="74">
        <v>4</v>
      </c>
    </row>
    <row r="2767" spans="1:3">
      <c r="A2767" s="198">
        <v>43315</v>
      </c>
      <c r="B2767" s="74">
        <v>32</v>
      </c>
      <c r="C2767" s="74">
        <v>4</v>
      </c>
    </row>
    <row r="2768" spans="1:3">
      <c r="A2768" s="198">
        <v>43316</v>
      </c>
      <c r="B2768" s="74">
        <v>29</v>
      </c>
      <c r="C2768" s="74">
        <v>4</v>
      </c>
    </row>
    <row r="2769" spans="1:3">
      <c r="A2769" s="198">
        <v>43317</v>
      </c>
      <c r="B2769" s="74">
        <v>32</v>
      </c>
      <c r="C2769" s="74">
        <v>4</v>
      </c>
    </row>
    <row r="2770" spans="1:3">
      <c r="A2770" s="198">
        <v>43318</v>
      </c>
      <c r="B2770" s="74">
        <v>31</v>
      </c>
      <c r="C2770" s="74">
        <v>4</v>
      </c>
    </row>
    <row r="2771" spans="1:3">
      <c r="A2771" s="198">
        <v>43319</v>
      </c>
      <c r="B2771" s="74">
        <v>26</v>
      </c>
      <c r="C2771" s="74">
        <v>3</v>
      </c>
    </row>
    <row r="2772" spans="1:3">
      <c r="A2772" s="198">
        <v>43320</v>
      </c>
      <c r="B2772" s="74">
        <v>29</v>
      </c>
      <c r="C2772" s="74">
        <v>4</v>
      </c>
    </row>
    <row r="2773" spans="1:3">
      <c r="A2773" s="198">
        <v>43321</v>
      </c>
      <c r="B2773" s="74">
        <v>28</v>
      </c>
      <c r="C2773" s="74">
        <v>4</v>
      </c>
    </row>
    <row r="2774" spans="1:3">
      <c r="A2774" s="198">
        <v>43322</v>
      </c>
      <c r="B2774" s="74">
        <v>26</v>
      </c>
      <c r="C2774" s="74">
        <v>4</v>
      </c>
    </row>
    <row r="2775" spans="1:3">
      <c r="A2775" s="198">
        <v>43323</v>
      </c>
      <c r="B2775" s="74">
        <v>27</v>
      </c>
      <c r="C2775" s="74">
        <v>4</v>
      </c>
    </row>
    <row r="2776" spans="1:3">
      <c r="A2776" s="198">
        <v>43324</v>
      </c>
      <c r="B2776" s="74">
        <v>27</v>
      </c>
      <c r="C2776" s="74">
        <v>4</v>
      </c>
    </row>
    <row r="2777" spans="1:3">
      <c r="A2777" s="198">
        <v>43325</v>
      </c>
      <c r="B2777" s="74">
        <v>25</v>
      </c>
      <c r="C2777" s="74">
        <v>4</v>
      </c>
    </row>
    <row r="2778" spans="1:3">
      <c r="A2778" s="198">
        <v>43326</v>
      </c>
      <c r="B2778" s="74">
        <v>26</v>
      </c>
      <c r="C2778" s="74">
        <v>4</v>
      </c>
    </row>
    <row r="2779" spans="1:3">
      <c r="A2779" s="198">
        <v>43327</v>
      </c>
      <c r="B2779" s="74">
        <v>20</v>
      </c>
      <c r="C2779" s="74">
        <v>4</v>
      </c>
    </row>
    <row r="2780" spans="1:3">
      <c r="A2780" s="198">
        <v>43328</v>
      </c>
      <c r="B2780" s="74">
        <v>17</v>
      </c>
      <c r="C2780" s="74">
        <v>3</v>
      </c>
    </row>
    <row r="2781" spans="1:3">
      <c r="A2781" s="198">
        <v>43329</v>
      </c>
      <c r="B2781" s="74">
        <v>31</v>
      </c>
      <c r="C2781" s="74">
        <v>4</v>
      </c>
    </row>
    <row r="2782" spans="1:3">
      <c r="A2782" s="198">
        <v>43330</v>
      </c>
      <c r="B2782" s="74">
        <v>28</v>
      </c>
      <c r="C2782" s="74">
        <v>4</v>
      </c>
    </row>
    <row r="2783" spans="1:3">
      <c r="A2783" s="198">
        <v>43331</v>
      </c>
      <c r="B2783" s="74">
        <v>29</v>
      </c>
      <c r="C2783" s="74">
        <v>5</v>
      </c>
    </row>
    <row r="2784" spans="1:3">
      <c r="A2784" s="198">
        <v>43332</v>
      </c>
      <c r="B2784" s="74">
        <v>33</v>
      </c>
      <c r="C2784" s="74">
        <v>6</v>
      </c>
    </row>
    <row r="2785" spans="1:3">
      <c r="A2785" s="198">
        <v>43333</v>
      </c>
      <c r="B2785" s="74">
        <v>34</v>
      </c>
      <c r="C2785" s="74">
        <v>6</v>
      </c>
    </row>
    <row r="2786" spans="1:3">
      <c r="A2786" s="198">
        <v>43334</v>
      </c>
      <c r="B2786" s="74">
        <v>31</v>
      </c>
      <c r="C2786" s="74">
        <v>5</v>
      </c>
    </row>
    <row r="2787" spans="1:3">
      <c r="A2787" s="198">
        <v>43335</v>
      </c>
      <c r="B2787" s="74">
        <v>37</v>
      </c>
      <c r="C2787" s="74">
        <v>5</v>
      </c>
    </row>
    <row r="2788" spans="1:3">
      <c r="A2788" s="198">
        <v>43336</v>
      </c>
      <c r="B2788" s="74">
        <v>34</v>
      </c>
      <c r="C2788" s="74">
        <v>5</v>
      </c>
    </row>
    <row r="2789" spans="1:3">
      <c r="A2789" s="198">
        <v>43337</v>
      </c>
      <c r="B2789" s="74">
        <v>39</v>
      </c>
      <c r="C2789" s="74">
        <v>5</v>
      </c>
    </row>
    <row r="2790" spans="1:3">
      <c r="A2790" s="198">
        <v>43338</v>
      </c>
      <c r="B2790" s="74">
        <v>38</v>
      </c>
      <c r="C2790" s="74">
        <v>5</v>
      </c>
    </row>
    <row r="2791" spans="1:3">
      <c r="A2791" s="198">
        <v>43339</v>
      </c>
      <c r="B2791" s="74">
        <v>45</v>
      </c>
      <c r="C2791" s="74">
        <v>5</v>
      </c>
    </row>
    <row r="2792" spans="1:3">
      <c r="A2792" s="198">
        <v>43340</v>
      </c>
      <c r="B2792" s="74">
        <v>39</v>
      </c>
      <c r="C2792" s="74">
        <v>5</v>
      </c>
    </row>
    <row r="2793" spans="1:3">
      <c r="A2793" s="198">
        <v>43341</v>
      </c>
      <c r="B2793" s="74">
        <v>42</v>
      </c>
      <c r="C2793" s="74">
        <v>5</v>
      </c>
    </row>
    <row r="2794" spans="1:3">
      <c r="A2794" s="198">
        <v>43342</v>
      </c>
      <c r="B2794" s="74">
        <v>37</v>
      </c>
      <c r="C2794" s="74">
        <v>5</v>
      </c>
    </row>
    <row r="2795" spans="1:3">
      <c r="A2795" s="198">
        <v>43343</v>
      </c>
      <c r="B2795" s="74">
        <v>34</v>
      </c>
      <c r="C2795" s="74">
        <v>5</v>
      </c>
    </row>
    <row r="2796" spans="1:3">
      <c r="A2796" s="198">
        <v>43344</v>
      </c>
      <c r="B2796" s="74">
        <v>36</v>
      </c>
      <c r="C2796" s="74">
        <v>5</v>
      </c>
    </row>
    <row r="2797" spans="1:3">
      <c r="A2797" s="198">
        <v>43345</v>
      </c>
      <c r="B2797" s="74">
        <v>35</v>
      </c>
      <c r="C2797" s="74">
        <v>5</v>
      </c>
    </row>
    <row r="2798" spans="1:3">
      <c r="A2798" s="198">
        <v>43346</v>
      </c>
      <c r="B2798" s="74">
        <v>31</v>
      </c>
      <c r="C2798" s="74">
        <v>4</v>
      </c>
    </row>
    <row r="2799" spans="1:3">
      <c r="A2799" s="198">
        <v>43347</v>
      </c>
      <c r="B2799" s="74">
        <v>28</v>
      </c>
      <c r="C2799" s="74">
        <v>4</v>
      </c>
    </row>
    <row r="2800" spans="1:3">
      <c r="A2800" s="198">
        <v>43348</v>
      </c>
      <c r="B2800" s="74">
        <v>29</v>
      </c>
      <c r="C2800" s="74">
        <v>4</v>
      </c>
    </row>
    <row r="2801" spans="1:3">
      <c r="A2801" s="198">
        <v>43349</v>
      </c>
      <c r="B2801" s="74">
        <v>27</v>
      </c>
      <c r="C2801" s="74">
        <v>4</v>
      </c>
    </row>
    <row r="2802" spans="1:3">
      <c r="A2802" s="198">
        <v>43350</v>
      </c>
      <c r="B2802" s="74">
        <v>28</v>
      </c>
      <c r="C2802" s="74">
        <v>4</v>
      </c>
    </row>
    <row r="2803" spans="1:3">
      <c r="A2803" s="198">
        <v>43351</v>
      </c>
      <c r="B2803" s="74">
        <v>26</v>
      </c>
      <c r="C2803" s="74">
        <v>4</v>
      </c>
    </row>
    <row r="2804" spans="1:3">
      <c r="A2804" s="198">
        <v>43352</v>
      </c>
      <c r="B2804" s="74">
        <v>22</v>
      </c>
      <c r="C2804" s="74">
        <v>4</v>
      </c>
    </row>
    <row r="2805" spans="1:3">
      <c r="A2805" s="198">
        <v>43353</v>
      </c>
      <c r="B2805" s="74">
        <v>21</v>
      </c>
      <c r="C2805" s="74">
        <v>4</v>
      </c>
    </row>
    <row r="2806" spans="1:3">
      <c r="A2806" s="198">
        <v>43354</v>
      </c>
      <c r="B2806" s="74">
        <v>22</v>
      </c>
      <c r="C2806" s="74">
        <v>4</v>
      </c>
    </row>
    <row r="2807" spans="1:3">
      <c r="A2807" s="198">
        <v>43355</v>
      </c>
      <c r="B2807" s="74">
        <v>20</v>
      </c>
      <c r="C2807" s="74">
        <v>7</v>
      </c>
    </row>
    <row r="2808" spans="1:3">
      <c r="A2808" s="198">
        <v>43356</v>
      </c>
      <c r="B2808" s="74">
        <v>38</v>
      </c>
      <c r="C2808" s="74">
        <v>6</v>
      </c>
    </row>
    <row r="2809" spans="1:3">
      <c r="A2809" s="198">
        <v>43357</v>
      </c>
      <c r="B2809" s="74">
        <v>22</v>
      </c>
      <c r="C2809" s="74">
        <v>5</v>
      </c>
    </row>
    <row r="2810" spans="1:3">
      <c r="A2810" s="198">
        <v>43358</v>
      </c>
      <c r="B2810" s="74">
        <v>22</v>
      </c>
      <c r="C2810" s="74">
        <v>6</v>
      </c>
    </row>
    <row r="2811" spans="1:3">
      <c r="A2811" s="198">
        <v>43359</v>
      </c>
      <c r="B2811" s="74">
        <v>31</v>
      </c>
      <c r="C2811" s="74">
        <v>6</v>
      </c>
    </row>
    <row r="2812" spans="1:3">
      <c r="A2812" s="198">
        <v>43360</v>
      </c>
      <c r="B2812" s="74">
        <v>40</v>
      </c>
      <c r="C2812" s="74">
        <v>7</v>
      </c>
    </row>
    <row r="2813" spans="1:3">
      <c r="A2813" s="198">
        <v>43361</v>
      </c>
      <c r="B2813" s="74">
        <v>29</v>
      </c>
      <c r="C2813" s="74">
        <v>6</v>
      </c>
    </row>
    <row r="2814" spans="1:3">
      <c r="A2814" s="198">
        <v>43362</v>
      </c>
      <c r="B2814" s="74">
        <v>22</v>
      </c>
      <c r="C2814" s="74">
        <v>5</v>
      </c>
    </row>
    <row r="2815" spans="1:3">
      <c r="A2815" s="198">
        <v>43363</v>
      </c>
      <c r="B2815" s="74">
        <v>24</v>
      </c>
      <c r="C2815" s="74">
        <v>5</v>
      </c>
    </row>
    <row r="2816" spans="1:3">
      <c r="A2816" s="198">
        <v>43364</v>
      </c>
      <c r="B2816" s="74">
        <v>24</v>
      </c>
      <c r="C2816" s="74">
        <v>5</v>
      </c>
    </row>
    <row r="2817" spans="1:3">
      <c r="A2817" s="198">
        <v>43365</v>
      </c>
      <c r="B2817" s="74">
        <v>32</v>
      </c>
      <c r="C2817" s="74">
        <v>5</v>
      </c>
    </row>
    <row r="2818" spans="1:3">
      <c r="A2818" s="198">
        <v>43366</v>
      </c>
      <c r="B2818" s="74">
        <v>21</v>
      </c>
      <c r="C2818" s="74">
        <v>5</v>
      </c>
    </row>
    <row r="2819" spans="1:3">
      <c r="A2819" s="198">
        <v>43367</v>
      </c>
      <c r="B2819" s="74">
        <v>26</v>
      </c>
      <c r="C2819" s="74">
        <v>5</v>
      </c>
    </row>
    <row r="2820" spans="1:3">
      <c r="A2820" s="198">
        <v>43368</v>
      </c>
      <c r="B2820" s="74">
        <v>28</v>
      </c>
      <c r="C2820" s="74">
        <v>6</v>
      </c>
    </row>
    <row r="2821" spans="1:3">
      <c r="A2821" s="198">
        <v>43369</v>
      </c>
      <c r="B2821" s="74">
        <v>29</v>
      </c>
      <c r="C2821" s="74">
        <v>6</v>
      </c>
    </row>
    <row r="2822" spans="1:3">
      <c r="A2822" s="198">
        <v>43370</v>
      </c>
      <c r="B2822" s="74">
        <v>22</v>
      </c>
      <c r="C2822" s="74">
        <v>6</v>
      </c>
    </row>
    <row r="2823" spans="1:3">
      <c r="A2823" s="198">
        <v>43371</v>
      </c>
      <c r="B2823" s="74">
        <v>29</v>
      </c>
      <c r="C2823" s="74">
        <v>6</v>
      </c>
    </row>
    <row r="2824" spans="1:3">
      <c r="A2824" s="198">
        <v>43372</v>
      </c>
      <c r="B2824" s="74">
        <v>38</v>
      </c>
      <c r="C2824" s="74">
        <v>6</v>
      </c>
    </row>
    <row r="2825" spans="1:3">
      <c r="A2825" s="198">
        <v>43373</v>
      </c>
      <c r="B2825" s="74">
        <v>28</v>
      </c>
      <c r="C2825" s="74">
        <v>6</v>
      </c>
    </row>
    <row r="2826" spans="1:3">
      <c r="A2826" s="198">
        <v>43374</v>
      </c>
      <c r="B2826" s="74">
        <v>22</v>
      </c>
      <c r="C2826" s="74">
        <v>5</v>
      </c>
    </row>
    <row r="2827" spans="1:3">
      <c r="A2827" s="198">
        <v>43375</v>
      </c>
      <c r="B2827" s="74">
        <v>34</v>
      </c>
      <c r="C2827" s="74">
        <v>5</v>
      </c>
    </row>
    <row r="2828" spans="1:3">
      <c r="A2828" s="198">
        <v>43376</v>
      </c>
      <c r="B2828" s="74">
        <v>26</v>
      </c>
      <c r="C2828" s="74">
        <v>5</v>
      </c>
    </row>
    <row r="2829" spans="1:3">
      <c r="A2829" s="198">
        <v>43377</v>
      </c>
      <c r="B2829" s="74">
        <v>22</v>
      </c>
      <c r="C2829" s="74">
        <v>5</v>
      </c>
    </row>
    <row r="2830" spans="1:3">
      <c r="A2830" s="198">
        <v>43378</v>
      </c>
      <c r="B2830" s="74">
        <v>32</v>
      </c>
      <c r="C2830" s="74">
        <v>5</v>
      </c>
    </row>
    <row r="2831" spans="1:3">
      <c r="A2831" s="198">
        <v>43379</v>
      </c>
      <c r="B2831" s="74">
        <v>21</v>
      </c>
      <c r="C2831" s="74">
        <v>6</v>
      </c>
    </row>
    <row r="2832" spans="1:3">
      <c r="A2832" s="198">
        <v>43380</v>
      </c>
      <c r="B2832" s="74">
        <v>35</v>
      </c>
      <c r="C2832" s="74">
        <v>6</v>
      </c>
    </row>
    <row r="2833" spans="1:3">
      <c r="A2833" s="198">
        <v>43381</v>
      </c>
      <c r="B2833" s="74">
        <v>20</v>
      </c>
      <c r="C2833" s="74">
        <v>6</v>
      </c>
    </row>
    <row r="2834" spans="1:3">
      <c r="A2834" s="198">
        <v>43382</v>
      </c>
      <c r="B2834" s="74">
        <v>24</v>
      </c>
      <c r="C2834" s="74">
        <v>6</v>
      </c>
    </row>
    <row r="2835" spans="1:3">
      <c r="A2835" s="198">
        <v>43383</v>
      </c>
      <c r="B2835" s="74">
        <v>39</v>
      </c>
      <c r="C2835" s="74">
        <v>6</v>
      </c>
    </row>
    <row r="2836" spans="1:3">
      <c r="A2836" s="78">
        <v>43384</v>
      </c>
      <c r="B2836" s="74">
        <v>34</v>
      </c>
      <c r="C2836" s="74">
        <v>7</v>
      </c>
    </row>
    <row r="2837" spans="1:3">
      <c r="A2837" s="78">
        <v>43385</v>
      </c>
      <c r="B2837" s="74">
        <v>26</v>
      </c>
      <c r="C2837" s="74">
        <v>7</v>
      </c>
    </row>
    <row r="2838" spans="1:3">
      <c r="A2838" s="78">
        <v>43386</v>
      </c>
      <c r="B2838" s="74">
        <v>31</v>
      </c>
      <c r="C2838" s="74">
        <v>7</v>
      </c>
    </row>
    <row r="2839" spans="1:3">
      <c r="A2839" s="78">
        <v>43387</v>
      </c>
      <c r="B2839" s="74">
        <v>22</v>
      </c>
      <c r="C2839" s="74">
        <v>8</v>
      </c>
    </row>
    <row r="2840" spans="1:3">
      <c r="A2840" s="78">
        <v>43388</v>
      </c>
      <c r="B2840" s="74">
        <v>37</v>
      </c>
      <c r="C2840" s="74">
        <v>8</v>
      </c>
    </row>
    <row r="2841" spans="1:3">
      <c r="A2841" s="78">
        <v>43389</v>
      </c>
      <c r="B2841" s="74">
        <v>28</v>
      </c>
      <c r="C2841" s="74">
        <v>7</v>
      </c>
    </row>
    <row r="2842" spans="1:3">
      <c r="A2842" s="78">
        <v>43390</v>
      </c>
      <c r="B2842" s="74">
        <v>25</v>
      </c>
      <c r="C2842" s="74">
        <v>7</v>
      </c>
    </row>
    <row r="2843" spans="1:3">
      <c r="A2843" s="78">
        <v>43391</v>
      </c>
      <c r="B2843" s="74">
        <v>40</v>
      </c>
      <c r="C2843" s="74">
        <v>5</v>
      </c>
    </row>
    <row r="2844" spans="1:3">
      <c r="A2844" s="78">
        <v>43392</v>
      </c>
      <c r="B2844" s="74">
        <v>36</v>
      </c>
      <c r="C2844" s="74">
        <v>5</v>
      </c>
    </row>
    <row r="2845" spans="1:3">
      <c r="A2845" s="78">
        <v>43393</v>
      </c>
      <c r="B2845" s="74">
        <v>36</v>
      </c>
      <c r="C2845" s="74">
        <v>6</v>
      </c>
    </row>
    <row r="2846" spans="1:3">
      <c r="A2846" s="78">
        <v>43394</v>
      </c>
      <c r="B2846" s="74">
        <v>24</v>
      </c>
      <c r="C2846" s="74">
        <v>8</v>
      </c>
    </row>
    <row r="2847" spans="1:3">
      <c r="A2847" s="78">
        <v>43395</v>
      </c>
      <c r="B2847" s="74">
        <v>25</v>
      </c>
      <c r="C2847" s="74">
        <v>8</v>
      </c>
    </row>
    <row r="2848" spans="1:3">
      <c r="A2848" s="78">
        <v>43396</v>
      </c>
      <c r="B2848" s="74">
        <v>27</v>
      </c>
      <c r="C2848" s="74">
        <v>8</v>
      </c>
    </row>
    <row r="2849" spans="1:3">
      <c r="A2849" s="78">
        <v>43397</v>
      </c>
      <c r="B2849" s="74">
        <v>22</v>
      </c>
      <c r="C2849" s="74">
        <v>6</v>
      </c>
    </row>
    <row r="2850" spans="1:3">
      <c r="A2850" s="78">
        <v>43398</v>
      </c>
      <c r="B2850" s="74">
        <v>22</v>
      </c>
      <c r="C2850" s="74">
        <v>6</v>
      </c>
    </row>
    <row r="2851" spans="1:3">
      <c r="A2851" s="78">
        <v>43399</v>
      </c>
      <c r="B2851" s="74">
        <v>25</v>
      </c>
      <c r="C2851" s="74">
        <v>6</v>
      </c>
    </row>
    <row r="2852" spans="1:3">
      <c r="A2852" s="78">
        <v>43400</v>
      </c>
      <c r="B2852" s="74">
        <v>23</v>
      </c>
      <c r="C2852" s="74">
        <v>6</v>
      </c>
    </row>
    <row r="2853" spans="1:3">
      <c r="A2853" s="78">
        <v>43401</v>
      </c>
      <c r="B2853" s="74">
        <v>26</v>
      </c>
      <c r="C2853" s="74">
        <v>6</v>
      </c>
    </row>
    <row r="2854" spans="1:3">
      <c r="A2854" s="78">
        <v>43402</v>
      </c>
      <c r="B2854" s="74">
        <v>20</v>
      </c>
      <c r="C2854" s="74">
        <v>6</v>
      </c>
    </row>
    <row r="2855" spans="1:3">
      <c r="A2855" s="78">
        <v>43403</v>
      </c>
      <c r="B2855" s="74">
        <v>21</v>
      </c>
      <c r="C2855" s="74">
        <v>6</v>
      </c>
    </row>
    <row r="2856" spans="1:3">
      <c r="A2856" s="78">
        <v>43404</v>
      </c>
      <c r="B2856" s="74">
        <v>19</v>
      </c>
      <c r="C2856" s="74">
        <v>6</v>
      </c>
    </row>
    <row r="2857" spans="1:3">
      <c r="A2857" s="78">
        <v>43405</v>
      </c>
      <c r="B2857" s="74">
        <v>13</v>
      </c>
      <c r="C2857" s="74">
        <v>4</v>
      </c>
    </row>
    <row r="2858" spans="1:3">
      <c r="A2858" s="78">
        <v>43406</v>
      </c>
      <c r="B2858" s="74">
        <v>11</v>
      </c>
      <c r="C2858" s="74">
        <v>4</v>
      </c>
    </row>
    <row r="2859" spans="1:3">
      <c r="A2859" s="78">
        <v>43407</v>
      </c>
      <c r="B2859" s="74">
        <v>15</v>
      </c>
      <c r="C2859" s="74">
        <v>5</v>
      </c>
    </row>
    <row r="2860" spans="1:3">
      <c r="A2860" s="78">
        <v>43408</v>
      </c>
      <c r="B2860" s="74">
        <v>20</v>
      </c>
      <c r="C2860" s="74">
        <v>8</v>
      </c>
    </row>
    <row r="2861" spans="1:3">
      <c r="A2861" s="78">
        <v>43409</v>
      </c>
      <c r="B2861" s="74">
        <v>15</v>
      </c>
      <c r="C2861" s="74">
        <v>7</v>
      </c>
    </row>
    <row r="2862" spans="1:3">
      <c r="A2862" s="78">
        <v>43410</v>
      </c>
      <c r="B2862" s="74">
        <v>14</v>
      </c>
      <c r="C2862" s="74">
        <v>7</v>
      </c>
    </row>
    <row r="2863" spans="1:3">
      <c r="A2863" s="78">
        <v>43411</v>
      </c>
      <c r="B2863" s="74">
        <v>12</v>
      </c>
      <c r="C2863" s="74">
        <v>6</v>
      </c>
    </row>
    <row r="2864" spans="1:3">
      <c r="A2864" s="78">
        <v>43412</v>
      </c>
      <c r="B2864" s="74">
        <v>13</v>
      </c>
      <c r="C2864" s="74">
        <v>6</v>
      </c>
    </row>
    <row r="2865" spans="1:3">
      <c r="A2865" s="78">
        <v>43413</v>
      </c>
      <c r="B2865" s="74">
        <v>12</v>
      </c>
      <c r="C2865" s="74">
        <v>5</v>
      </c>
    </row>
    <row r="2866" spans="1:3">
      <c r="A2866" s="78">
        <v>43414</v>
      </c>
      <c r="B2866" s="74">
        <v>5</v>
      </c>
      <c r="C2866" s="74">
        <v>3</v>
      </c>
    </row>
    <row r="2867" spans="1:3">
      <c r="A2867" s="78">
        <v>43415</v>
      </c>
      <c r="B2867" s="74">
        <v>7</v>
      </c>
      <c r="C2867" s="74">
        <v>3</v>
      </c>
    </row>
    <row r="2868" spans="1:3">
      <c r="A2868" s="78">
        <v>43416</v>
      </c>
      <c r="B2868" s="74">
        <v>8</v>
      </c>
      <c r="C2868" s="74">
        <v>3</v>
      </c>
    </row>
    <row r="2869" spans="1:3">
      <c r="A2869" s="78">
        <v>43417</v>
      </c>
      <c r="B2869" s="74">
        <v>10</v>
      </c>
      <c r="C2869" s="74">
        <v>4</v>
      </c>
    </row>
    <row r="2870" spans="1:3">
      <c r="A2870" s="78">
        <v>43418</v>
      </c>
      <c r="B2870" s="74">
        <v>18</v>
      </c>
      <c r="C2870" s="74">
        <v>6</v>
      </c>
    </row>
    <row r="2871" spans="1:3">
      <c r="A2871" s="78">
        <v>43419</v>
      </c>
      <c r="B2871" s="74">
        <v>24</v>
      </c>
      <c r="C2871" s="74">
        <v>5</v>
      </c>
    </row>
    <row r="2872" spans="1:3">
      <c r="A2872" s="78">
        <v>43420</v>
      </c>
      <c r="B2872" s="74">
        <v>27</v>
      </c>
      <c r="C2872" s="74">
        <v>5</v>
      </c>
    </row>
    <row r="2873" spans="1:3">
      <c r="A2873" s="78">
        <v>43421</v>
      </c>
      <c r="B2873" s="74">
        <v>30</v>
      </c>
      <c r="C2873" s="74">
        <v>4</v>
      </c>
    </row>
    <row r="2874" spans="1:3">
      <c r="A2874" s="78">
        <v>43422</v>
      </c>
      <c r="B2874" s="74">
        <v>32</v>
      </c>
      <c r="C2874" s="74">
        <v>4</v>
      </c>
    </row>
    <row r="2875" spans="1:3">
      <c r="A2875" s="78">
        <v>43423</v>
      </c>
      <c r="B2875" s="74">
        <v>31</v>
      </c>
      <c r="C2875" s="74">
        <v>4</v>
      </c>
    </row>
    <row r="2876" spans="1:3">
      <c r="A2876" s="78">
        <v>43424</v>
      </c>
      <c r="B2876" s="74">
        <v>31</v>
      </c>
      <c r="C2876" s="74">
        <v>4</v>
      </c>
    </row>
    <row r="2877" spans="1:3">
      <c r="A2877" s="78">
        <v>43425</v>
      </c>
      <c r="B2877" s="74">
        <v>33</v>
      </c>
      <c r="C2877" s="74">
        <v>4</v>
      </c>
    </row>
    <row r="2878" spans="1:3">
      <c r="A2878" s="78">
        <v>43426</v>
      </c>
      <c r="B2878" s="74">
        <v>35</v>
      </c>
      <c r="C2878" s="74">
        <v>5</v>
      </c>
    </row>
    <row r="2879" spans="1:3">
      <c r="A2879" s="78">
        <v>43427</v>
      </c>
      <c r="B2879" s="74">
        <v>38</v>
      </c>
      <c r="C2879" s="74">
        <v>7</v>
      </c>
    </row>
    <row r="2880" spans="1:3">
      <c r="A2880" s="78">
        <v>43428</v>
      </c>
      <c r="B2880" s="74">
        <v>35</v>
      </c>
      <c r="C2880" s="74">
        <v>6</v>
      </c>
    </row>
    <row r="2881" spans="1:3">
      <c r="A2881" s="78">
        <v>43429</v>
      </c>
      <c r="B2881" s="74">
        <v>31</v>
      </c>
      <c r="C2881" s="74">
        <v>5</v>
      </c>
    </row>
    <row r="2882" spans="1:3">
      <c r="A2882" s="78">
        <v>43430</v>
      </c>
      <c r="B2882" s="74">
        <v>30</v>
      </c>
      <c r="C2882" s="74">
        <v>4</v>
      </c>
    </row>
    <row r="2883" spans="1:3">
      <c r="A2883" s="78">
        <v>43431</v>
      </c>
      <c r="B2883" s="74">
        <v>32</v>
      </c>
      <c r="C2883" s="74">
        <v>3</v>
      </c>
    </row>
    <row r="2884" spans="1:3">
      <c r="A2884" s="78">
        <v>43432</v>
      </c>
      <c r="B2884" s="74">
        <v>32</v>
      </c>
      <c r="C2884" s="74">
        <v>4</v>
      </c>
    </row>
    <row r="2885" spans="1:3">
      <c r="A2885" s="78">
        <v>43433</v>
      </c>
      <c r="B2885" s="74">
        <v>39</v>
      </c>
      <c r="C2885" s="74">
        <v>4</v>
      </c>
    </row>
    <row r="2886" spans="1:3">
      <c r="A2886" s="78">
        <v>43434</v>
      </c>
      <c r="B2886" s="74">
        <v>45</v>
      </c>
      <c r="C2886" s="74">
        <v>4</v>
      </c>
    </row>
    <row r="2887" spans="1:3">
      <c r="A2887" s="78">
        <v>43435</v>
      </c>
      <c r="B2887" s="74">
        <v>46</v>
      </c>
      <c r="C2887" s="74">
        <v>5</v>
      </c>
    </row>
    <row r="2888" spans="1:3">
      <c r="A2888" s="78">
        <v>43436</v>
      </c>
      <c r="B2888" s="74">
        <v>40</v>
      </c>
      <c r="C2888" s="74">
        <v>5</v>
      </c>
    </row>
    <row r="2889" spans="1:3">
      <c r="A2889" s="78">
        <v>43437</v>
      </c>
      <c r="B2889" s="74">
        <v>38</v>
      </c>
      <c r="C2889" s="74">
        <v>5</v>
      </c>
    </row>
    <row r="2890" spans="1:3">
      <c r="A2890" s="78">
        <v>43438</v>
      </c>
      <c r="B2890" s="74">
        <v>35</v>
      </c>
      <c r="C2890" s="74">
        <v>5</v>
      </c>
    </row>
    <row r="2891" spans="1:3">
      <c r="A2891" s="78">
        <v>43439</v>
      </c>
      <c r="B2891" s="74">
        <v>33</v>
      </c>
      <c r="C2891" s="74">
        <v>4</v>
      </c>
    </row>
    <row r="2892" spans="1:3">
      <c r="A2892" s="78">
        <v>43440</v>
      </c>
      <c r="B2892" s="74">
        <v>21</v>
      </c>
      <c r="C2892" s="74">
        <v>4</v>
      </c>
    </row>
    <row r="2893" spans="1:3">
      <c r="A2893" s="78">
        <v>43441</v>
      </c>
      <c r="B2893" s="74">
        <v>25</v>
      </c>
      <c r="C2893" s="74">
        <v>4</v>
      </c>
    </row>
    <row r="2894" spans="1:3">
      <c r="A2894" s="78">
        <v>43442</v>
      </c>
      <c r="B2894" s="74">
        <v>34</v>
      </c>
      <c r="C2894" s="74">
        <v>6</v>
      </c>
    </row>
    <row r="2895" spans="1:3">
      <c r="A2895" s="78">
        <v>43443</v>
      </c>
      <c r="B2895" s="74">
        <v>32</v>
      </c>
      <c r="C2895" s="74">
        <v>6</v>
      </c>
    </row>
    <row r="2896" spans="1:3">
      <c r="A2896" s="78">
        <v>43444</v>
      </c>
      <c r="B2896" s="74">
        <v>25</v>
      </c>
      <c r="C2896" s="74">
        <v>6</v>
      </c>
    </row>
    <row r="2897" spans="1:5">
      <c r="A2897" s="78">
        <v>43445</v>
      </c>
      <c r="B2897" s="74">
        <v>21</v>
      </c>
      <c r="C2897" s="74">
        <v>5</v>
      </c>
      <c r="E2897" s="247">
        <f>B2897*1</f>
        <v>21</v>
      </c>
    </row>
    <row r="2898" spans="1:5">
      <c r="A2898" s="78">
        <v>43446</v>
      </c>
      <c r="B2898" s="74">
        <v>10</v>
      </c>
      <c r="C2898" s="74">
        <v>4</v>
      </c>
    </row>
    <row r="2899" spans="1:5">
      <c r="A2899" s="78">
        <v>43447</v>
      </c>
      <c r="B2899" s="74">
        <v>12</v>
      </c>
      <c r="C2899" s="74">
        <v>3</v>
      </c>
    </row>
    <row r="2900" spans="1:5">
      <c r="A2900" s="78">
        <v>43448</v>
      </c>
      <c r="B2900" s="74">
        <v>17</v>
      </c>
      <c r="C2900" s="74">
        <v>3</v>
      </c>
    </row>
    <row r="2901" spans="1:5">
      <c r="A2901" s="78">
        <v>43449</v>
      </c>
      <c r="B2901" s="74">
        <v>29</v>
      </c>
      <c r="C2901" s="74">
        <v>6</v>
      </c>
    </row>
    <row r="2902" spans="1:5">
      <c r="A2902" s="78">
        <v>43450</v>
      </c>
      <c r="B2902" s="74">
        <v>31</v>
      </c>
      <c r="C2902" s="74">
        <v>5</v>
      </c>
    </row>
    <row r="2903" spans="1:5">
      <c r="A2903" s="78">
        <v>43451</v>
      </c>
      <c r="B2903" s="74">
        <v>30</v>
      </c>
      <c r="C2903" s="74">
        <v>5</v>
      </c>
    </row>
    <row r="2904" spans="1:5">
      <c r="A2904" s="78">
        <v>43452</v>
      </c>
      <c r="B2904" s="74">
        <v>33</v>
      </c>
      <c r="C2904" s="74">
        <v>4</v>
      </c>
    </row>
    <row r="2905" spans="1:5">
      <c r="A2905" s="78">
        <v>43453</v>
      </c>
      <c r="B2905" s="74">
        <v>31</v>
      </c>
      <c r="C2905" s="74">
        <v>6</v>
      </c>
    </row>
    <row r="2906" spans="1:5">
      <c r="A2906" s="78">
        <v>43454</v>
      </c>
      <c r="B2906" s="74">
        <v>25</v>
      </c>
      <c r="C2906" s="74">
        <v>4</v>
      </c>
    </row>
    <row r="2907" spans="1:5">
      <c r="A2907" s="78">
        <v>43455</v>
      </c>
      <c r="B2907" s="74">
        <v>24</v>
      </c>
      <c r="C2907" s="74">
        <v>4</v>
      </c>
    </row>
    <row r="2908" spans="1:5">
      <c r="A2908" s="78">
        <v>43456</v>
      </c>
      <c r="B2908" s="74">
        <v>33</v>
      </c>
      <c r="C2908" s="74">
        <v>4</v>
      </c>
    </row>
    <row r="2909" spans="1:5">
      <c r="A2909" s="78">
        <v>43457</v>
      </c>
      <c r="B2909" s="74">
        <v>36</v>
      </c>
      <c r="C2909" s="74">
        <v>4</v>
      </c>
    </row>
    <row r="2910" spans="1:5">
      <c r="A2910" s="78">
        <v>43458</v>
      </c>
      <c r="B2910" s="74">
        <v>33</v>
      </c>
      <c r="C2910" s="74">
        <v>5</v>
      </c>
    </row>
    <row r="2911" spans="1:5">
      <c r="A2911" s="78">
        <v>43459</v>
      </c>
      <c r="B2911" s="74">
        <v>32</v>
      </c>
      <c r="C2911" s="74">
        <v>5</v>
      </c>
    </row>
    <row r="2912" spans="1:5">
      <c r="A2912" s="78">
        <v>43460</v>
      </c>
      <c r="B2912" s="74">
        <v>29</v>
      </c>
      <c r="C2912" s="74">
        <v>4</v>
      </c>
    </row>
    <row r="2913" spans="1:3">
      <c r="A2913" s="78">
        <v>43461</v>
      </c>
      <c r="B2913" s="74">
        <v>27</v>
      </c>
      <c r="C2913" s="74">
        <v>4</v>
      </c>
    </row>
    <row r="2914" spans="1:3">
      <c r="A2914" s="78">
        <v>43462</v>
      </c>
      <c r="B2914" s="74">
        <v>30</v>
      </c>
      <c r="C2914" s="74">
        <v>4</v>
      </c>
    </row>
    <row r="2915" spans="1:3">
      <c r="A2915" s="78">
        <v>43463</v>
      </c>
      <c r="B2915" s="74">
        <v>39</v>
      </c>
      <c r="C2915" s="74">
        <v>5</v>
      </c>
    </row>
    <row r="2916" spans="1:3">
      <c r="A2916" s="78">
        <v>43464</v>
      </c>
      <c r="B2916" s="74">
        <v>38</v>
      </c>
      <c r="C2916" s="74">
        <v>5</v>
      </c>
    </row>
    <row r="2917" spans="1:3">
      <c r="A2917" s="78">
        <v>43465</v>
      </c>
      <c r="B2917" s="74">
        <v>43</v>
      </c>
      <c r="C2917" s="74">
        <v>7</v>
      </c>
    </row>
    <row r="2918" spans="1:3">
      <c r="A2918" s="78">
        <v>43466</v>
      </c>
      <c r="B2918" s="74">
        <v>45</v>
      </c>
      <c r="C2918" s="74">
        <v>6</v>
      </c>
    </row>
    <row r="2919" spans="1:3">
      <c r="A2919" s="78">
        <v>43467</v>
      </c>
      <c r="B2919" s="74">
        <v>34</v>
      </c>
      <c r="C2919" s="74">
        <v>4</v>
      </c>
    </row>
    <row r="2920" spans="1:3">
      <c r="A2920" s="78">
        <v>43468</v>
      </c>
      <c r="B2920" s="74">
        <v>33</v>
      </c>
      <c r="C2920" s="74">
        <v>4</v>
      </c>
    </row>
    <row r="2921" spans="1:3">
      <c r="A2921" s="78">
        <v>43469</v>
      </c>
      <c r="B2921" s="74">
        <v>38</v>
      </c>
      <c r="C2921" s="74">
        <v>5</v>
      </c>
    </row>
    <row r="2922" spans="1:3">
      <c r="A2922" s="78">
        <v>43470</v>
      </c>
      <c r="B2922" s="74">
        <v>35</v>
      </c>
      <c r="C2922" s="74">
        <v>5</v>
      </c>
    </row>
    <row r="2923" spans="1:3">
      <c r="A2923" s="78">
        <v>43471</v>
      </c>
      <c r="B2923" s="74">
        <v>39</v>
      </c>
      <c r="C2923" s="74">
        <v>5</v>
      </c>
    </row>
    <row r="2924" spans="1:3">
      <c r="A2924" s="78">
        <v>43472</v>
      </c>
      <c r="B2924" s="74">
        <v>38</v>
      </c>
      <c r="C2924" s="74">
        <v>5</v>
      </c>
    </row>
    <row r="2925" spans="1:3">
      <c r="A2925" s="78">
        <v>43473</v>
      </c>
      <c r="B2925" s="74">
        <v>34</v>
      </c>
      <c r="C2925" s="74">
        <v>5</v>
      </c>
    </row>
    <row r="2926" spans="1:3">
      <c r="A2926" s="78">
        <v>43474</v>
      </c>
      <c r="B2926" s="74">
        <v>24</v>
      </c>
      <c r="C2926" s="74">
        <v>4</v>
      </c>
    </row>
    <row r="2927" spans="1:3">
      <c r="A2927" s="78">
        <v>43475</v>
      </c>
      <c r="B2927" s="74">
        <v>18</v>
      </c>
      <c r="C2927" s="74">
        <v>4</v>
      </c>
    </row>
    <row r="2928" spans="1:3">
      <c r="A2928" s="78">
        <v>43476</v>
      </c>
      <c r="B2928" s="74">
        <v>22</v>
      </c>
      <c r="C2928" s="74">
        <v>5</v>
      </c>
    </row>
    <row r="2929" spans="1:3">
      <c r="A2929" s="78">
        <v>43477</v>
      </c>
      <c r="B2929" s="74">
        <v>21</v>
      </c>
      <c r="C2929" s="74">
        <v>3</v>
      </c>
    </row>
    <row r="2930" spans="1:3">
      <c r="A2930" s="78">
        <v>43478</v>
      </c>
      <c r="B2930" s="74">
        <v>25</v>
      </c>
      <c r="C2930" s="74">
        <v>5</v>
      </c>
    </row>
    <row r="2931" spans="1:3">
      <c r="A2931" s="78">
        <v>43479</v>
      </c>
      <c r="B2931" s="74">
        <v>25</v>
      </c>
      <c r="C2931" s="74">
        <v>4</v>
      </c>
    </row>
    <row r="2932" spans="1:3">
      <c r="A2932" s="78">
        <v>43480</v>
      </c>
      <c r="B2932" s="74">
        <v>26</v>
      </c>
      <c r="C2932" s="74">
        <v>4</v>
      </c>
    </row>
    <row r="2933" spans="1:3">
      <c r="A2933" s="78">
        <v>43481</v>
      </c>
      <c r="B2933" s="74">
        <v>29</v>
      </c>
      <c r="C2933" s="74">
        <v>4</v>
      </c>
    </row>
    <row r="2934" spans="1:3">
      <c r="A2934" s="78">
        <v>43482</v>
      </c>
      <c r="B2934" s="74">
        <v>27</v>
      </c>
      <c r="C2934" s="74">
        <v>4</v>
      </c>
    </row>
    <row r="2935" spans="1:3">
      <c r="A2935" s="78">
        <v>43483</v>
      </c>
      <c r="B2935" s="74">
        <v>26</v>
      </c>
      <c r="C2935" s="74">
        <v>4</v>
      </c>
    </row>
    <row r="2936" spans="1:3">
      <c r="A2936" s="78">
        <v>43484</v>
      </c>
      <c r="B2936" s="74">
        <v>24</v>
      </c>
      <c r="C2936" s="74">
        <v>4</v>
      </c>
    </row>
    <row r="2937" spans="1:3">
      <c r="A2937" s="78">
        <v>43485</v>
      </c>
      <c r="B2937" s="74">
        <v>29</v>
      </c>
      <c r="C2937" s="74">
        <v>4</v>
      </c>
    </row>
    <row r="2938" spans="1:3">
      <c r="A2938" s="78">
        <v>43486</v>
      </c>
      <c r="B2938" s="74">
        <v>26</v>
      </c>
      <c r="C2938" s="74">
        <v>4</v>
      </c>
    </row>
    <row r="2939" spans="1:3">
      <c r="A2939" s="78">
        <v>43487</v>
      </c>
      <c r="B2939" s="74">
        <v>24</v>
      </c>
      <c r="C2939" s="74">
        <v>4</v>
      </c>
    </row>
    <row r="2940" spans="1:3">
      <c r="A2940" s="78">
        <v>43488</v>
      </c>
      <c r="B2940" s="74">
        <v>24</v>
      </c>
      <c r="C2940" s="74">
        <v>3</v>
      </c>
    </row>
    <row r="2941" spans="1:3">
      <c r="A2941" s="78">
        <v>43489</v>
      </c>
      <c r="B2941" s="74">
        <v>26</v>
      </c>
      <c r="C2941" s="74">
        <v>3</v>
      </c>
    </row>
    <row r="2942" spans="1:3">
      <c r="A2942" s="78">
        <v>43490</v>
      </c>
      <c r="B2942" s="74">
        <v>29</v>
      </c>
      <c r="C2942" s="74">
        <v>3</v>
      </c>
    </row>
    <row r="2943" spans="1:3">
      <c r="A2943" s="78">
        <v>43491</v>
      </c>
      <c r="B2943" s="74">
        <v>35</v>
      </c>
      <c r="C2943" s="74">
        <v>3</v>
      </c>
    </row>
    <row r="2944" spans="1:3">
      <c r="A2944" s="78">
        <v>43492</v>
      </c>
      <c r="B2944" s="74">
        <v>39</v>
      </c>
      <c r="C2944" s="74">
        <v>4</v>
      </c>
    </row>
    <row r="2945" spans="1:3">
      <c r="A2945" s="78">
        <v>43493</v>
      </c>
      <c r="B2945" s="74">
        <v>41</v>
      </c>
      <c r="C2945" s="74">
        <v>3</v>
      </c>
    </row>
    <row r="2946" spans="1:3">
      <c r="A2946" s="78">
        <v>43494</v>
      </c>
      <c r="B2946" s="74">
        <v>48</v>
      </c>
      <c r="C2946" s="74">
        <v>2</v>
      </c>
    </row>
    <row r="2947" spans="1:3">
      <c r="A2947" s="78">
        <v>43495</v>
      </c>
      <c r="B2947" s="74">
        <v>50</v>
      </c>
      <c r="C2947" s="74">
        <v>2</v>
      </c>
    </row>
    <row r="2948" spans="1:3">
      <c r="A2948" s="78">
        <v>43496</v>
      </c>
      <c r="B2948" s="74">
        <v>52</v>
      </c>
      <c r="C2948" s="74">
        <v>2</v>
      </c>
    </row>
    <row r="2949" spans="1:3">
      <c r="A2949" s="78">
        <v>43497</v>
      </c>
      <c r="B2949" s="74">
        <v>59</v>
      </c>
      <c r="C2949" s="74">
        <v>2</v>
      </c>
    </row>
    <row r="2950" spans="1:3">
      <c r="A2950" s="78">
        <v>43498</v>
      </c>
      <c r="B2950" s="74">
        <v>68</v>
      </c>
      <c r="C2950" s="74">
        <v>3</v>
      </c>
    </row>
    <row r="2951" spans="1:3">
      <c r="A2951" s="78">
        <v>43499</v>
      </c>
      <c r="B2951" s="74">
        <v>70</v>
      </c>
      <c r="C2951" s="74">
        <v>3</v>
      </c>
    </row>
    <row r="2952" spans="1:3">
      <c r="A2952" s="78">
        <v>43500</v>
      </c>
      <c r="B2952" s="74">
        <v>82</v>
      </c>
      <c r="C2952" s="74">
        <v>3</v>
      </c>
    </row>
    <row r="2953" spans="1:3">
      <c r="A2953" s="78">
        <v>43501</v>
      </c>
      <c r="B2953" s="74">
        <v>79</v>
      </c>
      <c r="C2953" s="74">
        <v>3</v>
      </c>
    </row>
    <row r="2954" spans="1:3">
      <c r="A2954" s="78">
        <v>43502</v>
      </c>
      <c r="B2954" s="74">
        <v>81</v>
      </c>
      <c r="C2954" s="74">
        <v>3</v>
      </c>
    </row>
    <row r="2955" spans="1:3">
      <c r="A2955" s="78">
        <v>43503</v>
      </c>
      <c r="B2955" s="74">
        <v>81</v>
      </c>
      <c r="C2955" s="74">
        <v>3</v>
      </c>
    </row>
    <row r="2956" spans="1:3">
      <c r="A2956" s="78">
        <v>43504</v>
      </c>
      <c r="B2956" s="74">
        <v>76</v>
      </c>
      <c r="C2956" s="74">
        <v>4</v>
      </c>
    </row>
    <row r="2957" spans="1:3">
      <c r="A2957" s="78">
        <v>43505</v>
      </c>
      <c r="B2957" s="74">
        <v>60</v>
      </c>
      <c r="C2957" s="74">
        <v>3</v>
      </c>
    </row>
    <row r="2958" spans="1:3">
      <c r="A2958" s="78">
        <v>43506</v>
      </c>
      <c r="B2958" s="74">
        <v>46</v>
      </c>
      <c r="C2958" s="74">
        <v>3</v>
      </c>
    </row>
    <row r="2959" spans="1:3">
      <c r="A2959" s="78">
        <v>43507</v>
      </c>
      <c r="B2959" s="74">
        <v>37</v>
      </c>
      <c r="C2959" s="74">
        <v>3</v>
      </c>
    </row>
    <row r="2960" spans="1:3">
      <c r="A2960" s="78">
        <v>43508</v>
      </c>
      <c r="B2960" s="74">
        <v>31</v>
      </c>
      <c r="C2960" s="74">
        <v>3</v>
      </c>
    </row>
    <row r="2961" spans="1:3">
      <c r="A2961" s="78">
        <v>43509</v>
      </c>
      <c r="B2961" s="74">
        <v>29</v>
      </c>
      <c r="C2961" s="74">
        <v>3</v>
      </c>
    </row>
    <row r="2962" spans="1:3">
      <c r="A2962" s="78">
        <v>43510</v>
      </c>
      <c r="B2962" s="74">
        <v>31</v>
      </c>
      <c r="C2962" s="74">
        <v>4</v>
      </c>
    </row>
    <row r="2963" spans="1:3">
      <c r="A2963" s="78">
        <v>43511</v>
      </c>
      <c r="B2963" s="74">
        <v>31</v>
      </c>
      <c r="C2963" s="74">
        <v>4</v>
      </c>
    </row>
    <row r="2964" spans="1:3">
      <c r="A2964" s="78">
        <v>43512</v>
      </c>
      <c r="B2964" s="74">
        <v>34</v>
      </c>
      <c r="C2964" s="74">
        <v>4</v>
      </c>
    </row>
    <row r="2965" spans="1:3">
      <c r="A2965" s="78">
        <v>43513</v>
      </c>
      <c r="B2965" s="74">
        <v>36</v>
      </c>
      <c r="C2965" s="74">
        <v>4</v>
      </c>
    </row>
    <row r="2966" spans="1:3">
      <c r="A2966" s="78">
        <v>43514</v>
      </c>
      <c r="B2966" s="74">
        <v>34</v>
      </c>
      <c r="C2966" s="74">
        <v>4</v>
      </c>
    </row>
    <row r="2967" spans="1:3">
      <c r="A2967" s="78">
        <v>43515</v>
      </c>
      <c r="B2967" s="74">
        <v>40</v>
      </c>
      <c r="C2967" s="74">
        <v>4</v>
      </c>
    </row>
    <row r="2968" spans="1:3">
      <c r="A2968" s="78">
        <v>43516</v>
      </c>
      <c r="B2968" s="74">
        <v>41</v>
      </c>
      <c r="C2968" s="74">
        <v>4</v>
      </c>
    </row>
    <row r="2969" spans="1:3">
      <c r="A2969" s="78">
        <v>43517</v>
      </c>
      <c r="B2969" s="74">
        <v>45</v>
      </c>
      <c r="C2969" s="74">
        <v>4</v>
      </c>
    </row>
    <row r="2970" spans="1:3">
      <c r="A2970" s="78">
        <v>43518</v>
      </c>
      <c r="B2970" s="74">
        <v>41</v>
      </c>
      <c r="C2970" s="74">
        <v>4</v>
      </c>
    </row>
    <row r="2971" spans="1:3">
      <c r="A2971" s="78">
        <v>43519</v>
      </c>
      <c r="B2971" s="74">
        <v>39</v>
      </c>
      <c r="C2971" s="74">
        <v>4</v>
      </c>
    </row>
    <row r="2972" spans="1:3">
      <c r="A2972" s="78">
        <v>43520</v>
      </c>
      <c r="B2972" s="74">
        <v>38</v>
      </c>
      <c r="C2972" s="74">
        <v>4</v>
      </c>
    </row>
    <row r="2973" spans="1:3">
      <c r="A2973" s="78">
        <v>43521</v>
      </c>
      <c r="B2973" s="74">
        <v>34</v>
      </c>
      <c r="C2973" s="74">
        <v>4</v>
      </c>
    </row>
    <row r="2974" spans="1:3">
      <c r="A2974" s="78">
        <v>43522</v>
      </c>
      <c r="B2974" s="74">
        <v>37</v>
      </c>
      <c r="C2974" s="74">
        <v>4</v>
      </c>
    </row>
    <row r="2975" spans="1:3">
      <c r="A2975" s="78">
        <v>43523</v>
      </c>
      <c r="B2975" s="74">
        <v>38</v>
      </c>
      <c r="C2975" s="74">
        <v>5</v>
      </c>
    </row>
    <row r="2976" spans="1:3">
      <c r="A2976" s="78">
        <v>43524</v>
      </c>
      <c r="B2976" s="74">
        <v>36</v>
      </c>
      <c r="C2976" s="74">
        <v>6</v>
      </c>
    </row>
    <row r="2977" spans="1:3">
      <c r="A2977" s="78">
        <v>43525</v>
      </c>
      <c r="B2977" s="74">
        <v>34</v>
      </c>
      <c r="C2977" s="74">
        <v>5</v>
      </c>
    </row>
    <row r="2978" spans="1:3">
      <c r="A2978" s="78">
        <v>43526</v>
      </c>
      <c r="B2978" s="74">
        <v>35</v>
      </c>
      <c r="C2978" s="74">
        <v>5</v>
      </c>
    </row>
    <row r="2979" spans="1:3">
      <c r="A2979" s="78">
        <v>43527</v>
      </c>
      <c r="B2979" s="74">
        <v>38</v>
      </c>
      <c r="C2979" s="74">
        <v>5</v>
      </c>
    </row>
    <row r="2980" spans="1:3">
      <c r="A2980" s="78">
        <v>43528</v>
      </c>
      <c r="B2980" s="74">
        <v>35</v>
      </c>
      <c r="C2980" s="74">
        <v>5</v>
      </c>
    </row>
    <row r="2981" spans="1:3">
      <c r="A2981" s="78">
        <v>43529</v>
      </c>
      <c r="B2981" s="74">
        <v>25</v>
      </c>
      <c r="C2981" s="74">
        <v>5</v>
      </c>
    </row>
    <row r="2982" spans="1:3">
      <c r="A2982" s="78">
        <v>43530</v>
      </c>
      <c r="B2982" s="74">
        <v>22</v>
      </c>
      <c r="C2982" s="74">
        <v>3</v>
      </c>
    </row>
    <row r="2983" spans="1:3">
      <c r="A2983" s="78">
        <v>43531</v>
      </c>
      <c r="B2983" s="74">
        <v>15</v>
      </c>
      <c r="C2983" s="74">
        <v>3</v>
      </c>
    </row>
    <row r="2984" spans="1:3">
      <c r="A2984" s="78">
        <v>43532</v>
      </c>
      <c r="B2984" s="74">
        <v>19</v>
      </c>
      <c r="C2984" s="74">
        <v>4</v>
      </c>
    </row>
    <row r="2985" spans="1:3">
      <c r="A2985" s="78">
        <v>43533</v>
      </c>
      <c r="B2985" s="74">
        <v>25</v>
      </c>
      <c r="C2985" s="74">
        <v>4</v>
      </c>
    </row>
    <row r="2986" spans="1:3">
      <c r="A2986" s="78">
        <v>43534</v>
      </c>
      <c r="B2986" s="74">
        <v>29</v>
      </c>
      <c r="C2986" s="74">
        <v>4</v>
      </c>
    </row>
    <row r="2987" spans="1:3">
      <c r="A2987" s="78">
        <v>43535</v>
      </c>
      <c r="B2987" s="74">
        <v>33</v>
      </c>
      <c r="C2987" s="74">
        <v>4</v>
      </c>
    </row>
    <row r="2988" spans="1:3">
      <c r="A2988" s="78">
        <v>43536</v>
      </c>
      <c r="B2988" s="74">
        <v>31</v>
      </c>
      <c r="C2988" s="74">
        <v>4</v>
      </c>
    </row>
    <row r="2989" spans="1:3">
      <c r="A2989" s="78">
        <v>43537</v>
      </c>
      <c r="B2989" s="74">
        <v>35</v>
      </c>
      <c r="C2989" s="74">
        <v>4</v>
      </c>
    </row>
    <row r="2990" spans="1:3">
      <c r="A2990" s="78">
        <v>43538</v>
      </c>
      <c r="B2990" s="74">
        <v>29</v>
      </c>
      <c r="C2990" s="74">
        <v>4</v>
      </c>
    </row>
    <row r="2991" spans="1:3">
      <c r="A2991" s="78">
        <v>43539</v>
      </c>
      <c r="B2991" s="74">
        <v>35</v>
      </c>
      <c r="C2991" s="74">
        <v>4</v>
      </c>
    </row>
    <row r="2992" spans="1:3">
      <c r="A2992" s="78">
        <v>43540</v>
      </c>
      <c r="B2992" s="74">
        <v>32</v>
      </c>
      <c r="C2992" s="74">
        <v>4</v>
      </c>
    </row>
    <row r="2993" spans="1:16">
      <c r="A2993" s="78">
        <v>43541</v>
      </c>
      <c r="B2993" s="74">
        <v>33</v>
      </c>
      <c r="C2993" s="74">
        <v>4</v>
      </c>
    </row>
    <row r="2994" spans="1:16">
      <c r="A2994" s="78">
        <v>43542</v>
      </c>
      <c r="B2994" s="74">
        <v>32</v>
      </c>
      <c r="C2994" s="74">
        <v>4</v>
      </c>
    </row>
    <row r="2995" spans="1:16" s="257" customFormat="1">
      <c r="A2995" s="78">
        <v>43543</v>
      </c>
      <c r="B2995" s="257">
        <v>30</v>
      </c>
      <c r="C2995" s="257">
        <v>5</v>
      </c>
    </row>
    <row r="2996" spans="1:16">
      <c r="A2996" s="78">
        <v>43544</v>
      </c>
      <c r="B2996" s="257">
        <v>19</v>
      </c>
      <c r="C2996" s="257">
        <v>4</v>
      </c>
    </row>
    <row r="2997" spans="1:16">
      <c r="A2997" s="78">
        <v>43545</v>
      </c>
      <c r="B2997" s="257">
        <v>23</v>
      </c>
      <c r="C2997" s="257">
        <v>4</v>
      </c>
    </row>
    <row r="2998" spans="1:16">
      <c r="A2998" s="78">
        <v>43546</v>
      </c>
      <c r="B2998" s="257">
        <v>27</v>
      </c>
      <c r="C2998" s="257">
        <v>5</v>
      </c>
    </row>
    <row r="2999" spans="1:16">
      <c r="A2999" s="78">
        <v>43547</v>
      </c>
      <c r="B2999" s="257">
        <v>31</v>
      </c>
      <c r="C2999" s="257">
        <v>4</v>
      </c>
    </row>
    <row r="3000" spans="1:16">
      <c r="A3000" s="78">
        <v>43548</v>
      </c>
      <c r="B3000" s="257">
        <v>35</v>
      </c>
      <c r="C3000" s="257">
        <v>4</v>
      </c>
    </row>
    <row r="3001" spans="1:16">
      <c r="A3001" s="78">
        <v>43549</v>
      </c>
      <c r="B3001" s="257">
        <v>31</v>
      </c>
      <c r="C3001" s="257">
        <v>4</v>
      </c>
    </row>
    <row r="3002" spans="1:16">
      <c r="A3002" s="78">
        <v>43550</v>
      </c>
      <c r="B3002" s="257">
        <v>37</v>
      </c>
      <c r="C3002" s="257">
        <v>4</v>
      </c>
    </row>
    <row r="3003" spans="1:16">
      <c r="A3003" s="78">
        <v>43551</v>
      </c>
      <c r="B3003" s="257">
        <v>38</v>
      </c>
      <c r="C3003" s="257">
        <v>4</v>
      </c>
    </row>
    <row r="3004" spans="1:16">
      <c r="A3004" s="78">
        <v>43552</v>
      </c>
      <c r="B3004" s="257">
        <v>41</v>
      </c>
      <c r="C3004" s="257">
        <v>4</v>
      </c>
    </row>
    <row r="3005" spans="1:16">
      <c r="A3005" s="78">
        <v>43553</v>
      </c>
      <c r="B3005" s="257">
        <v>44</v>
      </c>
      <c r="C3005" s="257">
        <v>5</v>
      </c>
    </row>
    <row r="3006" spans="1:16">
      <c r="A3006" s="78">
        <v>43554</v>
      </c>
      <c r="B3006" s="257">
        <v>40</v>
      </c>
      <c r="C3006" s="257">
        <v>5</v>
      </c>
    </row>
    <row r="3007" spans="1:16">
      <c r="A3007" s="78">
        <v>43555</v>
      </c>
      <c r="B3007" s="257">
        <v>41</v>
      </c>
      <c r="C3007" s="257">
        <v>5</v>
      </c>
    </row>
    <row r="3008" spans="1:16">
      <c r="A3008" s="78">
        <v>43556</v>
      </c>
      <c r="B3008" s="257">
        <v>34</v>
      </c>
      <c r="C3008" s="257">
        <v>4</v>
      </c>
      <c r="P3008" s="257"/>
    </row>
    <row r="3009" spans="1:3">
      <c r="A3009" s="78">
        <v>43557</v>
      </c>
      <c r="B3009" s="257">
        <v>38</v>
      </c>
      <c r="C3009" s="257">
        <v>5</v>
      </c>
    </row>
    <row r="3010" spans="1:3">
      <c r="A3010" s="78">
        <v>43558</v>
      </c>
      <c r="B3010" s="257">
        <v>41</v>
      </c>
      <c r="C3010" s="257">
        <v>5</v>
      </c>
    </row>
    <row r="3011" spans="1:3">
      <c r="A3011" s="78">
        <v>43559</v>
      </c>
      <c r="B3011" s="257">
        <v>44</v>
      </c>
      <c r="C3011" s="257">
        <v>6</v>
      </c>
    </row>
    <row r="3012" spans="1:3">
      <c r="A3012" s="78">
        <v>43560</v>
      </c>
      <c r="B3012" s="257">
        <v>43</v>
      </c>
      <c r="C3012" s="257">
        <v>6</v>
      </c>
    </row>
    <row r="3013" spans="1:3">
      <c r="A3013" s="78">
        <v>43561</v>
      </c>
      <c r="B3013" s="257">
        <v>45</v>
      </c>
      <c r="C3013" s="257">
        <v>5</v>
      </c>
    </row>
    <row r="3014" spans="1:3">
      <c r="A3014" s="78">
        <v>43562</v>
      </c>
      <c r="B3014" s="257">
        <v>44</v>
      </c>
      <c r="C3014" s="257">
        <v>5</v>
      </c>
    </row>
    <row r="3015" spans="1:3">
      <c r="A3015" s="78">
        <v>43563</v>
      </c>
      <c r="B3015" s="257">
        <v>38</v>
      </c>
      <c r="C3015" s="257">
        <v>4</v>
      </c>
    </row>
    <row r="3016" spans="1:3">
      <c r="A3016" s="78">
        <v>43564</v>
      </c>
      <c r="B3016" s="257">
        <v>35</v>
      </c>
      <c r="C3016" s="257">
        <v>4</v>
      </c>
    </row>
    <row r="3017" spans="1:3">
      <c r="A3017" s="78">
        <v>43565</v>
      </c>
      <c r="B3017" s="257">
        <v>37</v>
      </c>
      <c r="C3017" s="257">
        <v>4</v>
      </c>
    </row>
    <row r="3018" spans="1:3">
      <c r="A3018" s="78">
        <v>43566</v>
      </c>
      <c r="B3018" s="257">
        <v>40</v>
      </c>
      <c r="C3018" s="257">
        <v>4</v>
      </c>
    </row>
  </sheetData>
  <phoneticPr fontId="80" type="noConversion"/>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6:M1288"/>
  <sheetViews>
    <sheetView workbookViewId="0">
      <pane xSplit="1" ySplit="16" topLeftCell="B1270" activePane="bottomRight" state="frozen"/>
      <selection activeCell="M28" sqref="M28"/>
      <selection pane="topRight" activeCell="M28" sqref="M28"/>
      <selection pane="bottomLeft" activeCell="M28" sqref="M28"/>
      <selection pane="bottomRight" activeCell="P1126" sqref="P1126"/>
    </sheetView>
  </sheetViews>
  <sheetFormatPr defaultColWidth="9.15625" defaultRowHeight="11.7"/>
  <cols>
    <col min="1" max="1" width="9.15625" style="3"/>
    <col min="2" max="2" width="9.15625" style="1"/>
    <col min="3" max="5" width="9.15625" style="2"/>
    <col min="6" max="6" width="7.83984375" style="2" customWidth="1"/>
    <col min="7" max="8" width="5.83984375" style="2" customWidth="1"/>
    <col min="9" max="16384" width="9.15625" style="2"/>
  </cols>
  <sheetData>
    <row r="16" spans="2:2">
      <c r="B16" s="1" t="s">
        <v>59</v>
      </c>
    </row>
    <row r="17" spans="1:8">
      <c r="A17" s="3">
        <v>41285</v>
      </c>
      <c r="B17" s="1">
        <v>1</v>
      </c>
    </row>
    <row r="18" spans="1:8">
      <c r="A18" s="3">
        <v>41286</v>
      </c>
      <c r="B18" s="1">
        <v>0.92539733805242375</v>
      </c>
    </row>
    <row r="19" spans="1:8">
      <c r="A19" s="3">
        <v>41287</v>
      </c>
      <c r="B19" s="1">
        <v>0.93249410763635399</v>
      </c>
    </row>
    <row r="20" spans="1:8">
      <c r="A20" s="3">
        <v>41288</v>
      </c>
      <c r="B20" s="1">
        <v>1.0872533101106883</v>
      </c>
    </row>
    <row r="21" spans="1:8" ht="23.4">
      <c r="A21" s="3">
        <v>41289</v>
      </c>
      <c r="B21" s="1">
        <v>1.0725580297446322</v>
      </c>
      <c r="F21" s="6" t="s">
        <v>106</v>
      </c>
      <c r="G21" s="2" t="s">
        <v>107</v>
      </c>
      <c r="H21" s="2" t="s">
        <v>56</v>
      </c>
    </row>
    <row r="22" spans="1:8">
      <c r="A22" s="3">
        <v>41290</v>
      </c>
      <c r="B22" s="1">
        <v>1.0515412776401669</v>
      </c>
      <c r="E22" s="2" t="s">
        <v>88</v>
      </c>
      <c r="F22" s="1">
        <f>AVERAGEIFS(B:B,A:A,"&gt;=2013-1-1",A:A,"&lt;2013-2-1")</f>
        <v>1.046702405974856</v>
      </c>
      <c r="G22" s="5"/>
      <c r="H22" s="5"/>
    </row>
    <row r="23" spans="1:8">
      <c r="A23" s="3">
        <v>41291</v>
      </c>
      <c r="B23" s="1">
        <v>1.0394479535632353</v>
      </c>
      <c r="E23" s="2" t="s">
        <v>89</v>
      </c>
      <c r="F23" s="1">
        <f>AVERAGEIFS(B:B,A:A,"&gt;=2013-2-1",A:A,"&lt;2013-3-1")</f>
        <v>0.89156891388949422</v>
      </c>
      <c r="G23" s="5"/>
      <c r="H23" s="5">
        <f t="shared" ref="H23:H50" si="0">F23/F22-1</f>
        <v>-0.14821165137274783</v>
      </c>
    </row>
    <row r="24" spans="1:8">
      <c r="A24" s="3">
        <v>41292</v>
      </c>
      <c r="B24" s="1">
        <v>1.0150369482602093</v>
      </c>
      <c r="E24" s="2" t="s">
        <v>90</v>
      </c>
      <c r="F24" s="1">
        <f>AVERAGEIFS(B:B,A:A,"&gt;=2013-3-1",A:A,"&lt;2013-4-1")</f>
        <v>1.0638287513390279</v>
      </c>
      <c r="G24" s="5"/>
      <c r="H24" s="5">
        <f t="shared" si="0"/>
        <v>0.19320978419721402</v>
      </c>
    </row>
    <row r="25" spans="1:8">
      <c r="A25" s="3">
        <v>41293</v>
      </c>
      <c r="B25" s="1">
        <v>0.94664807033873222</v>
      </c>
      <c r="E25" s="2" t="s">
        <v>91</v>
      </c>
      <c r="F25" s="1">
        <f>AVERAGEIFS(B:B,A:A,"&gt;=2013-4-1",A:A,"&lt;2013-5-1")</f>
        <v>1.0985572472354752</v>
      </c>
      <c r="G25" s="5"/>
      <c r="H25" s="5">
        <f t="shared" si="0"/>
        <v>3.2644817930268299E-2</v>
      </c>
    </row>
    <row r="26" spans="1:8">
      <c r="A26" s="3">
        <v>41294</v>
      </c>
      <c r="B26" s="1">
        <v>0.98275680663163678</v>
      </c>
      <c r="E26" s="2" t="s">
        <v>92</v>
      </c>
      <c r="F26" s="1">
        <f>AVERAGEIFS(B:B,A:A,"&gt;=2013-5-1",A:A,"&lt;2013-6-1")</f>
        <v>1.1696507496461284</v>
      </c>
      <c r="G26" s="5"/>
      <c r="H26" s="5">
        <f t="shared" si="0"/>
        <v>6.4715336947219093E-2</v>
      </c>
    </row>
    <row r="27" spans="1:8">
      <c r="A27" s="3">
        <v>41295</v>
      </c>
      <c r="B27" s="1">
        <v>1.1618402964476515</v>
      </c>
      <c r="E27" s="2" t="s">
        <v>93</v>
      </c>
      <c r="F27" s="1">
        <f>AVERAGEIFS(B:B,A:A,"&gt;=2013-6-1",A:A,"&lt;2013-7-1")</f>
        <v>1.2485671161367684</v>
      </c>
      <c r="G27" s="5"/>
      <c r="H27" s="5">
        <f t="shared" si="0"/>
        <v>6.7470026000937322E-2</v>
      </c>
    </row>
    <row r="28" spans="1:8">
      <c r="A28" s="3">
        <v>41296</v>
      </c>
      <c r="B28" s="1">
        <v>1.1295000963213964</v>
      </c>
      <c r="E28" s="2" t="s">
        <v>94</v>
      </c>
      <c r="F28" s="1">
        <f>AVERAGEIFS(B:B,A:A,"&gt;=2013-7-1",A:A,"&lt;2013-8-1")</f>
        <v>1.1081853266141721</v>
      </c>
      <c r="G28" s="5"/>
      <c r="H28" s="5">
        <f t="shared" si="0"/>
        <v>-0.1124343158715857</v>
      </c>
    </row>
    <row r="29" spans="1:8">
      <c r="A29" s="3">
        <v>41297</v>
      </c>
      <c r="B29" s="1">
        <v>1.1188069324625469</v>
      </c>
      <c r="E29" s="2" t="s">
        <v>95</v>
      </c>
      <c r="F29" s="1">
        <f>AVERAGEIFS(B:B,A:A,"&gt;=2013-8-1",A:A,"&lt;2013-9-1")</f>
        <v>1.1686359360087955</v>
      </c>
      <c r="G29" s="5"/>
      <c r="H29" s="5">
        <f t="shared" si="0"/>
        <v>5.4549187706101065E-2</v>
      </c>
    </row>
    <row r="30" spans="1:8">
      <c r="A30" s="3">
        <v>41298</v>
      </c>
      <c r="B30" s="1">
        <v>1.0777088541593016</v>
      </c>
      <c r="E30" s="2" t="s">
        <v>96</v>
      </c>
      <c r="F30" s="1">
        <f>AVERAGEIFS(B:B,A:A,"&gt;=2013-9-1",A:A,"&lt;2013-10-1")</f>
        <v>1.3122639726747072</v>
      </c>
      <c r="G30" s="5"/>
      <c r="H30" s="5">
        <f t="shared" si="0"/>
        <v>0.1229022933835493</v>
      </c>
    </row>
    <row r="31" spans="1:8">
      <c r="A31" s="3">
        <v>41299</v>
      </c>
      <c r="B31" s="1">
        <v>1.0495123454328792</v>
      </c>
      <c r="E31" s="2" t="s">
        <v>97</v>
      </c>
      <c r="F31" s="1">
        <f>AVERAGEIFS(B:B,A:A,"&gt;=2013-10-1",A:A,"&lt;2013-11-1")</f>
        <v>1.2784636959353033</v>
      </c>
      <c r="G31" s="5"/>
      <c r="H31" s="5">
        <f t="shared" si="0"/>
        <v>-2.5757223731831091E-2</v>
      </c>
    </row>
    <row r="32" spans="1:8">
      <c r="A32" s="3">
        <v>41300</v>
      </c>
      <c r="B32" s="1">
        <v>0.96489352506478343</v>
      </c>
      <c r="E32" s="2" t="s">
        <v>98</v>
      </c>
      <c r="F32" s="1">
        <f>AVERAGEIFS(B:B,A:A,"&gt;=2013-11-1",A:A,"&lt;2013-12-1")</f>
        <v>1.6034953758583217</v>
      </c>
      <c r="G32" s="5"/>
      <c r="H32" s="5">
        <f t="shared" si="0"/>
        <v>0.25423614370623993</v>
      </c>
    </row>
    <row r="33" spans="1:13">
      <c r="A33" s="3">
        <v>41301</v>
      </c>
      <c r="B33" s="1">
        <v>0.96748791831914249</v>
      </c>
      <c r="E33" s="2" t="s">
        <v>99</v>
      </c>
      <c r="F33" s="1">
        <f>AVERAGEIFS(B:B,A:A,"&gt;=2013-12-1",A:A,"&lt;2014-1-1")</f>
        <v>1.3991023545617645</v>
      </c>
      <c r="G33" s="5"/>
      <c r="H33" s="5">
        <f t="shared" si="0"/>
        <v>-0.12746717226243909</v>
      </c>
    </row>
    <row r="34" spans="1:13">
      <c r="A34" s="3">
        <v>41302</v>
      </c>
      <c r="B34" s="1">
        <v>1.1648263023717749</v>
      </c>
      <c r="E34" s="2" t="s">
        <v>100</v>
      </c>
      <c r="F34" s="1">
        <f>AVERAGEIFS(B:B,A:A,"&gt;=2014-1-1",A:A,"&lt;2014-2-1")</f>
        <v>1.3011711273791564</v>
      </c>
      <c r="G34" s="5">
        <f t="shared" ref="G34:G50" si="1">F34/F22-1</f>
        <v>0.24311468087942201</v>
      </c>
      <c r="H34" s="5">
        <f t="shared" si="0"/>
        <v>-6.9995756109839879E-2</v>
      </c>
    </row>
    <row r="35" spans="1:13">
      <c r="A35" s="3">
        <v>41303</v>
      </c>
      <c r="B35" s="1">
        <v>1.1294422074289168</v>
      </c>
      <c r="E35" s="2" t="s">
        <v>101</v>
      </c>
      <c r="F35" s="1">
        <f>AVERAGEIFS(B:B,A:A,"&gt;=2014-2-1",A:A,"&lt;2014-3-1")</f>
        <v>1.5458408440820806</v>
      </c>
      <c r="G35" s="5">
        <f t="shared" si="1"/>
        <v>0.73384336308710774</v>
      </c>
      <c r="H35" s="5">
        <f t="shared" si="0"/>
        <v>0.18803807704813003</v>
      </c>
    </row>
    <row r="36" spans="1:13">
      <c r="A36" s="3">
        <v>41304</v>
      </c>
      <c r="B36" s="1">
        <v>1.0922511359680807</v>
      </c>
      <c r="E36" s="2" t="s">
        <v>102</v>
      </c>
      <c r="F36" s="1">
        <f>AVERAGEIFS(B:B,A:A,"&gt;=2014-3-1",A:A,"&lt;2014-4-1")</f>
        <v>1.6808949761606147</v>
      </c>
      <c r="G36" s="5">
        <f t="shared" si="1"/>
        <v>0.58004281614394548</v>
      </c>
      <c r="H36" s="5">
        <f t="shared" si="0"/>
        <v>8.7366129958048377E-2</v>
      </c>
    </row>
    <row r="37" spans="1:13">
      <c r="A37" s="3">
        <v>41305</v>
      </c>
      <c r="B37" s="1">
        <v>1.0713470695174236</v>
      </c>
      <c r="E37" s="2" t="s">
        <v>103</v>
      </c>
      <c r="F37" s="1">
        <f>AVERAGEIFS(B:B,A:A,"&gt;=2014-4-1",A:A,"&lt;2014-5-1")</f>
        <v>1.6058580998711667</v>
      </c>
      <c r="G37" s="5">
        <f t="shared" si="1"/>
        <v>0.46178827176491399</v>
      </c>
      <c r="H37" s="5">
        <f t="shared" si="0"/>
        <v>-4.464102597346209E-2</v>
      </c>
    </row>
    <row r="38" spans="1:13">
      <c r="A38" s="3">
        <v>41306</v>
      </c>
      <c r="B38" s="1">
        <v>0.98883683628561836</v>
      </c>
      <c r="E38" s="2" t="s">
        <v>104</v>
      </c>
      <c r="F38" s="1">
        <f>AVERAGEIFS(B:B,A:A,"&gt;=2014-5-1",A:A,"&lt;2014-6-1")</f>
        <v>1.7033933705145843</v>
      </c>
      <c r="G38" s="5">
        <f t="shared" si="1"/>
        <v>0.45632648979187751</v>
      </c>
      <c r="H38" s="5">
        <f t="shared" si="0"/>
        <v>6.0737166410433474E-2</v>
      </c>
    </row>
    <row r="39" spans="1:13">
      <c r="A39" s="3">
        <v>41307</v>
      </c>
      <c r="B39" s="1">
        <v>0.89765344293688032</v>
      </c>
      <c r="E39" s="2" t="s">
        <v>29</v>
      </c>
      <c r="F39" s="1">
        <f>AVERAGEIFS(B:B,A:A,"&gt;=2014-6-1",A:A,"&lt;2014-7-1")</f>
        <v>2.0108044346968708</v>
      </c>
      <c r="G39" s="5">
        <f t="shared" si="1"/>
        <v>0.61048966347805589</v>
      </c>
      <c r="H39" s="5">
        <f t="shared" si="0"/>
        <v>0.18046980192802997</v>
      </c>
    </row>
    <row r="40" spans="1:13">
      <c r="A40" s="3">
        <v>41308</v>
      </c>
      <c r="B40" s="1">
        <v>0.88632756967471971</v>
      </c>
      <c r="E40" s="2" t="s">
        <v>30</v>
      </c>
      <c r="F40" s="1">
        <f>AVERAGEIFS(B:B,A:A,"&gt;=2014-7-1",A:A,"&lt;2014-8-1")</f>
        <v>1.6889145481137537</v>
      </c>
      <c r="G40" s="5">
        <f t="shared" si="1"/>
        <v>0.52403619462628881</v>
      </c>
      <c r="H40" s="5">
        <f t="shared" si="0"/>
        <v>-0.16008015549838495</v>
      </c>
    </row>
    <row r="41" spans="1:13">
      <c r="A41" s="3">
        <v>41309</v>
      </c>
      <c r="B41" s="1">
        <v>0.97041727464192762</v>
      </c>
      <c r="E41" s="2" t="s">
        <v>31</v>
      </c>
      <c r="F41" s="1">
        <f>AVERAGEIFS(B:B,A:A,"&gt;=2014-8-1",A:A,"&lt;2014-9-1")</f>
        <v>1.7300131466369899</v>
      </c>
      <c r="G41" s="5">
        <f t="shared" si="1"/>
        <v>0.48036962866763111</v>
      </c>
      <c r="H41" s="5">
        <f t="shared" si="0"/>
        <v>2.4334326783516991E-2</v>
      </c>
    </row>
    <row r="42" spans="1:13">
      <c r="A42" s="3">
        <v>41310</v>
      </c>
      <c r="B42" s="1">
        <v>0.87309149963571064</v>
      </c>
      <c r="E42" s="2" t="s">
        <v>32</v>
      </c>
      <c r="F42" s="1">
        <f>AVERAGEIFS(B:B,A:A,"&gt;=2014-9-1",A:A,"&lt;2014-10-1")</f>
        <v>2.0892784293983895</v>
      </c>
      <c r="G42" s="5">
        <f t="shared" si="1"/>
        <v>0.59211749533894564</v>
      </c>
      <c r="H42" s="5">
        <f t="shared" si="0"/>
        <v>0.20766621540407559</v>
      </c>
      <c r="J42" s="2" t="s">
        <v>123</v>
      </c>
      <c r="K42" s="1">
        <f>AVERAGEIFS($B:$B,$A:$A,"&gt;=2014-1-1",$A:$A,"&lt;2014-4-1")</f>
        <v>1.508084364933679</v>
      </c>
    </row>
    <row r="43" spans="1:13">
      <c r="A43" s="3">
        <v>41311</v>
      </c>
      <c r="B43" s="1">
        <v>0.77553315531708933</v>
      </c>
      <c r="E43" s="2" t="s">
        <v>40</v>
      </c>
      <c r="F43" s="1">
        <f>AVERAGEIFS(B:B,A:A,"&gt;=2014-10-1",A:A,"&lt;2014-11-1")</f>
        <v>2.2364639841655731</v>
      </c>
      <c r="G43" s="5">
        <f t="shared" si="1"/>
        <v>0.74933710771459361</v>
      </c>
      <c r="H43" s="5">
        <f t="shared" si="0"/>
        <v>7.0448032534163429E-2</v>
      </c>
      <c r="J43" s="2" t="s">
        <v>124</v>
      </c>
      <c r="K43" s="1">
        <f>AVERAGEIFS($B:$B,$A:$A,"&gt;=2014-4-1",$A:$A,"&lt;2014-7-1")</f>
        <v>1.7725831925603657</v>
      </c>
    </row>
    <row r="44" spans="1:13">
      <c r="A44" s="3">
        <v>41312</v>
      </c>
      <c r="B44" s="1">
        <v>0.7871162938703925</v>
      </c>
      <c r="E44" s="2" t="s">
        <v>44</v>
      </c>
      <c r="F44" s="1">
        <f>AVERAGEIFS(B:B,A:A,"&gt;=2014-11-1",A:A,"&lt;2014-12-1")</f>
        <v>2.9468065544413151</v>
      </c>
      <c r="G44" s="4">
        <f t="shared" si="1"/>
        <v>0.83773935292076751</v>
      </c>
      <c r="H44" s="4">
        <f t="shared" si="0"/>
        <v>0.31761860477300363</v>
      </c>
      <c r="J44" s="2" t="s">
        <v>125</v>
      </c>
      <c r="K44" s="1">
        <f>AVERAGEIFS($B:$B,$A:$A,"&gt;=2014-7-1",$A:$A,"&lt;2014-10-1")</f>
        <v>1.8333164284698338</v>
      </c>
    </row>
    <row r="45" spans="1:13">
      <c r="A45" s="3">
        <v>41313</v>
      </c>
      <c r="B45" s="1">
        <v>0.60519484007665414</v>
      </c>
      <c r="E45" s="2" t="s">
        <v>45</v>
      </c>
      <c r="F45" s="1">
        <f>AVERAGEIFS(B:B,A:A,"&gt;=2014-12-1",A:A,"&lt;2015-1-1")</f>
        <v>2.4611658349829533</v>
      </c>
      <c r="G45" s="4">
        <f t="shared" si="1"/>
        <v>0.75910349014733436</v>
      </c>
      <c r="H45" s="4">
        <f t="shared" si="0"/>
        <v>-0.16480237521069119</v>
      </c>
      <c r="J45" s="2" t="s">
        <v>126</v>
      </c>
      <c r="K45" s="1">
        <f>AVERAGEIFS($B:$B,$A:$A,"&gt;=2014-10-1",$A:$A,"&lt;2015-1-1")</f>
        <v>2.5438121850743887</v>
      </c>
    </row>
    <row r="46" spans="1:13">
      <c r="A46" s="3">
        <v>41314</v>
      </c>
      <c r="B46" s="1">
        <v>0.42937357246122665</v>
      </c>
      <c r="E46" s="2" t="s">
        <v>55</v>
      </c>
      <c r="F46" s="1">
        <f>AVERAGEIFS(B:B,A:A,"&gt;=2015-1-1",A:A,"&lt;2015-2-1")</f>
        <v>2.3822914638380905</v>
      </c>
      <c r="G46" s="4">
        <f t="shared" si="1"/>
        <v>0.83088251322986806</v>
      </c>
      <c r="H46" s="4">
        <f t="shared" si="0"/>
        <v>-3.204756462313274E-2</v>
      </c>
      <c r="J46" s="2" t="s">
        <v>127</v>
      </c>
      <c r="K46" s="1">
        <f>AVERAGEIFS($B:$B,$A:$A,"&gt;=2015-1-1",$A:$A,"&lt;2015-4-1")</f>
        <v>2.4644180575815513</v>
      </c>
      <c r="L46" s="4">
        <f>K46/K42-1</f>
        <v>0.63413805943802681</v>
      </c>
      <c r="M46" s="4">
        <f>K46/K45-1</f>
        <v>-3.1210687628070999E-2</v>
      </c>
    </row>
    <row r="47" spans="1:13">
      <c r="A47" s="3">
        <v>41315</v>
      </c>
      <c r="B47" s="1">
        <v>0.51467491604672821</v>
      </c>
      <c r="E47" s="2" t="s">
        <v>57</v>
      </c>
      <c r="F47" s="1">
        <f>AVERAGEIFS(B:B,A:A,"&gt;=2015-2-1",A:A,"&lt;2015-3-1")</f>
        <v>2.2942378370886054</v>
      </c>
      <c r="G47" s="4">
        <f t="shared" si="1"/>
        <v>0.48413586422664534</v>
      </c>
      <c r="H47" s="4">
        <f t="shared" si="0"/>
        <v>-3.6961735407313512E-2</v>
      </c>
      <c r="J47" s="2" t="s">
        <v>121</v>
      </c>
      <c r="K47" s="1">
        <f>AVERAGEIFS($B:$B,$A:$A,"&gt;=2015-4-1",$A:$A,"&lt;2015-7-1")</f>
        <v>2.2129164406666941</v>
      </c>
      <c r="L47" s="4">
        <f>K47/K43-1</f>
        <v>0.24841330435402553</v>
      </c>
      <c r="M47" s="4">
        <f>K47/K46-1</f>
        <v>-0.10205314643801444</v>
      </c>
    </row>
    <row r="48" spans="1:13">
      <c r="A48" s="3">
        <v>41316</v>
      </c>
      <c r="B48" s="1">
        <v>0.56075588991103975</v>
      </c>
      <c r="E48" s="2" t="s">
        <v>58</v>
      </c>
      <c r="F48" s="1">
        <f>AVERAGEIFS(B:B,A:A,"&gt;=2015-3-1",A:A,"&lt;2015-4-1")</f>
        <v>2.7002558182218661</v>
      </c>
      <c r="G48" s="4">
        <f t="shared" si="1"/>
        <v>0.60643934125474375</v>
      </c>
      <c r="H48" s="4">
        <f t="shared" si="0"/>
        <v>0.17697292519963792</v>
      </c>
      <c r="J48" s="2" t="s">
        <v>122</v>
      </c>
      <c r="K48" s="1">
        <f>AVERAGEIFS($B:$B,$A:$A,"&gt;=2015-7-1",$A:$A,"&lt;2015-10-1")</f>
        <v>2.1281721992588971</v>
      </c>
      <c r="L48" s="4">
        <f>K48/K44-1</f>
        <v>0.16083190343478404</v>
      </c>
      <c r="M48" s="4">
        <f>K48/K47-1</f>
        <v>-3.8295273987962175E-2</v>
      </c>
    </row>
    <row r="49" spans="1:8">
      <c r="A49" s="3">
        <v>41317</v>
      </c>
      <c r="B49" s="1">
        <v>0.61369078783283004</v>
      </c>
      <c r="E49" s="2" t="s">
        <v>81</v>
      </c>
      <c r="F49" s="1">
        <f>AVERAGEIFS(B:B,A:A,"&gt;=2015-4-1",A:A,"&lt;2015-5-1")</f>
        <v>2.1503144073288065</v>
      </c>
      <c r="G49" s="4">
        <f t="shared" si="1"/>
        <v>0.33904384671430177</v>
      </c>
      <c r="H49" s="4">
        <f t="shared" si="0"/>
        <v>-0.20366270750420945</v>
      </c>
    </row>
    <row r="50" spans="1:8">
      <c r="A50" s="3">
        <v>41318</v>
      </c>
      <c r="B50" s="1">
        <v>0.65848804461538835</v>
      </c>
      <c r="E50" s="2" t="s">
        <v>105</v>
      </c>
      <c r="F50" s="1">
        <f>AVERAGEIFS(B:B,A:A,"&gt;=2015-5-1",A:A,"&lt;2015-6-1")</f>
        <v>2.0569702826961915</v>
      </c>
      <c r="G50" s="4">
        <f t="shared" si="1"/>
        <v>0.20757208423019402</v>
      </c>
      <c r="H50" s="4">
        <f t="shared" si="0"/>
        <v>-4.3409523888448542E-2</v>
      </c>
    </row>
    <row r="51" spans="1:8">
      <c r="A51" s="3">
        <v>41319</v>
      </c>
      <c r="B51" s="1">
        <v>0.71436140462488495</v>
      </c>
      <c r="E51" s="2" t="s">
        <v>108</v>
      </c>
      <c r="F51" s="1">
        <f>AVERAGEIFS(B:B,A:A,"&gt;=2015-6-1",A:A,"&lt;2015-7-1")</f>
        <v>2.4366628372407626</v>
      </c>
      <c r="G51" s="4">
        <f t="shared" ref="G51:G56" si="2">F51/F39-1</f>
        <v>0.21178509217286967</v>
      </c>
      <c r="H51" s="4">
        <f>F51/F50-1</f>
        <v>0.18458825474468488</v>
      </c>
    </row>
    <row r="52" spans="1:8">
      <c r="A52" s="3">
        <v>41320</v>
      </c>
      <c r="B52" s="1">
        <v>0.7855604010201549</v>
      </c>
      <c r="E52" s="2" t="s">
        <v>111</v>
      </c>
      <c r="F52" s="1">
        <f>AVERAGEIFS(B:B,A:A,"&gt;=2015-7-1",A:A,"&lt;2015-8-1")</f>
        <v>2.1610045322605043</v>
      </c>
      <c r="G52" s="4">
        <f t="shared" si="2"/>
        <v>0.2795227175193673</v>
      </c>
      <c r="H52" s="4">
        <f>F52/F51-1</f>
        <v>-0.11312944112219048</v>
      </c>
    </row>
    <row r="53" spans="1:8">
      <c r="A53" s="3">
        <v>41321</v>
      </c>
      <c r="B53" s="1">
        <v>0.99067415043476204</v>
      </c>
      <c r="E53" s="2" t="s">
        <v>115</v>
      </c>
      <c r="F53" s="1">
        <f>AVERAGEIFS(B:B,A:A,"&gt;=2015-8-1",A:A,"&lt;2015-9-1")</f>
        <v>2.0420463872184067</v>
      </c>
      <c r="G53" s="4">
        <f t="shared" si="2"/>
        <v>0.18036466438881393</v>
      </c>
      <c r="H53" s="4">
        <f>F53/F52-1</f>
        <v>-5.5047614785732168E-2</v>
      </c>
    </row>
    <row r="54" spans="1:8">
      <c r="A54" s="3">
        <v>41322</v>
      </c>
      <c r="B54" s="1">
        <v>1.1396837839210856</v>
      </c>
      <c r="E54" s="2" t="s">
        <v>117</v>
      </c>
      <c r="F54" s="1">
        <f>AVERAGEIFS($B:$B,$A:$A,"&gt;=2015-9-1",$A:$A,"&lt;2015-10-1")</f>
        <v>2.1832421275990783</v>
      </c>
      <c r="G54" s="4">
        <f t="shared" si="2"/>
        <v>4.4974234586696804E-2</v>
      </c>
      <c r="H54" s="4">
        <f>F54/F53-1</f>
        <v>6.9144237498445227E-2</v>
      </c>
    </row>
    <row r="55" spans="1:8">
      <c r="A55" s="3">
        <v>41323</v>
      </c>
      <c r="B55" s="1">
        <v>1.1363949210994995</v>
      </c>
      <c r="E55" s="2" t="s">
        <v>134</v>
      </c>
      <c r="F55" s="1">
        <f>AVERAGEIFS($B:$B,$A:$A,"&gt;=2015-10-1",$A:$A,"&lt;2015-11-1")</f>
        <v>2.1755500401289796</v>
      </c>
      <c r="G55" s="4">
        <f t="shared" si="2"/>
        <v>-2.7236720317372121E-2</v>
      </c>
      <c r="H55" s="4">
        <f>F55/F54-1</f>
        <v>-3.5232406762678581E-3</v>
      </c>
    </row>
    <row r="56" spans="1:8">
      <c r="A56" s="3">
        <v>41324</v>
      </c>
      <c r="B56" s="1">
        <v>1.1066893820504893</v>
      </c>
      <c r="E56" s="2" t="s">
        <v>135</v>
      </c>
      <c r="F56" s="1">
        <f>AVERAGEIFS($B:$B,$A:$A,"&gt;=2015-11-1",$A:$A,"&lt;2015-12-1")</f>
        <v>2.8637211051402351</v>
      </c>
      <c r="G56" s="4">
        <f t="shared" si="2"/>
        <v>-2.8195080934599104E-2</v>
      </c>
    </row>
    <row r="57" spans="1:8">
      <c r="A57" s="3">
        <v>41325</v>
      </c>
      <c r="B57" s="1">
        <v>1.0935185062348618</v>
      </c>
    </row>
    <row r="58" spans="1:8">
      <c r="A58" s="3">
        <v>41326</v>
      </c>
      <c r="B58" s="1">
        <v>1.0764564987207494</v>
      </c>
    </row>
    <row r="59" spans="1:8">
      <c r="A59" s="3">
        <v>41327</v>
      </c>
      <c r="B59" s="1">
        <v>1.1239309372302133</v>
      </c>
    </row>
    <row r="60" spans="1:8">
      <c r="A60" s="3">
        <v>41328</v>
      </c>
      <c r="B60" s="1">
        <v>0.9630652243541441</v>
      </c>
    </row>
    <row r="61" spans="1:8">
      <c r="A61" s="3">
        <v>41329</v>
      </c>
      <c r="B61" s="1">
        <v>0.89708945186453914</v>
      </c>
    </row>
    <row r="62" spans="1:8">
      <c r="A62" s="3">
        <v>41330</v>
      </c>
      <c r="B62" s="1">
        <v>1.1083360510727482</v>
      </c>
    </row>
    <row r="63" spans="1:8">
      <c r="A63" s="3">
        <v>41331</v>
      </c>
      <c r="B63" s="1">
        <v>1.0924131383469313</v>
      </c>
    </row>
    <row r="64" spans="1:8">
      <c r="A64" s="3">
        <v>41332</v>
      </c>
      <c r="B64" s="1">
        <v>1.0801513762124</v>
      </c>
    </row>
    <row r="65" spans="1:2">
      <c r="A65" s="3">
        <v>41333</v>
      </c>
      <c r="B65" s="1">
        <v>1.0944502384121744</v>
      </c>
    </row>
    <row r="66" spans="1:2">
      <c r="A66" s="3">
        <v>41334</v>
      </c>
      <c r="B66" s="1">
        <v>1.1347310352029496</v>
      </c>
    </row>
    <row r="67" spans="1:2">
      <c r="A67" s="3">
        <v>41335</v>
      </c>
      <c r="B67" s="1">
        <v>1.027777286958806</v>
      </c>
    </row>
    <row r="68" spans="1:2">
      <c r="A68" s="3">
        <v>41336</v>
      </c>
      <c r="B68" s="1">
        <v>1.0136665917273002</v>
      </c>
    </row>
    <row r="69" spans="1:2">
      <c r="A69" s="3">
        <v>41337</v>
      </c>
      <c r="B69" s="1">
        <v>1.182257511296227</v>
      </c>
    </row>
    <row r="70" spans="1:2">
      <c r="A70" s="3">
        <v>41338</v>
      </c>
      <c r="B70" s="1">
        <v>1.1763438780092053</v>
      </c>
    </row>
    <row r="71" spans="1:2">
      <c r="A71" s="3">
        <v>41339</v>
      </c>
      <c r="B71" s="1">
        <v>1.1733167876794393</v>
      </c>
    </row>
    <row r="72" spans="1:2">
      <c r="A72" s="3">
        <v>41340</v>
      </c>
      <c r="B72" s="1">
        <v>1.1228242009276008</v>
      </c>
    </row>
    <row r="73" spans="1:2">
      <c r="A73" s="3">
        <v>41341</v>
      </c>
      <c r="B73" s="1">
        <v>1.1240640196721021</v>
      </c>
    </row>
    <row r="74" spans="1:2">
      <c r="A74" s="3">
        <v>41342</v>
      </c>
      <c r="B74" s="1">
        <v>1.0464243502696728</v>
      </c>
    </row>
    <row r="75" spans="1:2">
      <c r="A75" s="3">
        <v>41343</v>
      </c>
      <c r="B75" s="1">
        <v>1.0502718306131629</v>
      </c>
    </row>
    <row r="76" spans="1:2">
      <c r="A76" s="3">
        <v>41344</v>
      </c>
      <c r="B76" s="1">
        <v>1.209492769077432</v>
      </c>
    </row>
    <row r="77" spans="1:2">
      <c r="A77" s="3">
        <v>41345</v>
      </c>
      <c r="B77" s="1">
        <v>1.1432427677603658</v>
      </c>
    </row>
    <row r="78" spans="1:2">
      <c r="A78" s="3">
        <v>41346</v>
      </c>
      <c r="B78" s="1">
        <v>1.1343151874490698</v>
      </c>
    </row>
    <row r="79" spans="1:2">
      <c r="A79" s="3">
        <v>41347</v>
      </c>
      <c r="B79" s="1">
        <v>1.0816030865922572</v>
      </c>
    </row>
    <row r="80" spans="1:2">
      <c r="A80" s="3">
        <v>41348</v>
      </c>
      <c r="B80" s="1">
        <v>1.1248770250148568</v>
      </c>
    </row>
    <row r="81" spans="1:2">
      <c r="A81" s="3">
        <v>41349</v>
      </c>
      <c r="B81" s="1">
        <v>1.0006631938510435</v>
      </c>
    </row>
    <row r="82" spans="1:2">
      <c r="A82" s="3">
        <v>41350</v>
      </c>
      <c r="B82" s="1">
        <v>1.0032454673895321</v>
      </c>
    </row>
    <row r="83" spans="1:2">
      <c r="A83" s="3">
        <v>41351</v>
      </c>
      <c r="B83" s="1">
        <v>1.1399768614566796</v>
      </c>
    </row>
    <row r="84" spans="1:2">
      <c r="A84" s="3">
        <v>41352</v>
      </c>
      <c r="B84" s="1">
        <v>1.1149126447378728</v>
      </c>
    </row>
    <row r="85" spans="1:2">
      <c r="A85" s="3">
        <v>41353</v>
      </c>
      <c r="B85" s="1">
        <v>1.0500977576411583</v>
      </c>
    </row>
    <row r="86" spans="1:2">
      <c r="A86" s="3">
        <v>41354</v>
      </c>
      <c r="B86" s="1">
        <v>1.0428557077156162</v>
      </c>
    </row>
    <row r="87" spans="1:2">
      <c r="A87" s="3">
        <v>41355</v>
      </c>
      <c r="B87" s="1">
        <v>0.99107028243230844</v>
      </c>
    </row>
    <row r="88" spans="1:2">
      <c r="A88" s="3">
        <v>41356</v>
      </c>
      <c r="B88" s="1">
        <v>0.9210261186178863</v>
      </c>
    </row>
    <row r="89" spans="1:2">
      <c r="A89" s="3">
        <v>41357</v>
      </c>
      <c r="B89" s="1">
        <v>0.92038290610703422</v>
      </c>
    </row>
    <row r="90" spans="1:2">
      <c r="A90" s="3">
        <v>41358</v>
      </c>
      <c r="B90" s="1">
        <v>1.0746109235345094</v>
      </c>
    </row>
    <row r="91" spans="1:2">
      <c r="A91" s="3">
        <v>41359</v>
      </c>
      <c r="B91" s="1">
        <v>1.0376927686647321</v>
      </c>
    </row>
    <row r="92" spans="1:2">
      <c r="A92" s="3">
        <v>41360</v>
      </c>
      <c r="B92" s="1">
        <v>1.0178057824018549</v>
      </c>
    </row>
    <row r="93" spans="1:2">
      <c r="A93" s="3">
        <v>41361</v>
      </c>
      <c r="B93" s="1">
        <v>1.0187923323570183</v>
      </c>
    </row>
    <row r="94" spans="1:2">
      <c r="A94" s="3">
        <v>41362</v>
      </c>
      <c r="B94" s="1">
        <v>0.98104367234560141</v>
      </c>
    </row>
    <row r="95" spans="1:2">
      <c r="A95" s="3">
        <v>41363</v>
      </c>
      <c r="B95" s="1">
        <v>0.93689996284221189</v>
      </c>
    </row>
    <row r="96" spans="1:2">
      <c r="A96" s="3">
        <v>41364</v>
      </c>
      <c r="B96" s="1">
        <v>0.98240658116434454</v>
      </c>
    </row>
    <row r="97" spans="1:2">
      <c r="A97" s="3">
        <v>41365</v>
      </c>
      <c r="B97" s="1">
        <v>1.1774324596255012</v>
      </c>
    </row>
    <row r="98" spans="1:2">
      <c r="A98" s="3">
        <v>41366</v>
      </c>
      <c r="B98" s="1">
        <v>1.144709530047038</v>
      </c>
    </row>
    <row r="99" spans="1:2">
      <c r="A99" s="3">
        <v>41367</v>
      </c>
      <c r="B99" s="1">
        <v>1.2057697864861618</v>
      </c>
    </row>
    <row r="100" spans="1:2">
      <c r="A100" s="3">
        <v>41368</v>
      </c>
      <c r="B100" s="1">
        <v>1.0468346496934842</v>
      </c>
    </row>
    <row r="101" spans="1:2">
      <c r="A101" s="3">
        <v>41369</v>
      </c>
      <c r="B101" s="1">
        <v>0.96809571148568219</v>
      </c>
    </row>
    <row r="102" spans="1:2">
      <c r="A102" s="3">
        <v>41370</v>
      </c>
      <c r="B102" s="1">
        <v>0.91640500766031585</v>
      </c>
    </row>
    <row r="103" spans="1:2">
      <c r="A103" s="3">
        <v>41371</v>
      </c>
      <c r="B103" s="1">
        <v>1.1171761222491055</v>
      </c>
    </row>
    <row r="104" spans="1:2">
      <c r="A104" s="3">
        <v>41372</v>
      </c>
      <c r="B104" s="1">
        <v>1.0996386198771566</v>
      </c>
    </row>
    <row r="105" spans="1:2">
      <c r="A105" s="3">
        <v>41373</v>
      </c>
      <c r="B105" s="1">
        <v>1.1060935370978302</v>
      </c>
    </row>
    <row r="106" spans="1:2">
      <c r="A106" s="3">
        <v>41374</v>
      </c>
      <c r="B106" s="1">
        <v>1.1556505181035805</v>
      </c>
    </row>
    <row r="107" spans="1:2">
      <c r="A107" s="3">
        <v>41375</v>
      </c>
      <c r="B107" s="1">
        <v>1.1748997284145419</v>
      </c>
    </row>
    <row r="108" spans="1:2">
      <c r="A108" s="3">
        <v>41376</v>
      </c>
      <c r="B108" s="1">
        <v>1.0698597493795978</v>
      </c>
    </row>
    <row r="109" spans="1:2">
      <c r="A109" s="3">
        <v>41377</v>
      </c>
      <c r="B109" s="1">
        <v>0.9191340284327767</v>
      </c>
    </row>
    <row r="110" spans="1:2">
      <c r="A110" s="3">
        <v>41378</v>
      </c>
      <c r="B110" s="1">
        <v>0.94742491880912238</v>
      </c>
    </row>
    <row r="111" spans="1:2">
      <c r="A111" s="3">
        <v>41379</v>
      </c>
      <c r="B111" s="1">
        <v>1.1007082809957061</v>
      </c>
    </row>
    <row r="112" spans="1:2">
      <c r="A112" s="3">
        <v>41380</v>
      </c>
      <c r="B112" s="1">
        <v>1.1086202820293782</v>
      </c>
    </row>
    <row r="113" spans="1:2">
      <c r="A113" s="3">
        <v>41381</v>
      </c>
      <c r="B113" s="1">
        <v>1.1040055465552117</v>
      </c>
    </row>
    <row r="114" spans="1:2">
      <c r="A114" s="3">
        <v>41382</v>
      </c>
      <c r="B114" s="1">
        <v>1.1054182215665247</v>
      </c>
    </row>
    <row r="115" spans="1:2">
      <c r="A115" s="3">
        <v>41383</v>
      </c>
      <c r="B115" s="1">
        <v>1.084376583086095</v>
      </c>
    </row>
    <row r="116" spans="1:2">
      <c r="A116" s="3">
        <v>41384</v>
      </c>
      <c r="B116" s="1">
        <v>0.93168078057693049</v>
      </c>
    </row>
    <row r="117" spans="1:2">
      <c r="A117" s="3">
        <v>41385</v>
      </c>
      <c r="B117" s="1">
        <v>0.93209519481726821</v>
      </c>
    </row>
    <row r="118" spans="1:2">
      <c r="A118" s="3">
        <v>41386</v>
      </c>
      <c r="B118" s="1">
        <v>1.10367465721365</v>
      </c>
    </row>
    <row r="119" spans="1:2">
      <c r="A119" s="3">
        <v>41387</v>
      </c>
      <c r="B119" s="1">
        <v>1.0925965744441424</v>
      </c>
    </row>
    <row r="120" spans="1:2">
      <c r="A120" s="3">
        <v>41388</v>
      </c>
      <c r="B120" s="1">
        <v>1.0832981598139331</v>
      </c>
    </row>
    <row r="121" spans="1:2">
      <c r="A121" s="3">
        <v>41389</v>
      </c>
      <c r="B121" s="1">
        <v>1.0557662126377334</v>
      </c>
    </row>
    <row r="122" spans="1:2">
      <c r="A122" s="3">
        <v>41390</v>
      </c>
      <c r="B122" s="1">
        <v>1.0648077608496247</v>
      </c>
    </row>
    <row r="123" spans="1:2">
      <c r="A123" s="3">
        <v>41391</v>
      </c>
      <c r="B123" s="1">
        <v>1.2561428908280345</v>
      </c>
    </row>
    <row r="124" spans="1:2">
      <c r="A124" s="3">
        <v>41392</v>
      </c>
      <c r="B124" s="1">
        <v>1.4259980839226993</v>
      </c>
    </row>
    <row r="125" spans="1:2">
      <c r="A125" s="3">
        <v>41393</v>
      </c>
      <c r="B125" s="1">
        <v>1.2707719767003769</v>
      </c>
    </row>
    <row r="126" spans="1:2">
      <c r="A126" s="3">
        <v>41394</v>
      </c>
      <c r="B126" s="1">
        <v>1.187631843665049</v>
      </c>
    </row>
    <row r="127" spans="1:2">
      <c r="A127" s="3">
        <v>41395</v>
      </c>
      <c r="B127" s="1">
        <v>1.2719695536729498</v>
      </c>
    </row>
    <row r="128" spans="1:2">
      <c r="A128" s="3">
        <v>41396</v>
      </c>
      <c r="B128" s="1">
        <v>1.3982433794231337</v>
      </c>
    </row>
    <row r="129" spans="1:2">
      <c r="A129" s="3">
        <v>41397</v>
      </c>
      <c r="B129" s="1">
        <v>1.4139674241040012</v>
      </c>
    </row>
    <row r="130" spans="1:2">
      <c r="A130" s="3">
        <v>41398</v>
      </c>
      <c r="B130" s="1">
        <v>1.2121003011637552</v>
      </c>
    </row>
    <row r="131" spans="1:2">
      <c r="A131" s="3">
        <v>41399</v>
      </c>
      <c r="B131" s="1">
        <v>1.1287261669427107</v>
      </c>
    </row>
    <row r="132" spans="1:2">
      <c r="A132" s="3">
        <v>41400</v>
      </c>
      <c r="B132" s="1">
        <v>1.2743558641674555</v>
      </c>
    </row>
    <row r="133" spans="1:2">
      <c r="A133" s="3">
        <v>41401</v>
      </c>
      <c r="B133" s="1">
        <v>1.20977707689893</v>
      </c>
    </row>
    <row r="134" spans="1:2">
      <c r="A134" s="3">
        <v>41402</v>
      </c>
      <c r="B134" s="1">
        <v>1.0658769261558436</v>
      </c>
    </row>
    <row r="135" spans="1:2">
      <c r="A135" s="3">
        <v>41403</v>
      </c>
      <c r="B135" s="1">
        <v>1.0595863764870779</v>
      </c>
    </row>
    <row r="136" spans="1:2">
      <c r="A136" s="3">
        <v>41404</v>
      </c>
      <c r="B136" s="1">
        <v>1.0225715108085265</v>
      </c>
    </row>
    <row r="137" spans="1:2">
      <c r="A137" s="3">
        <v>41405</v>
      </c>
      <c r="B137" s="1">
        <v>0.88378277678554795</v>
      </c>
    </row>
    <row r="138" spans="1:2">
      <c r="A138" s="3">
        <v>41406</v>
      </c>
      <c r="B138" s="1">
        <v>0.96262002654812728</v>
      </c>
    </row>
    <row r="139" spans="1:2">
      <c r="A139" s="3">
        <v>41407</v>
      </c>
      <c r="B139" s="1">
        <v>1.4422542670786398</v>
      </c>
    </row>
    <row r="140" spans="1:2">
      <c r="A140" s="3">
        <v>41408</v>
      </c>
      <c r="B140" s="1">
        <v>1.570132686174486</v>
      </c>
    </row>
    <row r="141" spans="1:2">
      <c r="A141" s="3">
        <v>41409</v>
      </c>
      <c r="B141" s="1">
        <v>1.4155921593604208</v>
      </c>
    </row>
    <row r="142" spans="1:2">
      <c r="A142" s="3">
        <v>41410</v>
      </c>
      <c r="B142" s="1">
        <v>1.1338939209139651</v>
      </c>
    </row>
    <row r="143" spans="1:2">
      <c r="A143" s="3">
        <v>41411</v>
      </c>
      <c r="B143" s="1">
        <v>1.1563602036173657</v>
      </c>
    </row>
    <row r="144" spans="1:2">
      <c r="A144" s="3">
        <v>41412</v>
      </c>
      <c r="B144" s="1">
        <v>0.99739595884446186</v>
      </c>
    </row>
    <row r="145" spans="1:2">
      <c r="A145" s="3">
        <v>41413</v>
      </c>
      <c r="B145" s="1">
        <v>0.90359074013863383</v>
      </c>
    </row>
    <row r="146" spans="1:2">
      <c r="A146" s="3">
        <v>41414</v>
      </c>
      <c r="B146" s="1">
        <v>1.1501914872793901</v>
      </c>
    </row>
    <row r="147" spans="1:2">
      <c r="A147" s="3">
        <v>41415</v>
      </c>
      <c r="B147" s="1">
        <v>1.2735911008901815</v>
      </c>
    </row>
    <row r="148" spans="1:2">
      <c r="A148" s="3">
        <v>41416</v>
      </c>
      <c r="B148" s="1">
        <v>1.3356126437833842</v>
      </c>
    </row>
    <row r="149" spans="1:2">
      <c r="A149" s="3">
        <v>41417</v>
      </c>
      <c r="B149" s="1">
        <v>1.3623327815951314</v>
      </c>
    </row>
    <row r="150" spans="1:2">
      <c r="A150" s="3">
        <v>41418</v>
      </c>
      <c r="B150" s="1">
        <v>1.173407524000367</v>
      </c>
    </row>
    <row r="151" spans="1:2">
      <c r="A151" s="3">
        <v>41419</v>
      </c>
      <c r="B151" s="1">
        <v>0.97851644928657633</v>
      </c>
    </row>
    <row r="152" spans="1:2">
      <c r="A152" s="3">
        <v>41420</v>
      </c>
      <c r="B152" s="1">
        <v>0.99972234607420929</v>
      </c>
    </row>
    <row r="153" spans="1:2">
      <c r="A153" s="3">
        <v>41421</v>
      </c>
      <c r="B153" s="1">
        <v>1.1381792641981072</v>
      </c>
    </row>
    <row r="154" spans="1:2">
      <c r="A154" s="3">
        <v>41422</v>
      </c>
      <c r="B154" s="1">
        <v>1.0852382756718999</v>
      </c>
    </row>
    <row r="155" spans="1:2">
      <c r="A155" s="3">
        <v>41423</v>
      </c>
      <c r="B155" s="1">
        <v>1.0837447153148965</v>
      </c>
    </row>
    <row r="156" spans="1:2">
      <c r="A156" s="3">
        <v>41424</v>
      </c>
      <c r="B156" s="1">
        <v>1.0897578895214122</v>
      </c>
    </row>
    <row r="157" spans="1:2">
      <c r="A157" s="3">
        <v>41425</v>
      </c>
      <c r="B157" s="1">
        <v>1.0660814421283833</v>
      </c>
    </row>
    <row r="158" spans="1:2">
      <c r="A158" s="3">
        <v>41426</v>
      </c>
      <c r="B158" s="1">
        <v>1.051500722382261</v>
      </c>
    </row>
    <row r="159" spans="1:2">
      <c r="A159" s="3">
        <v>41427</v>
      </c>
      <c r="B159" s="1">
        <v>1.0383211161627728</v>
      </c>
    </row>
    <row r="160" spans="1:2">
      <c r="A160" s="3">
        <v>41428</v>
      </c>
      <c r="B160" s="1">
        <v>1.2891733610302996</v>
      </c>
    </row>
    <row r="161" spans="1:2">
      <c r="A161" s="3">
        <v>41429</v>
      </c>
      <c r="B161" s="1">
        <v>1.3482050833497596</v>
      </c>
    </row>
    <row r="162" spans="1:2">
      <c r="A162" s="3">
        <v>41430</v>
      </c>
      <c r="B162" s="1">
        <v>1.3210965196666651</v>
      </c>
    </row>
    <row r="163" spans="1:2">
      <c r="A163" s="3">
        <v>41431</v>
      </c>
      <c r="B163" s="1">
        <v>1.3161022989984872</v>
      </c>
    </row>
    <row r="164" spans="1:2">
      <c r="A164" s="3">
        <v>41432</v>
      </c>
      <c r="B164" s="1">
        <v>1.4118621978299306</v>
      </c>
    </row>
    <row r="165" spans="1:2">
      <c r="A165" s="3">
        <v>41433</v>
      </c>
      <c r="B165" s="1">
        <v>1.3306502757164902</v>
      </c>
    </row>
    <row r="166" spans="1:2">
      <c r="A166" s="3">
        <v>41434</v>
      </c>
      <c r="B166" s="1">
        <v>1.3455521875319514</v>
      </c>
    </row>
    <row r="167" spans="1:2">
      <c r="A167" s="3">
        <v>41435</v>
      </c>
      <c r="B167" s="1">
        <v>1.1236386846618813</v>
      </c>
    </row>
    <row r="168" spans="1:2">
      <c r="A168" s="3">
        <v>41436</v>
      </c>
      <c r="B168" s="1">
        <v>1.0146611010496349</v>
      </c>
    </row>
    <row r="169" spans="1:2">
      <c r="A169" s="3">
        <v>41437</v>
      </c>
      <c r="B169" s="1">
        <v>1.0795046881047925</v>
      </c>
    </row>
    <row r="170" spans="1:2">
      <c r="A170" s="3">
        <v>41438</v>
      </c>
      <c r="B170" s="1">
        <v>1.2971156003548074</v>
      </c>
    </row>
    <row r="171" spans="1:2">
      <c r="A171" s="3">
        <v>41439</v>
      </c>
      <c r="B171" s="1">
        <v>1.2135436489571325</v>
      </c>
    </row>
    <row r="172" spans="1:2">
      <c r="A172" s="3">
        <v>41440</v>
      </c>
      <c r="B172" s="1">
        <v>1.0205190619323015</v>
      </c>
    </row>
    <row r="173" spans="1:2">
      <c r="A173" s="3">
        <v>41441</v>
      </c>
      <c r="B173" s="1">
        <v>1.0712416353004015</v>
      </c>
    </row>
    <row r="174" spans="1:2">
      <c r="A174" s="3">
        <v>41442</v>
      </c>
      <c r="B174" s="1">
        <v>1.5540293234867768</v>
      </c>
    </row>
    <row r="175" spans="1:2">
      <c r="A175" s="3">
        <v>41443</v>
      </c>
      <c r="B175" s="1">
        <v>2.1493678967118077</v>
      </c>
    </row>
    <row r="176" spans="1:2">
      <c r="A176" s="3">
        <v>41444</v>
      </c>
      <c r="B176" s="1">
        <v>1.5660131929965653</v>
      </c>
    </row>
    <row r="177" spans="1:2">
      <c r="A177" s="3">
        <v>41445</v>
      </c>
      <c r="B177" s="1">
        <v>1.3493439029228993</v>
      </c>
    </row>
    <row r="178" spans="1:2">
      <c r="A178" s="3">
        <v>41446</v>
      </c>
      <c r="B178" s="1">
        <v>1.2023327814626299</v>
      </c>
    </row>
    <row r="179" spans="1:2">
      <c r="A179" s="3">
        <v>41447</v>
      </c>
      <c r="B179" s="1">
        <v>1.0555774114425964</v>
      </c>
    </row>
    <row r="180" spans="1:2">
      <c r="A180" s="3">
        <v>41448</v>
      </c>
      <c r="B180" s="1">
        <v>1.0723974478772438</v>
      </c>
    </row>
    <row r="181" spans="1:2">
      <c r="A181" s="3">
        <v>41449</v>
      </c>
      <c r="B181" s="1">
        <v>1.2980123887521768</v>
      </c>
    </row>
    <row r="182" spans="1:2">
      <c r="A182" s="3">
        <v>41450</v>
      </c>
      <c r="B182" s="1">
        <v>1.2408472787672855</v>
      </c>
    </row>
    <row r="183" spans="1:2">
      <c r="A183" s="3">
        <v>41451</v>
      </c>
      <c r="B183" s="1">
        <v>1.180844677240416</v>
      </c>
    </row>
    <row r="184" spans="1:2">
      <c r="A184" s="3">
        <v>41452</v>
      </c>
      <c r="B184" s="1">
        <v>1.1820784171179832</v>
      </c>
    </row>
    <row r="185" spans="1:2">
      <c r="A185" s="3">
        <v>41453</v>
      </c>
      <c r="B185" s="1">
        <v>1.1474811754048821</v>
      </c>
    </row>
    <row r="186" spans="1:2">
      <c r="A186" s="3">
        <v>41454</v>
      </c>
      <c r="B186" s="1">
        <v>1.0808736119460078</v>
      </c>
    </row>
    <row r="187" spans="1:2">
      <c r="A187" s="3">
        <v>41455</v>
      </c>
      <c r="B187" s="1">
        <v>1.1051257949442022</v>
      </c>
    </row>
    <row r="188" spans="1:2">
      <c r="A188" s="3">
        <v>41456</v>
      </c>
      <c r="B188" s="1">
        <v>1.2962523654516469</v>
      </c>
    </row>
    <row r="189" spans="1:2">
      <c r="A189" s="3">
        <v>41457</v>
      </c>
      <c r="B189" s="1">
        <v>1.2189312181538203</v>
      </c>
    </row>
    <row r="190" spans="1:2">
      <c r="A190" s="3">
        <v>41458</v>
      </c>
      <c r="B190" s="1">
        <v>1.2403378172942428</v>
      </c>
    </row>
    <row r="191" spans="1:2">
      <c r="A191" s="3">
        <v>41459</v>
      </c>
      <c r="B191" s="1">
        <v>1.1688160514786938</v>
      </c>
    </row>
    <row r="192" spans="1:2">
      <c r="A192" s="3">
        <v>41460</v>
      </c>
      <c r="B192" s="1">
        <v>1.1021904428931562</v>
      </c>
    </row>
    <row r="193" spans="1:2">
      <c r="A193" s="3">
        <v>41461</v>
      </c>
      <c r="B193" s="1">
        <v>1.0457197108135909</v>
      </c>
    </row>
    <row r="194" spans="1:2">
      <c r="A194" s="3">
        <v>41462</v>
      </c>
      <c r="B194" s="1">
        <v>1.0129396830826534</v>
      </c>
    </row>
    <row r="195" spans="1:2">
      <c r="A195" s="3">
        <v>41463</v>
      </c>
      <c r="B195" s="1">
        <v>1.1787309375710091</v>
      </c>
    </row>
    <row r="196" spans="1:2">
      <c r="A196" s="3">
        <v>41464</v>
      </c>
      <c r="B196" s="1">
        <v>1.1472098801312336</v>
      </c>
    </row>
    <row r="197" spans="1:2">
      <c r="A197" s="3">
        <v>41465</v>
      </c>
      <c r="B197" s="1">
        <v>1.124725965511864</v>
      </c>
    </row>
    <row r="198" spans="1:2">
      <c r="A198" s="3">
        <v>41466</v>
      </c>
      <c r="B198" s="1">
        <v>1.099572239346198</v>
      </c>
    </row>
    <row r="199" spans="1:2">
      <c r="A199" s="3">
        <v>41467</v>
      </c>
      <c r="B199" s="1">
        <v>1.081778987415166</v>
      </c>
    </row>
    <row r="200" spans="1:2">
      <c r="A200" s="3">
        <v>41468</v>
      </c>
      <c r="B200" s="1">
        <v>0.98878093962056979</v>
      </c>
    </row>
    <row r="201" spans="1:2">
      <c r="A201" s="3">
        <v>41469</v>
      </c>
      <c r="B201" s="1">
        <v>1.0291680093773405</v>
      </c>
    </row>
    <row r="202" spans="1:2">
      <c r="A202" s="3">
        <v>41470</v>
      </c>
      <c r="B202" s="1">
        <v>1.1924124959201736</v>
      </c>
    </row>
    <row r="203" spans="1:2">
      <c r="A203" s="3">
        <v>41471</v>
      </c>
      <c r="B203" s="1">
        <v>1.1413459822843233</v>
      </c>
    </row>
    <row r="204" spans="1:2">
      <c r="A204" s="3">
        <v>41472</v>
      </c>
      <c r="B204" s="1">
        <v>1.1187651316696769</v>
      </c>
    </row>
    <row r="205" spans="1:2">
      <c r="A205" s="3">
        <v>41473</v>
      </c>
      <c r="B205" s="1">
        <v>1.1516969177383385</v>
      </c>
    </row>
    <row r="206" spans="1:2">
      <c r="A206" s="3">
        <v>41474</v>
      </c>
      <c r="B206" s="1">
        <v>1.0672150020759732</v>
      </c>
    </row>
    <row r="207" spans="1:2">
      <c r="A207" s="3">
        <v>41475</v>
      </c>
      <c r="B207" s="1">
        <v>0.98391020891364678</v>
      </c>
    </row>
    <row r="208" spans="1:2">
      <c r="A208" s="3">
        <v>41476</v>
      </c>
      <c r="B208" s="1">
        <v>0.98823996779202616</v>
      </c>
    </row>
    <row r="209" spans="1:2">
      <c r="A209" s="3">
        <v>41477</v>
      </c>
      <c r="B209" s="1">
        <v>1.1452744847630274</v>
      </c>
    </row>
    <row r="210" spans="1:2">
      <c r="A210" s="3">
        <v>41478</v>
      </c>
      <c r="B210" s="1">
        <v>1.1282356594533733</v>
      </c>
    </row>
    <row r="211" spans="1:2">
      <c r="A211" s="3">
        <v>41479</v>
      </c>
      <c r="B211" s="1">
        <v>1.0923286330706796</v>
      </c>
    </row>
    <row r="212" spans="1:2">
      <c r="A212" s="3">
        <v>41480</v>
      </c>
      <c r="B212" s="1">
        <v>1.1025189955258692</v>
      </c>
    </row>
    <row r="213" spans="1:2">
      <c r="A213" s="3">
        <v>41481</v>
      </c>
      <c r="B213" s="1">
        <v>1.0713171528842342</v>
      </c>
    </row>
    <row r="214" spans="1:2">
      <c r="A214" s="3">
        <v>41482</v>
      </c>
      <c r="B214" s="1">
        <v>1.0011212761419734</v>
      </c>
    </row>
    <row r="215" spans="1:2">
      <c r="A215" s="3">
        <v>41483</v>
      </c>
      <c r="B215" s="1">
        <v>0.99972166732022383</v>
      </c>
    </row>
    <row r="216" spans="1:2">
      <c r="A216" s="3">
        <v>41484</v>
      </c>
      <c r="B216" s="1">
        <v>1.1624321466055312</v>
      </c>
    </row>
    <row r="217" spans="1:2">
      <c r="A217" s="3">
        <v>41485</v>
      </c>
      <c r="B217" s="1">
        <v>1.1420904099651703</v>
      </c>
    </row>
    <row r="218" spans="1:2">
      <c r="A218" s="3">
        <v>41486</v>
      </c>
      <c r="B218" s="1">
        <v>1.1299647447739158</v>
      </c>
    </row>
    <row r="219" spans="1:2">
      <c r="A219" s="3">
        <v>41487</v>
      </c>
      <c r="B219" s="1">
        <v>1.1444147753708567</v>
      </c>
    </row>
    <row r="220" spans="1:2">
      <c r="A220" s="3">
        <v>41488</v>
      </c>
      <c r="B220" s="1">
        <v>1.057154176155054</v>
      </c>
    </row>
    <row r="221" spans="1:2">
      <c r="A221" s="3">
        <v>41489</v>
      </c>
      <c r="B221" s="1">
        <v>0.96061634446138511</v>
      </c>
    </row>
    <row r="222" spans="1:2">
      <c r="A222" s="3">
        <v>41490</v>
      </c>
      <c r="B222" s="1">
        <v>0.98072226985932276</v>
      </c>
    </row>
    <row r="223" spans="1:2">
      <c r="A223" s="3">
        <v>41491</v>
      </c>
      <c r="B223" s="1">
        <v>1.1147033969949156</v>
      </c>
    </row>
    <row r="224" spans="1:2">
      <c r="A224" s="3">
        <v>41492</v>
      </c>
      <c r="B224" s="1">
        <v>1.1036897261303102</v>
      </c>
    </row>
    <row r="225" spans="1:2">
      <c r="A225" s="3">
        <v>41493</v>
      </c>
      <c r="B225" s="1">
        <v>1.1852626988837731</v>
      </c>
    </row>
    <row r="226" spans="1:2">
      <c r="A226" s="3">
        <v>41494</v>
      </c>
      <c r="B226" s="1">
        <v>1.1570300085855574</v>
      </c>
    </row>
    <row r="227" spans="1:2">
      <c r="A227" s="3">
        <v>41495</v>
      </c>
      <c r="B227" s="1">
        <v>1.2125120351340493</v>
      </c>
    </row>
    <row r="228" spans="1:2">
      <c r="A228" s="3">
        <v>41496</v>
      </c>
      <c r="B228" s="1">
        <v>1.0770951310019121</v>
      </c>
    </row>
    <row r="229" spans="1:2">
      <c r="A229" s="3">
        <v>41497</v>
      </c>
      <c r="B229" s="1">
        <v>1.1134357235737513</v>
      </c>
    </row>
    <row r="230" spans="1:2">
      <c r="A230" s="3">
        <v>41498</v>
      </c>
      <c r="B230" s="1">
        <v>1.3366877189447228</v>
      </c>
    </row>
    <row r="231" spans="1:2">
      <c r="A231" s="3">
        <v>41499</v>
      </c>
      <c r="B231" s="1">
        <v>1.2494744154931905</v>
      </c>
    </row>
    <row r="232" spans="1:2">
      <c r="A232" s="3">
        <v>41500</v>
      </c>
      <c r="B232" s="1">
        <v>1.2072328364485494</v>
      </c>
    </row>
    <row r="233" spans="1:2">
      <c r="A233" s="3">
        <v>41501</v>
      </c>
      <c r="B233" s="1">
        <v>1.2472787013483631</v>
      </c>
    </row>
    <row r="234" spans="1:2">
      <c r="A234" s="3">
        <v>41502</v>
      </c>
      <c r="B234" s="1">
        <v>1.2316195311726921</v>
      </c>
    </row>
    <row r="235" spans="1:2">
      <c r="A235" s="3">
        <v>41503</v>
      </c>
      <c r="B235" s="1">
        <v>1.1312656041894826</v>
      </c>
    </row>
    <row r="236" spans="1:2">
      <c r="A236" s="3">
        <v>41504</v>
      </c>
      <c r="B236" s="1">
        <v>1.1246851981960191</v>
      </c>
    </row>
    <row r="237" spans="1:2">
      <c r="A237" s="3">
        <v>41505</v>
      </c>
      <c r="B237" s="1">
        <v>1.2758012419938627</v>
      </c>
    </row>
    <row r="238" spans="1:2">
      <c r="A238" s="3">
        <v>41506</v>
      </c>
      <c r="B238" s="1">
        <v>1.3248457509734841</v>
      </c>
    </row>
    <row r="239" spans="1:2">
      <c r="A239" s="3">
        <v>41507</v>
      </c>
      <c r="B239" s="1">
        <v>1.2740547759395171</v>
      </c>
    </row>
    <row r="240" spans="1:2">
      <c r="A240" s="3">
        <v>41508</v>
      </c>
      <c r="B240" s="1">
        <v>1.2321366087826351</v>
      </c>
    </row>
    <row r="241" spans="1:2">
      <c r="A241" s="3">
        <v>41509</v>
      </c>
      <c r="B241" s="1">
        <v>1.159870231428165</v>
      </c>
    </row>
    <row r="242" spans="1:2">
      <c r="A242" s="3">
        <v>41510</v>
      </c>
      <c r="B242" s="1">
        <v>1.0661163986603093</v>
      </c>
    </row>
    <row r="243" spans="1:2">
      <c r="A243" s="3">
        <v>41511</v>
      </c>
      <c r="B243" s="1">
        <v>1.0726720163279857</v>
      </c>
    </row>
    <row r="244" spans="1:2">
      <c r="A244" s="3">
        <v>41512</v>
      </c>
      <c r="B244" s="1">
        <v>1.2479980279129947</v>
      </c>
    </row>
    <row r="245" spans="1:2">
      <c r="A245" s="3">
        <v>41513</v>
      </c>
      <c r="B245" s="1">
        <v>1.2477161207213272</v>
      </c>
    </row>
    <row r="246" spans="1:2">
      <c r="A246" s="3">
        <v>41514</v>
      </c>
      <c r="B246" s="1">
        <v>1.2026946073805476</v>
      </c>
    </row>
    <row r="247" spans="1:2">
      <c r="A247" s="3">
        <v>41515</v>
      </c>
      <c r="B247" s="1">
        <v>1.2037383557461563</v>
      </c>
    </row>
    <row r="248" spans="1:2">
      <c r="A248" s="3">
        <v>41516</v>
      </c>
      <c r="B248" s="1">
        <v>1.1720842377927154</v>
      </c>
    </row>
    <row r="249" spans="1:2">
      <c r="A249" s="3">
        <v>41517</v>
      </c>
      <c r="B249" s="1">
        <v>1.1131053506690425</v>
      </c>
    </row>
    <row r="250" spans="1:2">
      <c r="A250" s="3">
        <v>41518</v>
      </c>
      <c r="B250" s="1">
        <v>1.2593195967780162</v>
      </c>
    </row>
    <row r="251" spans="1:2">
      <c r="A251" s="3">
        <v>41519</v>
      </c>
      <c r="B251" s="1">
        <v>1.4763340097625082</v>
      </c>
    </row>
    <row r="252" spans="1:2">
      <c r="A252" s="3">
        <v>41520</v>
      </c>
      <c r="B252" s="1">
        <v>1.3947364321713047</v>
      </c>
    </row>
    <row r="253" spans="1:2">
      <c r="A253" s="3">
        <v>41521</v>
      </c>
      <c r="B253" s="1">
        <v>1.3637943148649232</v>
      </c>
    </row>
    <row r="254" spans="1:2">
      <c r="A254" s="3">
        <v>41522</v>
      </c>
      <c r="B254" s="1">
        <v>1.3493106944521327</v>
      </c>
    </row>
    <row r="255" spans="1:2">
      <c r="A255" s="3">
        <v>41523</v>
      </c>
      <c r="B255" s="1">
        <v>1.3187857569376484</v>
      </c>
    </row>
    <row r="256" spans="1:2">
      <c r="A256" s="3">
        <v>41524</v>
      </c>
      <c r="B256" s="1">
        <v>1.2041515089007528</v>
      </c>
    </row>
    <row r="257" spans="1:2">
      <c r="A257" s="3">
        <v>41525</v>
      </c>
      <c r="B257" s="1">
        <v>1.1951738866392154</v>
      </c>
    </row>
    <row r="258" spans="1:2">
      <c r="A258" s="3">
        <v>41526</v>
      </c>
      <c r="B258" s="1">
        <v>1.3791105278056897</v>
      </c>
    </row>
    <row r="259" spans="1:2">
      <c r="A259" s="3">
        <v>41527</v>
      </c>
      <c r="B259" s="1">
        <v>1.3942133154379293</v>
      </c>
    </row>
    <row r="260" spans="1:2">
      <c r="A260" s="3">
        <v>41528</v>
      </c>
      <c r="B260" s="1">
        <v>1.3986859796306892</v>
      </c>
    </row>
    <row r="261" spans="1:2">
      <c r="A261" s="3">
        <v>41529</v>
      </c>
      <c r="B261" s="1">
        <v>1.3631816900666365</v>
      </c>
    </row>
    <row r="262" spans="1:2">
      <c r="A262" s="3">
        <v>41530</v>
      </c>
      <c r="B262" s="1">
        <v>1.3131502971694029</v>
      </c>
    </row>
    <row r="263" spans="1:2">
      <c r="A263" s="3">
        <v>41531</v>
      </c>
      <c r="B263" s="1">
        <v>1.1997022976692919</v>
      </c>
    </row>
    <row r="264" spans="1:2">
      <c r="A264" s="3">
        <v>41532</v>
      </c>
      <c r="B264" s="1">
        <v>1.2066068852969338</v>
      </c>
    </row>
    <row r="265" spans="1:2">
      <c r="A265" s="3">
        <v>41533</v>
      </c>
      <c r="B265" s="1">
        <v>1.3808475704796479</v>
      </c>
    </row>
    <row r="266" spans="1:2">
      <c r="A266" s="3">
        <v>41534</v>
      </c>
      <c r="B266" s="1">
        <v>1.3401346925936894</v>
      </c>
    </row>
    <row r="267" spans="1:2">
      <c r="A267" s="3">
        <v>41535</v>
      </c>
      <c r="B267" s="1">
        <v>1.2144260219248892</v>
      </c>
    </row>
    <row r="268" spans="1:2">
      <c r="A268" s="3">
        <v>41536</v>
      </c>
      <c r="B268" s="1">
        <v>1.0969266270975786</v>
      </c>
    </row>
    <row r="269" spans="1:2">
      <c r="A269" s="3">
        <v>41537</v>
      </c>
      <c r="B269" s="1">
        <v>1.1511689204654727</v>
      </c>
    </row>
    <row r="270" spans="1:2">
      <c r="A270" s="3">
        <v>41538</v>
      </c>
      <c r="B270" s="1">
        <v>1.1625255883660202</v>
      </c>
    </row>
    <row r="271" spans="1:2">
      <c r="A271" s="3">
        <v>41539</v>
      </c>
      <c r="B271" s="1">
        <v>1.3932327178994166</v>
      </c>
    </row>
    <row r="272" spans="1:2">
      <c r="A272" s="3">
        <v>41540</v>
      </c>
      <c r="B272" s="1">
        <v>1.4210349928318815</v>
      </c>
    </row>
    <row r="273" spans="1:2">
      <c r="A273" s="3">
        <v>41541</v>
      </c>
      <c r="B273" s="1">
        <v>1.387676851443008</v>
      </c>
    </row>
    <row r="274" spans="1:2">
      <c r="A274" s="3">
        <v>41542</v>
      </c>
      <c r="B274" s="1">
        <v>1.3817669500240888</v>
      </c>
    </row>
    <row r="275" spans="1:2">
      <c r="A275" s="3">
        <v>41543</v>
      </c>
      <c r="B275" s="1">
        <v>1.3360512310674462</v>
      </c>
    </row>
    <row r="276" spans="1:2">
      <c r="A276" s="3">
        <v>41544</v>
      </c>
      <c r="B276" s="1">
        <v>1.3094442545193485</v>
      </c>
    </row>
    <row r="277" spans="1:2">
      <c r="A277" s="3">
        <v>41545</v>
      </c>
      <c r="B277" s="1">
        <v>1.2050420311435077</v>
      </c>
    </row>
    <row r="278" spans="1:2">
      <c r="A278" s="3">
        <v>41546</v>
      </c>
      <c r="B278" s="1">
        <v>1.381284599045145</v>
      </c>
    </row>
    <row r="279" spans="1:2">
      <c r="A279" s="3">
        <v>41547</v>
      </c>
      <c r="B279" s="1">
        <v>1.3900989377570008</v>
      </c>
    </row>
    <row r="280" spans="1:2">
      <c r="A280" s="3">
        <v>41548</v>
      </c>
      <c r="B280" s="1">
        <v>1.358330337186</v>
      </c>
    </row>
    <row r="281" spans="1:2">
      <c r="A281" s="3">
        <v>41549</v>
      </c>
      <c r="B281" s="1">
        <v>1.2011114370021634</v>
      </c>
    </row>
    <row r="282" spans="1:2">
      <c r="A282" s="3">
        <v>41550</v>
      </c>
      <c r="B282" s="1">
        <v>1.1391539598848461</v>
      </c>
    </row>
    <row r="283" spans="1:2">
      <c r="A283" s="3">
        <v>41551</v>
      </c>
      <c r="B283" s="1">
        <v>1.1200486341164302</v>
      </c>
    </row>
    <row r="284" spans="1:2">
      <c r="A284" s="3">
        <v>41552</v>
      </c>
      <c r="B284" s="1">
        <v>1.1051888182695475</v>
      </c>
    </row>
    <row r="285" spans="1:2">
      <c r="A285" s="3">
        <v>41553</v>
      </c>
      <c r="B285" s="1">
        <v>1.1417837372782855</v>
      </c>
    </row>
    <row r="286" spans="1:2">
      <c r="A286" s="3">
        <v>41554</v>
      </c>
      <c r="B286" s="1">
        <v>1.1985284021624052</v>
      </c>
    </row>
    <row r="287" spans="1:2">
      <c r="A287" s="3">
        <v>41555</v>
      </c>
      <c r="B287" s="1">
        <v>1.4077517298316948</v>
      </c>
    </row>
    <row r="288" spans="1:2">
      <c r="A288" s="3">
        <v>41556</v>
      </c>
      <c r="B288" s="1">
        <v>1.3756557696093072</v>
      </c>
    </row>
    <row r="289" spans="1:2">
      <c r="A289" s="3">
        <v>41557</v>
      </c>
      <c r="B289" s="1">
        <v>1.4202797178125648</v>
      </c>
    </row>
    <row r="290" spans="1:2">
      <c r="A290" s="3">
        <v>41558</v>
      </c>
      <c r="B290" s="1">
        <v>1.3502779878018905</v>
      </c>
    </row>
    <row r="291" spans="1:2">
      <c r="A291" s="3">
        <v>41559</v>
      </c>
      <c r="B291" s="1">
        <v>1.2908715183778061</v>
      </c>
    </row>
    <row r="292" spans="1:2">
      <c r="A292" s="3">
        <v>41560</v>
      </c>
      <c r="B292" s="1">
        <v>1.1413804708104374</v>
      </c>
    </row>
    <row r="293" spans="1:2">
      <c r="A293" s="3">
        <v>41561</v>
      </c>
      <c r="B293" s="1">
        <v>1.3675241620762795</v>
      </c>
    </row>
    <row r="294" spans="1:2">
      <c r="A294" s="3">
        <v>41562</v>
      </c>
      <c r="B294" s="1">
        <v>1.3725276055834332</v>
      </c>
    </row>
    <row r="295" spans="1:2">
      <c r="A295" s="3">
        <v>41563</v>
      </c>
      <c r="B295" s="1">
        <v>1.3441667985400427</v>
      </c>
    </row>
    <row r="296" spans="1:2">
      <c r="A296" s="3">
        <v>41564</v>
      </c>
      <c r="B296" s="1">
        <v>1.3198520669503906</v>
      </c>
    </row>
    <row r="297" spans="1:2">
      <c r="A297" s="3">
        <v>41565</v>
      </c>
      <c r="B297" s="1">
        <v>1.2696556328611974</v>
      </c>
    </row>
    <row r="298" spans="1:2">
      <c r="A298" s="3">
        <v>41566</v>
      </c>
      <c r="B298" s="1">
        <v>1.1054133993658681</v>
      </c>
    </row>
    <row r="299" spans="1:2">
      <c r="A299" s="3">
        <v>41567</v>
      </c>
      <c r="B299" s="1">
        <v>1.1346503373201586</v>
      </c>
    </row>
    <row r="300" spans="1:2">
      <c r="A300" s="3">
        <v>41568</v>
      </c>
      <c r="B300" s="1">
        <v>1.4460477664281035</v>
      </c>
    </row>
    <row r="301" spans="1:2">
      <c r="A301" s="3">
        <v>41569</v>
      </c>
      <c r="B301" s="1">
        <v>1.3805524965394866</v>
      </c>
    </row>
    <row r="302" spans="1:2">
      <c r="A302" s="3">
        <v>41570</v>
      </c>
      <c r="B302" s="1">
        <v>1.3313406544614168</v>
      </c>
    </row>
    <row r="303" spans="1:2">
      <c r="A303" s="3">
        <v>41571</v>
      </c>
      <c r="B303" s="1">
        <v>1.2761629876956899</v>
      </c>
    </row>
    <row r="304" spans="1:2">
      <c r="A304" s="3">
        <v>41572</v>
      </c>
      <c r="B304" s="1">
        <v>1.225155809220271</v>
      </c>
    </row>
    <row r="305" spans="1:2">
      <c r="A305" s="3">
        <v>41573</v>
      </c>
      <c r="B305" s="1">
        <v>1.0854880154227518</v>
      </c>
    </row>
    <row r="306" spans="1:2">
      <c r="A306" s="3">
        <v>41574</v>
      </c>
      <c r="B306" s="1">
        <v>1.1026218468361879</v>
      </c>
    </row>
    <row r="307" spans="1:2">
      <c r="A307" s="3">
        <v>41575</v>
      </c>
      <c r="B307" s="1">
        <v>1.3844580915719982</v>
      </c>
    </row>
    <row r="308" spans="1:2">
      <c r="A308" s="3">
        <v>41576</v>
      </c>
      <c r="B308" s="1">
        <v>1.4969563387918623</v>
      </c>
    </row>
    <row r="309" spans="1:2">
      <c r="A309" s="3">
        <v>41577</v>
      </c>
      <c r="B309" s="1">
        <v>1.4076923198435785</v>
      </c>
    </row>
    <row r="310" spans="1:2">
      <c r="A310" s="3">
        <v>41578</v>
      </c>
      <c r="B310" s="1">
        <v>1.331745724342305</v>
      </c>
    </row>
    <row r="311" spans="1:2">
      <c r="A311" s="3">
        <v>41579</v>
      </c>
      <c r="B311" s="1">
        <v>1.4097534421356548</v>
      </c>
    </row>
    <row r="312" spans="1:2">
      <c r="A312" s="3">
        <v>41580</v>
      </c>
      <c r="B312" s="1">
        <v>1.3287975731045625</v>
      </c>
    </row>
    <row r="313" spans="1:2">
      <c r="A313" s="3">
        <v>41581</v>
      </c>
      <c r="B313" s="1">
        <v>1.3502697863387114</v>
      </c>
    </row>
    <row r="314" spans="1:2">
      <c r="A314" s="3">
        <v>41582</v>
      </c>
      <c r="B314" s="1">
        <v>1.7325783614511203</v>
      </c>
    </row>
    <row r="315" spans="1:2">
      <c r="A315" s="3">
        <v>41583</v>
      </c>
      <c r="B315" s="1">
        <v>1.6738477234469986</v>
      </c>
    </row>
    <row r="316" spans="1:2">
      <c r="A316" s="3">
        <v>41584</v>
      </c>
      <c r="B316" s="1">
        <v>1.5963985852901847</v>
      </c>
    </row>
    <row r="317" spans="1:2">
      <c r="A317" s="3">
        <v>41585</v>
      </c>
      <c r="B317" s="1">
        <v>1.6572894610916138</v>
      </c>
    </row>
    <row r="318" spans="1:2">
      <c r="A318" s="3">
        <v>41586</v>
      </c>
      <c r="B318" s="1">
        <v>1.678519569442654</v>
      </c>
    </row>
    <row r="319" spans="1:2">
      <c r="A319" s="3">
        <v>41587</v>
      </c>
      <c r="B319" s="1">
        <v>1.6810372678784558</v>
      </c>
    </row>
    <row r="320" spans="1:2">
      <c r="A320" s="3">
        <v>41588</v>
      </c>
      <c r="B320" s="1">
        <v>2.440372592741912</v>
      </c>
    </row>
    <row r="321" spans="1:2">
      <c r="A321" s="3">
        <v>41589</v>
      </c>
      <c r="B321" s="1">
        <v>4.4391257323081694</v>
      </c>
    </row>
    <row r="322" spans="1:2">
      <c r="A322" s="3">
        <v>41590</v>
      </c>
      <c r="B322" s="1">
        <v>2.1408763640488195</v>
      </c>
    </row>
    <row r="323" spans="1:2">
      <c r="A323" s="3">
        <v>41591</v>
      </c>
      <c r="B323" s="1">
        <v>1.8654314858807186</v>
      </c>
    </row>
    <row r="324" spans="1:2">
      <c r="A324" s="3">
        <v>41592</v>
      </c>
      <c r="B324" s="1">
        <v>1.6476148815441256</v>
      </c>
    </row>
    <row r="325" spans="1:2">
      <c r="A325" s="3">
        <v>41593</v>
      </c>
      <c r="B325" s="1">
        <v>1.4584040231831346</v>
      </c>
    </row>
    <row r="326" spans="1:2">
      <c r="A326" s="3">
        <v>41594</v>
      </c>
      <c r="B326" s="1">
        <v>1.2759308624591448</v>
      </c>
    </row>
    <row r="327" spans="1:2">
      <c r="A327" s="3">
        <v>41595</v>
      </c>
      <c r="B327" s="1">
        <v>1.2548569624174517</v>
      </c>
    </row>
    <row r="328" spans="1:2">
      <c r="A328" s="3">
        <v>41596</v>
      </c>
      <c r="B328" s="1">
        <v>1.5874159451091918</v>
      </c>
    </row>
    <row r="329" spans="1:2">
      <c r="A329" s="3">
        <v>41597</v>
      </c>
      <c r="B329" s="1">
        <v>1.507898631218382</v>
      </c>
    </row>
    <row r="330" spans="1:2">
      <c r="A330" s="3">
        <v>41598</v>
      </c>
      <c r="B330" s="1">
        <v>1.4057586241261617</v>
      </c>
    </row>
    <row r="331" spans="1:2">
      <c r="A331" s="3">
        <v>41599</v>
      </c>
      <c r="B331" s="1">
        <v>1.3511433986433692</v>
      </c>
    </row>
    <row r="332" spans="1:2">
      <c r="A332" s="3">
        <v>41600</v>
      </c>
      <c r="B332" s="1">
        <v>1.2771170025055771</v>
      </c>
    </row>
    <row r="333" spans="1:2">
      <c r="A333" s="3">
        <v>41601</v>
      </c>
      <c r="B333" s="1">
        <v>1.1879147891370605</v>
      </c>
    </row>
    <row r="334" spans="1:2">
      <c r="A334" s="3">
        <v>41602</v>
      </c>
      <c r="B334" s="1">
        <v>1.1867173118717191</v>
      </c>
    </row>
    <row r="335" spans="1:2">
      <c r="A335" s="3">
        <v>41603</v>
      </c>
      <c r="B335" s="1">
        <v>1.4371243430553662</v>
      </c>
    </row>
    <row r="336" spans="1:2">
      <c r="A336" s="3">
        <v>41604</v>
      </c>
      <c r="B336" s="1">
        <v>1.3765192397852477</v>
      </c>
    </row>
    <row r="337" spans="1:2">
      <c r="A337" s="3">
        <v>41605</v>
      </c>
      <c r="B337" s="1">
        <v>1.3452294567247858</v>
      </c>
    </row>
    <row r="338" spans="1:2">
      <c r="A338" s="3">
        <v>41606</v>
      </c>
      <c r="B338" s="1">
        <v>1.3647199132141195</v>
      </c>
    </row>
    <row r="339" spans="1:2">
      <c r="A339" s="3">
        <v>41607</v>
      </c>
      <c r="B339" s="1">
        <v>1.2968379741233438</v>
      </c>
    </row>
    <row r="340" spans="1:2">
      <c r="A340" s="3">
        <v>41608</v>
      </c>
      <c r="B340" s="1">
        <v>1.1493599714718938</v>
      </c>
    </row>
    <row r="341" spans="1:2">
      <c r="A341" s="3">
        <v>41609</v>
      </c>
      <c r="B341" s="1">
        <v>1.1765172841994498</v>
      </c>
    </row>
    <row r="342" spans="1:2">
      <c r="A342" s="3">
        <v>41610</v>
      </c>
      <c r="B342" s="1">
        <v>1.3337806979045677</v>
      </c>
    </row>
    <row r="343" spans="1:2">
      <c r="A343" s="3">
        <v>41611</v>
      </c>
      <c r="B343" s="1">
        <v>1.3714047904430595</v>
      </c>
    </row>
    <row r="344" spans="1:2">
      <c r="A344" s="3">
        <v>41612</v>
      </c>
      <c r="B344" s="1">
        <v>1.3522955641786925</v>
      </c>
    </row>
    <row r="345" spans="1:2">
      <c r="A345" s="3">
        <v>41613</v>
      </c>
      <c r="B345" s="1">
        <v>1.3208349399864669</v>
      </c>
    </row>
    <row r="346" spans="1:2">
      <c r="A346" s="3">
        <v>41614</v>
      </c>
      <c r="B346" s="1">
        <v>1.3521118419223237</v>
      </c>
    </row>
    <row r="347" spans="1:2">
      <c r="A347" s="3">
        <v>41615</v>
      </c>
      <c r="B347" s="1">
        <v>1.1064719718586569</v>
      </c>
    </row>
    <row r="348" spans="1:2">
      <c r="A348" s="3">
        <v>41616</v>
      </c>
      <c r="B348" s="1">
        <v>1.1386012243194894</v>
      </c>
    </row>
    <row r="349" spans="1:2">
      <c r="A349" s="3">
        <v>41617</v>
      </c>
      <c r="B349" s="1">
        <v>1.428851532281584</v>
      </c>
    </row>
    <row r="350" spans="1:2">
      <c r="A350" s="3">
        <v>41618</v>
      </c>
      <c r="B350" s="1">
        <v>1.4055452247999283</v>
      </c>
    </row>
    <row r="351" spans="1:2">
      <c r="A351" s="3">
        <v>41619</v>
      </c>
      <c r="B351" s="1">
        <v>1.6046656642998895</v>
      </c>
    </row>
    <row r="352" spans="1:2">
      <c r="A352" s="3">
        <v>41620</v>
      </c>
      <c r="B352" s="1">
        <v>2.081886491916435</v>
      </c>
    </row>
    <row r="353" spans="1:2">
      <c r="A353" s="3">
        <v>41621</v>
      </c>
      <c r="B353" s="1">
        <v>1.367806231877934</v>
      </c>
    </row>
    <row r="354" spans="1:2">
      <c r="A354" s="3">
        <v>41622</v>
      </c>
      <c r="B354" s="1">
        <v>1.2056183714688526</v>
      </c>
    </row>
    <row r="355" spans="1:2">
      <c r="A355" s="3">
        <v>41623</v>
      </c>
      <c r="B355" s="1">
        <v>1.2345668692702925</v>
      </c>
    </row>
    <row r="356" spans="1:2">
      <c r="A356" s="3">
        <v>41624</v>
      </c>
      <c r="B356" s="1">
        <v>1.5321899715619087</v>
      </c>
    </row>
    <row r="357" spans="1:2">
      <c r="A357" s="3">
        <v>41625</v>
      </c>
      <c r="B357" s="1">
        <v>1.6131078868531921</v>
      </c>
    </row>
    <row r="358" spans="1:2">
      <c r="A358" s="3">
        <v>41626</v>
      </c>
      <c r="B358" s="1">
        <v>1.5005548176710231</v>
      </c>
    </row>
    <row r="359" spans="1:2">
      <c r="A359" s="3">
        <v>41627</v>
      </c>
      <c r="B359" s="1">
        <v>1.4621771868700897</v>
      </c>
    </row>
    <row r="360" spans="1:2">
      <c r="A360" s="3">
        <v>41628</v>
      </c>
      <c r="B360" s="1">
        <v>1.41902664854148</v>
      </c>
    </row>
    <row r="361" spans="1:2">
      <c r="A361" s="3">
        <v>41629</v>
      </c>
      <c r="B361" s="1">
        <v>1.2702994947783433</v>
      </c>
    </row>
    <row r="362" spans="1:2">
      <c r="A362" s="3">
        <v>41630</v>
      </c>
      <c r="B362" s="1">
        <v>1.2243615241748844</v>
      </c>
    </row>
    <row r="363" spans="1:2">
      <c r="A363" s="3">
        <v>41631</v>
      </c>
      <c r="B363" s="1">
        <v>1.5232935410178783</v>
      </c>
    </row>
    <row r="364" spans="1:2">
      <c r="A364" s="3">
        <v>41632</v>
      </c>
      <c r="B364" s="1">
        <v>1.5617611781048992</v>
      </c>
    </row>
    <row r="365" spans="1:2">
      <c r="A365" s="3">
        <v>41633</v>
      </c>
      <c r="B365" s="1">
        <v>1.6260744834978069</v>
      </c>
    </row>
    <row r="366" spans="1:2">
      <c r="A366" s="3">
        <v>41634</v>
      </c>
      <c r="B366" s="1">
        <v>1.4630211053878202</v>
      </c>
    </row>
    <row r="367" spans="1:2">
      <c r="A367" s="3">
        <v>41635</v>
      </c>
      <c r="B367" s="1">
        <v>1.4020779400303143</v>
      </c>
    </row>
    <row r="368" spans="1:2">
      <c r="A368" s="3">
        <v>41636</v>
      </c>
      <c r="B368" s="1">
        <v>1.2320914628415121</v>
      </c>
    </row>
    <row r="369" spans="1:2">
      <c r="A369" s="3">
        <v>41637</v>
      </c>
      <c r="B369" s="1">
        <v>1.1944197627877431</v>
      </c>
    </row>
    <row r="370" spans="1:2">
      <c r="A370" s="3">
        <v>41638</v>
      </c>
      <c r="B370" s="1">
        <v>1.4343347771108164</v>
      </c>
    </row>
    <row r="371" spans="1:2">
      <c r="A371" s="3">
        <v>41639</v>
      </c>
      <c r="B371" s="1">
        <v>1.4324225094573677</v>
      </c>
    </row>
    <row r="372" spans="1:2">
      <c r="A372" s="3">
        <v>41640</v>
      </c>
      <c r="B372" s="1">
        <v>1.4682101053148058</v>
      </c>
    </row>
    <row r="373" spans="1:2">
      <c r="A373" s="3">
        <v>41641</v>
      </c>
      <c r="B373" s="1">
        <v>1.5286224685879837</v>
      </c>
    </row>
    <row r="374" spans="1:2">
      <c r="A374" s="3">
        <v>41642</v>
      </c>
      <c r="B374" s="1">
        <v>1.4528427384894873</v>
      </c>
    </row>
    <row r="375" spans="1:2">
      <c r="A375" s="3">
        <v>41643</v>
      </c>
      <c r="B375" s="1">
        <v>1.2314261180834798</v>
      </c>
    </row>
    <row r="376" spans="1:2">
      <c r="A376" s="3">
        <v>41644</v>
      </c>
      <c r="B376" s="1">
        <v>1.249942311753286</v>
      </c>
    </row>
    <row r="377" spans="1:2">
      <c r="A377" s="3">
        <v>41645</v>
      </c>
      <c r="B377" s="1">
        <v>1.4383695824719387</v>
      </c>
    </row>
    <row r="378" spans="1:2">
      <c r="A378" s="3">
        <v>41646</v>
      </c>
      <c r="B378" s="1">
        <v>1.3914790225980038</v>
      </c>
    </row>
    <row r="379" spans="1:2">
      <c r="A379" s="3">
        <v>41647</v>
      </c>
      <c r="B379" s="1">
        <v>1.4116547644777764</v>
      </c>
    </row>
    <row r="380" spans="1:2">
      <c r="A380" s="3">
        <v>41648</v>
      </c>
      <c r="B380" s="1">
        <v>1.3971429190230755</v>
      </c>
    </row>
    <row r="381" spans="1:2">
      <c r="A381" s="3">
        <v>41649</v>
      </c>
      <c r="B381" s="1">
        <v>1.3980719145540317</v>
      </c>
    </row>
    <row r="382" spans="1:2">
      <c r="A382" s="3">
        <v>41650</v>
      </c>
      <c r="B382" s="1">
        <v>1.2325785295686649</v>
      </c>
    </row>
    <row r="383" spans="1:2">
      <c r="A383" s="3">
        <v>41651</v>
      </c>
      <c r="B383" s="1">
        <v>1.2461211050766803</v>
      </c>
    </row>
    <row r="384" spans="1:2">
      <c r="A384" s="3">
        <v>41652</v>
      </c>
      <c r="B384" s="1">
        <v>1.4964014135809494</v>
      </c>
    </row>
    <row r="385" spans="1:2">
      <c r="A385" s="3">
        <v>41653</v>
      </c>
      <c r="B385" s="1">
        <v>1.4763853939720519</v>
      </c>
    </row>
    <row r="386" spans="1:2">
      <c r="A386" s="3">
        <v>41654</v>
      </c>
      <c r="B386" s="1">
        <v>1.4644346897159382</v>
      </c>
    </row>
    <row r="387" spans="1:2">
      <c r="A387" s="3">
        <v>41655</v>
      </c>
      <c r="B387" s="1">
        <v>1.4674159700523934</v>
      </c>
    </row>
    <row r="388" spans="1:2">
      <c r="A388" s="3">
        <v>41656</v>
      </c>
      <c r="B388" s="1">
        <v>1.4411571594212753</v>
      </c>
    </row>
    <row r="389" spans="1:2">
      <c r="A389" s="3">
        <v>41657</v>
      </c>
      <c r="B389" s="1">
        <v>1.3111320576281973</v>
      </c>
    </row>
    <row r="390" spans="1:2">
      <c r="A390" s="3">
        <v>41658</v>
      </c>
      <c r="B390" s="1">
        <v>1.3383601847925579</v>
      </c>
    </row>
    <row r="391" spans="1:2">
      <c r="A391" s="3">
        <v>41659</v>
      </c>
      <c r="B391" s="1">
        <v>1.5866636329612898</v>
      </c>
    </row>
    <row r="392" spans="1:2">
      <c r="A392" s="3">
        <v>41660</v>
      </c>
      <c r="B392" s="1">
        <v>1.6150041679170999</v>
      </c>
    </row>
    <row r="393" spans="1:2">
      <c r="A393" s="3">
        <v>41661</v>
      </c>
      <c r="B393" s="1">
        <v>1.4825288638027625</v>
      </c>
    </row>
    <row r="394" spans="1:2">
      <c r="A394" s="3">
        <v>41662</v>
      </c>
      <c r="B394" s="1">
        <v>1.4112245223033788</v>
      </c>
    </row>
    <row r="395" spans="1:2">
      <c r="A395" s="3">
        <v>41663</v>
      </c>
      <c r="B395" s="1">
        <v>1.1672065269061311</v>
      </c>
    </row>
    <row r="396" spans="1:2">
      <c r="A396" s="3">
        <v>41664</v>
      </c>
      <c r="B396" s="1">
        <v>1.1228744888087256</v>
      </c>
    </row>
    <row r="397" spans="1:2">
      <c r="A397" s="3">
        <v>41665</v>
      </c>
      <c r="B397" s="1">
        <v>1.2190688073001996</v>
      </c>
    </row>
    <row r="398" spans="1:2">
      <c r="A398" s="3">
        <v>41666</v>
      </c>
      <c r="B398" s="1">
        <v>1.1252898898004746</v>
      </c>
    </row>
    <row r="399" spans="1:2">
      <c r="A399" s="3">
        <v>41667</v>
      </c>
      <c r="B399" s="1">
        <v>1.000576454905969</v>
      </c>
    </row>
    <row r="400" spans="1:2">
      <c r="A400" s="3">
        <v>41668</v>
      </c>
      <c r="B400" s="1">
        <v>0.84143853732829421</v>
      </c>
    </row>
    <row r="401" spans="1:2">
      <c r="A401" s="3">
        <v>41669</v>
      </c>
      <c r="B401" s="1">
        <v>0.61268945259587593</v>
      </c>
    </row>
    <row r="402" spans="1:2">
      <c r="A402" s="3">
        <v>41670</v>
      </c>
      <c r="B402" s="1">
        <v>0.70999115496107945</v>
      </c>
    </row>
    <row r="403" spans="1:2">
      <c r="A403" s="3">
        <v>41671</v>
      </c>
      <c r="B403" s="1">
        <v>0.8084161869863794</v>
      </c>
    </row>
    <row r="404" spans="1:2">
      <c r="A404" s="3">
        <v>41672</v>
      </c>
      <c r="B404" s="1">
        <v>0.89499601207092561</v>
      </c>
    </row>
    <row r="405" spans="1:2">
      <c r="A405" s="3">
        <v>41673</v>
      </c>
      <c r="B405" s="1">
        <v>1.0181999784754856</v>
      </c>
    </row>
    <row r="406" spans="1:2">
      <c r="A406" s="3">
        <v>41674</v>
      </c>
      <c r="B406" s="1">
        <v>1.0312274466428857</v>
      </c>
    </row>
    <row r="407" spans="1:2">
      <c r="A407" s="3">
        <v>41675</v>
      </c>
      <c r="B407" s="1">
        <v>1.0583741717344841</v>
      </c>
    </row>
    <row r="408" spans="1:2">
      <c r="A408" s="3">
        <v>41676</v>
      </c>
      <c r="B408" s="1">
        <v>1.2265564375517664</v>
      </c>
    </row>
    <row r="409" spans="1:2">
      <c r="A409" s="3">
        <v>41677</v>
      </c>
      <c r="B409" s="1">
        <v>1.5973980307856073</v>
      </c>
    </row>
    <row r="410" spans="1:2">
      <c r="A410" s="3">
        <v>41678</v>
      </c>
      <c r="B410" s="1">
        <v>1.4971739992428987</v>
      </c>
    </row>
    <row r="411" spans="1:2">
      <c r="A411" s="3">
        <v>41679</v>
      </c>
      <c r="B411" s="1">
        <v>1.4071253491936984</v>
      </c>
    </row>
    <row r="412" spans="1:2">
      <c r="A412" s="3">
        <v>41680</v>
      </c>
      <c r="B412" s="1">
        <v>1.7720038920440939</v>
      </c>
    </row>
    <row r="413" spans="1:2">
      <c r="A413" s="3">
        <v>41681</v>
      </c>
      <c r="B413" s="1">
        <v>1.8521225142634772</v>
      </c>
    </row>
    <row r="414" spans="1:2">
      <c r="A414" s="3">
        <v>41682</v>
      </c>
      <c r="B414" s="1">
        <v>1.9319970177507491</v>
      </c>
    </row>
    <row r="415" spans="1:2">
      <c r="A415" s="3">
        <v>41683</v>
      </c>
      <c r="B415" s="1">
        <v>1.8768539607803867</v>
      </c>
    </row>
    <row r="416" spans="1:2">
      <c r="A416" s="3">
        <v>41684</v>
      </c>
      <c r="B416" s="1">
        <v>1.6401836396109934</v>
      </c>
    </row>
    <row r="417" spans="1:2">
      <c r="A417" s="3">
        <v>41685</v>
      </c>
      <c r="B417" s="1">
        <v>1.4184434165546116</v>
      </c>
    </row>
    <row r="418" spans="1:2">
      <c r="A418" s="3">
        <v>41686</v>
      </c>
      <c r="B418" s="1">
        <v>1.4060051458454934</v>
      </c>
    </row>
    <row r="419" spans="1:2">
      <c r="A419" s="3">
        <v>41687</v>
      </c>
      <c r="B419" s="1">
        <v>1.7638059883774175</v>
      </c>
    </row>
    <row r="420" spans="1:2">
      <c r="A420" s="3">
        <v>41688</v>
      </c>
      <c r="B420" s="1">
        <v>1.8877145582342565</v>
      </c>
    </row>
    <row r="421" spans="1:2">
      <c r="A421" s="3">
        <v>41689</v>
      </c>
      <c r="B421" s="1">
        <v>1.7006371552890263</v>
      </c>
    </row>
    <row r="422" spans="1:2">
      <c r="A422" s="3">
        <v>41690</v>
      </c>
      <c r="B422" s="1">
        <v>1.6405723818090965</v>
      </c>
    </row>
    <row r="423" spans="1:2">
      <c r="A423" s="3">
        <v>41691</v>
      </c>
      <c r="B423" s="1">
        <v>1.6347360156624735</v>
      </c>
    </row>
    <row r="424" spans="1:2">
      <c r="A424" s="3">
        <v>41692</v>
      </c>
      <c r="B424" s="1">
        <v>1.474388104512659</v>
      </c>
    </row>
    <row r="425" spans="1:2">
      <c r="A425" s="3">
        <v>41693</v>
      </c>
      <c r="B425" s="1">
        <v>1.4967143200982786</v>
      </c>
    </row>
    <row r="426" spans="1:2">
      <c r="A426" s="3">
        <v>41694</v>
      </c>
      <c r="B426" s="1">
        <v>1.8652317125830531</v>
      </c>
    </row>
    <row r="427" spans="1:2">
      <c r="A427" s="3">
        <v>41695</v>
      </c>
      <c r="B427" s="1">
        <v>1.9388940687774867</v>
      </c>
    </row>
    <row r="428" spans="1:2">
      <c r="A428" s="3">
        <v>41696</v>
      </c>
      <c r="B428" s="1">
        <v>1.8587922613901569</v>
      </c>
    </row>
    <row r="429" spans="1:2">
      <c r="A429" s="3">
        <v>41697</v>
      </c>
      <c r="B429" s="1">
        <v>1.8271283048220599</v>
      </c>
    </row>
    <row r="430" spans="1:2">
      <c r="A430" s="3">
        <v>41698</v>
      </c>
      <c r="B430" s="1">
        <v>1.7578515632083553</v>
      </c>
    </row>
    <row r="431" spans="1:2">
      <c r="A431" s="3">
        <v>41699</v>
      </c>
      <c r="B431" s="1">
        <v>1.6310902775405562</v>
      </c>
    </row>
    <row r="432" spans="1:2">
      <c r="A432" s="3">
        <v>41700</v>
      </c>
      <c r="B432" s="1">
        <v>1.5417690473625774</v>
      </c>
    </row>
    <row r="433" spans="1:2">
      <c r="A433" s="3">
        <v>41701</v>
      </c>
      <c r="B433" s="1">
        <v>1.8546350890826158</v>
      </c>
    </row>
    <row r="434" spans="1:2">
      <c r="A434" s="3">
        <v>41702</v>
      </c>
      <c r="B434" s="1">
        <v>1.8898600335318345</v>
      </c>
    </row>
    <row r="435" spans="1:2">
      <c r="A435" s="3">
        <v>41703</v>
      </c>
      <c r="B435" s="1">
        <v>1.8003068711734178</v>
      </c>
    </row>
    <row r="436" spans="1:2">
      <c r="A436" s="3">
        <v>41704</v>
      </c>
      <c r="B436" s="1">
        <v>1.8697937666049336</v>
      </c>
    </row>
    <row r="437" spans="1:2">
      <c r="A437" s="3">
        <v>41705</v>
      </c>
      <c r="B437" s="1">
        <v>1.855521274106251</v>
      </c>
    </row>
    <row r="438" spans="1:2">
      <c r="A438" s="3">
        <v>41706</v>
      </c>
      <c r="B438" s="1">
        <v>1.7457189390572152</v>
      </c>
    </row>
    <row r="439" spans="1:2">
      <c r="A439" s="3">
        <v>41707</v>
      </c>
      <c r="B439" s="1">
        <v>1.5229497455239944</v>
      </c>
    </row>
    <row r="440" spans="1:2">
      <c r="A440" s="3">
        <v>41708</v>
      </c>
      <c r="B440" s="1">
        <v>1.903210897799881</v>
      </c>
    </row>
    <row r="441" spans="1:2">
      <c r="A441" s="3">
        <v>41709</v>
      </c>
      <c r="B441" s="1">
        <v>2.0422687905710917</v>
      </c>
    </row>
    <row r="442" spans="1:2">
      <c r="A442" s="3">
        <v>41710</v>
      </c>
      <c r="B442" s="1">
        <v>1.8606695539552403</v>
      </c>
    </row>
    <row r="443" spans="1:2">
      <c r="A443" s="3">
        <v>41711</v>
      </c>
      <c r="B443" s="1">
        <v>1.7568310738155144</v>
      </c>
    </row>
    <row r="444" spans="1:2">
      <c r="A444" s="3">
        <v>41712</v>
      </c>
      <c r="B444" s="1">
        <v>1.665550061265249</v>
      </c>
    </row>
    <row r="445" spans="1:2">
      <c r="A445" s="3">
        <v>41713</v>
      </c>
      <c r="B445" s="1">
        <v>1.5244286434714853</v>
      </c>
    </row>
    <row r="446" spans="1:2">
      <c r="A446" s="3">
        <v>41714</v>
      </c>
      <c r="B446" s="1">
        <v>1.4620234165176687</v>
      </c>
    </row>
    <row r="447" spans="1:2">
      <c r="A447" s="3">
        <v>41715</v>
      </c>
      <c r="B447" s="1">
        <v>1.7611913806946964</v>
      </c>
    </row>
    <row r="448" spans="1:2">
      <c r="A448" s="3">
        <v>41716</v>
      </c>
      <c r="B448" s="1">
        <v>1.7806200631492386</v>
      </c>
    </row>
    <row r="449" spans="1:2">
      <c r="A449" s="3">
        <v>41717</v>
      </c>
      <c r="B449" s="1">
        <v>1.7130807315272616</v>
      </c>
    </row>
    <row r="450" spans="1:2">
      <c r="A450" s="3">
        <v>41718</v>
      </c>
      <c r="B450" s="1">
        <v>1.6572409305213278</v>
      </c>
    </row>
    <row r="451" spans="1:2">
      <c r="A451" s="3">
        <v>41719</v>
      </c>
      <c r="B451" s="1">
        <v>1.5389486276402415</v>
      </c>
    </row>
    <row r="452" spans="1:2">
      <c r="A452" s="3">
        <v>41720</v>
      </c>
      <c r="B452" s="1">
        <v>1.4077117129959769</v>
      </c>
    </row>
    <row r="453" spans="1:2">
      <c r="A453" s="3">
        <v>41721</v>
      </c>
      <c r="B453" s="1">
        <v>1.4233373854004148</v>
      </c>
    </row>
    <row r="454" spans="1:2">
      <c r="A454" s="3">
        <v>41722</v>
      </c>
      <c r="B454" s="1">
        <v>1.7367465842492924</v>
      </c>
    </row>
    <row r="455" spans="1:2">
      <c r="A455" s="3">
        <v>41723</v>
      </c>
      <c r="B455" s="1">
        <v>1.6922971843699521</v>
      </c>
    </row>
    <row r="456" spans="1:2">
      <c r="A456" s="3">
        <v>41724</v>
      </c>
      <c r="B456" s="1">
        <v>1.6702110442096165</v>
      </c>
    </row>
    <row r="457" spans="1:2">
      <c r="A457" s="3">
        <v>41725</v>
      </c>
      <c r="B457" s="1">
        <v>1.6849368740859605</v>
      </c>
    </row>
    <row r="458" spans="1:2">
      <c r="A458" s="3">
        <v>41726</v>
      </c>
      <c r="B458" s="1">
        <v>1.588726407494897</v>
      </c>
    </row>
    <row r="459" spans="1:2">
      <c r="A459" s="3">
        <v>41727</v>
      </c>
      <c r="B459" s="1">
        <v>1.423685602014132</v>
      </c>
    </row>
    <row r="460" spans="1:2">
      <c r="A460" s="3">
        <v>41728</v>
      </c>
      <c r="B460" s="1">
        <v>1.4195254160325108</v>
      </c>
    </row>
    <row r="461" spans="1:2">
      <c r="A461" s="3">
        <v>41729</v>
      </c>
      <c r="B461" s="1">
        <v>1.6828568352140014</v>
      </c>
    </row>
    <row r="462" spans="1:2">
      <c r="A462" s="3">
        <v>41730</v>
      </c>
      <c r="B462" s="1">
        <v>1.6616416738102775</v>
      </c>
    </row>
    <row r="463" spans="1:2">
      <c r="A463" s="3">
        <v>41731</v>
      </c>
      <c r="B463" s="1">
        <v>1.7145412701471066</v>
      </c>
    </row>
    <row r="464" spans="1:2">
      <c r="A464" s="3">
        <v>41732</v>
      </c>
      <c r="B464" s="1">
        <v>1.5915435112923451</v>
      </c>
    </row>
    <row r="465" spans="1:2">
      <c r="A465" s="3">
        <v>41733</v>
      </c>
      <c r="B465" s="1">
        <v>1.5098705018438527</v>
      </c>
    </row>
    <row r="466" spans="1:2">
      <c r="A466" s="3">
        <v>41734</v>
      </c>
      <c r="B466" s="1">
        <v>1.3758388670294195</v>
      </c>
    </row>
    <row r="467" spans="1:2">
      <c r="A467" s="3">
        <v>41735</v>
      </c>
      <c r="B467" s="1">
        <v>1.3731416555587366</v>
      </c>
    </row>
    <row r="468" spans="1:2">
      <c r="A468" s="3">
        <v>41736</v>
      </c>
      <c r="B468" s="1">
        <v>1.3666134539943986</v>
      </c>
    </row>
    <row r="469" spans="1:2">
      <c r="A469" s="3">
        <v>41737</v>
      </c>
      <c r="B469" s="1">
        <v>1.8555139444774151</v>
      </c>
    </row>
    <row r="470" spans="1:2">
      <c r="A470" s="3">
        <v>41738</v>
      </c>
      <c r="B470" s="1">
        <v>1.5525607477255052</v>
      </c>
    </row>
    <row r="471" spans="1:2">
      <c r="A471" s="3">
        <v>41739</v>
      </c>
      <c r="B471" s="1">
        <v>1.4887020936189215</v>
      </c>
    </row>
    <row r="472" spans="1:2">
      <c r="A472" s="3">
        <v>41740</v>
      </c>
      <c r="B472" s="1">
        <v>1.482592922075245</v>
      </c>
    </row>
    <row r="473" spans="1:2">
      <c r="A473" s="3">
        <v>41741</v>
      </c>
      <c r="B473" s="1">
        <v>1.453175538709466</v>
      </c>
    </row>
    <row r="474" spans="1:2">
      <c r="A474" s="3">
        <v>41742</v>
      </c>
      <c r="B474" s="1">
        <v>1.344687969589212</v>
      </c>
    </row>
    <row r="475" spans="1:2">
      <c r="A475" s="3">
        <v>41743</v>
      </c>
      <c r="B475" s="1">
        <v>1.599996534691708</v>
      </c>
    </row>
    <row r="476" spans="1:2">
      <c r="A476" s="3">
        <v>41744</v>
      </c>
      <c r="B476" s="1">
        <v>1.782943022382113</v>
      </c>
    </row>
    <row r="477" spans="1:2">
      <c r="A477" s="3">
        <v>41745</v>
      </c>
      <c r="B477" s="1">
        <v>1.7022146780132572</v>
      </c>
    </row>
    <row r="478" spans="1:2">
      <c r="A478" s="3">
        <v>41746</v>
      </c>
      <c r="B478" s="1">
        <v>1.6827615395802842</v>
      </c>
    </row>
    <row r="479" spans="1:2">
      <c r="A479" s="3">
        <v>41747</v>
      </c>
      <c r="B479" s="1">
        <v>1.6331010504816625</v>
      </c>
    </row>
    <row r="480" spans="1:2">
      <c r="A480" s="3">
        <v>41748</v>
      </c>
      <c r="B480" s="1">
        <v>1.4633744024692317</v>
      </c>
    </row>
    <row r="481" spans="1:2">
      <c r="A481" s="3">
        <v>41749</v>
      </c>
      <c r="B481" s="1">
        <v>1.4468216543894754</v>
      </c>
    </row>
    <row r="482" spans="1:2">
      <c r="A482" s="3">
        <v>41750</v>
      </c>
      <c r="B482" s="1">
        <v>1.8033424296785536</v>
      </c>
    </row>
    <row r="483" spans="1:2">
      <c r="A483" s="3">
        <v>41751</v>
      </c>
      <c r="B483" s="1">
        <v>1.7941089833344854</v>
      </c>
    </row>
    <row r="484" spans="1:2">
      <c r="A484" s="3">
        <v>41752</v>
      </c>
      <c r="B484" s="1">
        <v>1.745224079306853</v>
      </c>
    </row>
    <row r="485" spans="1:2">
      <c r="A485" s="3">
        <v>41753</v>
      </c>
      <c r="B485" s="1">
        <v>1.7179305941285397</v>
      </c>
    </row>
    <row r="486" spans="1:2">
      <c r="A486" s="3">
        <v>41754</v>
      </c>
      <c r="B486" s="1">
        <v>1.7143220501686303</v>
      </c>
    </row>
    <row r="487" spans="1:2">
      <c r="A487" s="3">
        <v>41755</v>
      </c>
      <c r="B487" s="1">
        <v>1.5753001221721163</v>
      </c>
    </row>
    <row r="488" spans="1:2">
      <c r="A488" s="3">
        <v>41756</v>
      </c>
      <c r="B488" s="1">
        <v>1.5414987769428952</v>
      </c>
    </row>
    <row r="489" spans="1:2">
      <c r="A489" s="3">
        <v>41757</v>
      </c>
      <c r="B489" s="1">
        <v>1.7906491112136189</v>
      </c>
    </row>
    <row r="490" spans="1:2">
      <c r="A490" s="3">
        <v>41758</v>
      </c>
      <c r="B490" s="1">
        <v>1.7349297973982638</v>
      </c>
    </row>
    <row r="491" spans="1:2">
      <c r="A491" s="3">
        <v>41759</v>
      </c>
      <c r="B491" s="1">
        <v>1.6768000199114108</v>
      </c>
    </row>
    <row r="492" spans="1:2">
      <c r="A492" s="3">
        <v>41760</v>
      </c>
      <c r="B492" s="1">
        <v>1.6624452603516082</v>
      </c>
    </row>
    <row r="493" spans="1:2">
      <c r="A493" s="3">
        <v>41761</v>
      </c>
      <c r="B493" s="1">
        <v>1.5756240882851313</v>
      </c>
    </row>
    <row r="494" spans="1:2">
      <c r="A494" s="3">
        <v>41762</v>
      </c>
      <c r="B494" s="1">
        <v>1.5853422897551619</v>
      </c>
    </row>
    <row r="495" spans="1:2">
      <c r="A495" s="3">
        <v>41763</v>
      </c>
      <c r="B495" s="1">
        <v>1.8988976961716959</v>
      </c>
    </row>
    <row r="496" spans="1:2">
      <c r="A496" s="3">
        <v>41764</v>
      </c>
      <c r="B496" s="1">
        <v>1.8207013633361462</v>
      </c>
    </row>
    <row r="497" spans="1:2">
      <c r="A497" s="3">
        <v>41765</v>
      </c>
      <c r="B497" s="1">
        <v>1.8728249531603698</v>
      </c>
    </row>
    <row r="498" spans="1:2">
      <c r="A498" s="3">
        <v>41766</v>
      </c>
      <c r="B498" s="1">
        <v>1.8007238772980358</v>
      </c>
    </row>
    <row r="499" spans="1:2">
      <c r="A499" s="3">
        <v>41767</v>
      </c>
      <c r="B499" s="1">
        <v>1.8023382211778247</v>
      </c>
    </row>
    <row r="500" spans="1:2">
      <c r="A500" s="3">
        <v>41768</v>
      </c>
      <c r="B500" s="1">
        <v>1.6935835578551268</v>
      </c>
    </row>
    <row r="501" spans="1:2">
      <c r="A501" s="3">
        <v>41769</v>
      </c>
      <c r="B501" s="1">
        <v>1.5342680451189121</v>
      </c>
    </row>
    <row r="502" spans="1:2">
      <c r="A502" s="3">
        <v>41770</v>
      </c>
      <c r="B502" s="1">
        <v>1.5317530120669312</v>
      </c>
    </row>
    <row r="503" spans="1:2">
      <c r="A503" s="3">
        <v>41771</v>
      </c>
      <c r="B503" s="1">
        <v>1.7103884782775509</v>
      </c>
    </row>
    <row r="504" spans="1:2">
      <c r="A504" s="3">
        <v>41772</v>
      </c>
      <c r="B504" s="1">
        <v>1.6988076572167805</v>
      </c>
    </row>
    <row r="505" spans="1:2">
      <c r="A505" s="3">
        <v>41773</v>
      </c>
      <c r="B505" s="1">
        <v>1.6817703541626157</v>
      </c>
    </row>
    <row r="506" spans="1:2">
      <c r="A506" s="3">
        <v>41774</v>
      </c>
      <c r="B506" s="1">
        <v>1.5355473671059343</v>
      </c>
    </row>
    <row r="507" spans="1:2">
      <c r="A507" s="3">
        <v>41775</v>
      </c>
      <c r="B507" s="1">
        <v>1.6363926340919326</v>
      </c>
    </row>
    <row r="508" spans="1:2">
      <c r="A508" s="3">
        <v>41776</v>
      </c>
      <c r="B508" s="1">
        <v>1.5886149142715484</v>
      </c>
    </row>
    <row r="509" spans="1:2">
      <c r="A509" s="3">
        <v>41777</v>
      </c>
      <c r="B509" s="1">
        <v>1.4157671826017557</v>
      </c>
    </row>
    <row r="510" spans="1:2">
      <c r="A510" s="3">
        <v>41778</v>
      </c>
      <c r="B510" s="1">
        <v>1.7322072459992854</v>
      </c>
    </row>
    <row r="511" spans="1:2">
      <c r="A511" s="3">
        <v>41779</v>
      </c>
      <c r="B511" s="1">
        <v>1.7725258181709891</v>
      </c>
    </row>
    <row r="512" spans="1:2">
      <c r="A512" s="3">
        <v>41780</v>
      </c>
      <c r="B512" s="1">
        <v>1.7972973992288404</v>
      </c>
    </row>
    <row r="513" spans="1:2">
      <c r="A513" s="3">
        <v>41781</v>
      </c>
      <c r="B513" s="1">
        <v>1.8644177833544402</v>
      </c>
    </row>
    <row r="514" spans="1:2">
      <c r="A514" s="3">
        <v>41782</v>
      </c>
      <c r="B514" s="1">
        <v>1.7955170324165057</v>
      </c>
    </row>
    <row r="515" spans="1:2">
      <c r="A515" s="3">
        <v>41783</v>
      </c>
      <c r="B515" s="1">
        <v>1.6154011461888591</v>
      </c>
    </row>
    <row r="516" spans="1:2">
      <c r="A516" s="3">
        <v>41784</v>
      </c>
      <c r="B516" s="1">
        <v>1.6035297119424052</v>
      </c>
    </row>
    <row r="517" spans="1:2">
      <c r="A517" s="3">
        <v>41785</v>
      </c>
      <c r="B517" s="1">
        <v>1.9381603567363692</v>
      </c>
    </row>
    <row r="518" spans="1:2">
      <c r="A518" s="3">
        <v>41786</v>
      </c>
      <c r="B518" s="1">
        <v>1.8588956533637648</v>
      </c>
    </row>
    <row r="519" spans="1:2">
      <c r="A519" s="3">
        <v>41787</v>
      </c>
      <c r="B519" s="1">
        <v>1.8752734092361361</v>
      </c>
    </row>
    <row r="520" spans="1:2">
      <c r="A520" s="3">
        <v>41788</v>
      </c>
      <c r="B520" s="1">
        <v>1.8521325059093368</v>
      </c>
    </row>
    <row r="521" spans="1:2">
      <c r="A521" s="3">
        <v>41789</v>
      </c>
      <c r="B521" s="1">
        <v>1.7812911075906328</v>
      </c>
    </row>
    <row r="522" spans="1:2">
      <c r="A522" s="3">
        <v>41790</v>
      </c>
      <c r="B522" s="1">
        <v>1.2727543635094827</v>
      </c>
    </row>
    <row r="523" spans="1:2">
      <c r="A523" s="3">
        <v>41791</v>
      </c>
      <c r="B523" s="1">
        <v>1.3429588930433616</v>
      </c>
    </row>
    <row r="524" spans="1:2">
      <c r="A524" s="3">
        <v>41792</v>
      </c>
      <c r="B524" s="1">
        <v>1.6764054566706112</v>
      </c>
    </row>
    <row r="525" spans="1:2">
      <c r="A525" s="3">
        <v>41793</v>
      </c>
      <c r="B525" s="1">
        <v>2.1987619964899574</v>
      </c>
    </row>
    <row r="526" spans="1:2">
      <c r="A526" s="3">
        <v>41794</v>
      </c>
      <c r="B526" s="1">
        <v>2.3753795999751373</v>
      </c>
    </row>
    <row r="527" spans="1:2">
      <c r="A527" s="3">
        <v>41795</v>
      </c>
      <c r="B527" s="1">
        <v>2.3020445787355852</v>
      </c>
    </row>
    <row r="528" spans="1:2">
      <c r="A528" s="3">
        <v>41796</v>
      </c>
      <c r="B528" s="1">
        <v>2.2341657954649703</v>
      </c>
    </row>
    <row r="529" spans="1:2">
      <c r="A529" s="3">
        <v>41797</v>
      </c>
      <c r="B529" s="1">
        <v>1.7623943885284139</v>
      </c>
    </row>
    <row r="530" spans="1:2">
      <c r="A530" s="3">
        <v>41798</v>
      </c>
      <c r="B530" s="1">
        <v>1.7208893218969714</v>
      </c>
    </row>
    <row r="531" spans="1:2">
      <c r="A531" s="3">
        <v>41799</v>
      </c>
      <c r="B531" s="1">
        <v>2.0207193658012552</v>
      </c>
    </row>
    <row r="532" spans="1:2">
      <c r="A532" s="3">
        <v>41800</v>
      </c>
      <c r="B532" s="1">
        <v>2.1091370808767929</v>
      </c>
    </row>
    <row r="533" spans="1:2">
      <c r="A533" s="3">
        <v>41801</v>
      </c>
      <c r="B533" s="1">
        <v>2.1236372944408126</v>
      </c>
    </row>
    <row r="534" spans="1:2">
      <c r="A534" s="3">
        <v>41802</v>
      </c>
      <c r="B534" s="1">
        <v>2.0478632862699344</v>
      </c>
    </row>
    <row r="535" spans="1:2">
      <c r="A535" s="3">
        <v>41803</v>
      </c>
      <c r="B535" s="1">
        <v>1.7879962312994588</v>
      </c>
    </row>
    <row r="536" spans="1:2">
      <c r="A536" s="3">
        <v>41804</v>
      </c>
      <c r="B536" s="1">
        <v>1.6778662523358367</v>
      </c>
    </row>
    <row r="537" spans="1:2">
      <c r="A537" s="3">
        <v>41805</v>
      </c>
      <c r="B537" s="1">
        <v>1.6951968733764207</v>
      </c>
    </row>
    <row r="538" spans="1:2">
      <c r="A538" s="3">
        <v>41806</v>
      </c>
      <c r="B538" s="1">
        <v>2.2023401401956981</v>
      </c>
    </row>
    <row r="539" spans="1:2">
      <c r="A539" s="3">
        <v>41807</v>
      </c>
      <c r="B539" s="1">
        <v>2.6817615116919464</v>
      </c>
    </row>
    <row r="540" spans="1:2">
      <c r="A540" s="3">
        <v>41808</v>
      </c>
      <c r="B540" s="1">
        <v>4.7586645100490346</v>
      </c>
    </row>
    <row r="541" spans="1:2">
      <c r="A541" s="3">
        <v>41809</v>
      </c>
      <c r="B541" s="1">
        <v>2.7188067185780862</v>
      </c>
    </row>
    <row r="542" spans="1:2">
      <c r="A542" s="3">
        <v>41810</v>
      </c>
      <c r="B542" s="1">
        <v>2.1663612778802985</v>
      </c>
    </row>
    <row r="543" spans="1:2">
      <c r="A543" s="3">
        <v>41811</v>
      </c>
      <c r="B543" s="1">
        <v>1.7465550029587531</v>
      </c>
    </row>
    <row r="544" spans="1:2">
      <c r="A544" s="3">
        <v>41812</v>
      </c>
      <c r="B544" s="1">
        <v>1.6588591227376104</v>
      </c>
    </row>
    <row r="545" spans="1:2">
      <c r="A545" s="3">
        <v>41813</v>
      </c>
      <c r="B545" s="1">
        <v>1.8667685483002674</v>
      </c>
    </row>
    <row r="546" spans="1:2">
      <c r="A546" s="3">
        <v>41814</v>
      </c>
      <c r="B546" s="1">
        <v>1.8042119544980348</v>
      </c>
    </row>
    <row r="547" spans="1:2">
      <c r="A547" s="3">
        <v>41815</v>
      </c>
      <c r="B547" s="1">
        <v>1.6210916544495371</v>
      </c>
    </row>
    <row r="548" spans="1:2">
      <c r="A548" s="3">
        <v>41816</v>
      </c>
      <c r="B548" s="1">
        <v>1.6717549962243783</v>
      </c>
    </row>
    <row r="549" spans="1:2">
      <c r="A549" s="3">
        <v>41817</v>
      </c>
      <c r="B549" s="1">
        <v>1.5759198798723957</v>
      </c>
    </row>
    <row r="550" spans="1:2">
      <c r="A550" s="3">
        <v>41818</v>
      </c>
      <c r="B550" s="1">
        <v>1.4956614571550513</v>
      </c>
    </row>
    <row r="551" spans="1:2">
      <c r="A551" s="3">
        <v>41819</v>
      </c>
      <c r="B551" s="1">
        <v>1.5312874390531501</v>
      </c>
    </row>
    <row r="552" spans="1:2">
      <c r="A552" s="3">
        <v>41820</v>
      </c>
      <c r="B552" s="1">
        <v>1.7486724120563626</v>
      </c>
    </row>
    <row r="553" spans="1:2">
      <c r="A553" s="3">
        <v>41821</v>
      </c>
      <c r="B553" s="1">
        <v>1.7905355402231038</v>
      </c>
    </row>
    <row r="554" spans="1:2">
      <c r="A554" s="3">
        <v>41822</v>
      </c>
      <c r="B554" s="1">
        <v>1.7343577645231254</v>
      </c>
    </row>
    <row r="555" spans="1:2">
      <c r="A555" s="3">
        <v>41823</v>
      </c>
      <c r="B555" s="1">
        <v>1.6933332152733001</v>
      </c>
    </row>
    <row r="556" spans="1:2">
      <c r="A556" s="3">
        <v>41824</v>
      </c>
      <c r="B556" s="1">
        <v>1.6062479213232232</v>
      </c>
    </row>
    <row r="557" spans="1:2">
      <c r="A557" s="3">
        <v>41825</v>
      </c>
      <c r="B557" s="1">
        <v>1.5088635001533353</v>
      </c>
    </row>
    <row r="558" spans="1:2">
      <c r="A558" s="3">
        <v>41826</v>
      </c>
      <c r="B558" s="1">
        <v>1.5351809348818819</v>
      </c>
    </row>
    <row r="559" spans="1:2">
      <c r="A559" s="3">
        <v>41827</v>
      </c>
      <c r="B559" s="1">
        <v>1.7637650667002873</v>
      </c>
    </row>
    <row r="560" spans="1:2">
      <c r="A560" s="3">
        <v>41828</v>
      </c>
      <c r="B560" s="1">
        <v>1.7603096817760704</v>
      </c>
    </row>
    <row r="561" spans="1:2">
      <c r="A561" s="3">
        <v>41829</v>
      </c>
      <c r="B561" s="1">
        <v>1.7066097145482129</v>
      </c>
    </row>
    <row r="562" spans="1:2">
      <c r="A562" s="3">
        <v>41830</v>
      </c>
      <c r="B562" s="1">
        <v>1.7189412763509593</v>
      </c>
    </row>
    <row r="563" spans="1:2">
      <c r="A563" s="3">
        <v>41831</v>
      </c>
      <c r="B563" s="1">
        <v>1.6773791474192796</v>
      </c>
    </row>
    <row r="564" spans="1:2">
      <c r="A564" s="3">
        <v>41832</v>
      </c>
      <c r="B564" s="1">
        <v>1.5175067388163743</v>
      </c>
    </row>
    <row r="565" spans="1:2">
      <c r="A565" s="3">
        <v>41833</v>
      </c>
      <c r="B565" s="1">
        <v>1.5162168379663634</v>
      </c>
    </row>
    <row r="566" spans="1:2">
      <c r="A566" s="3">
        <v>41834</v>
      </c>
      <c r="B566" s="1">
        <v>1.7212655589698245</v>
      </c>
    </row>
    <row r="567" spans="1:2">
      <c r="A567" s="3">
        <v>41835</v>
      </c>
      <c r="B567" s="1">
        <v>1.799065684792243</v>
      </c>
    </row>
    <row r="568" spans="1:2">
      <c r="A568" s="3">
        <v>41836</v>
      </c>
      <c r="B568" s="1">
        <v>1.7279993211388436</v>
      </c>
    </row>
    <row r="569" spans="1:2">
      <c r="A569" s="3">
        <v>41837</v>
      </c>
      <c r="B569" s="1">
        <v>1.7294024767699128</v>
      </c>
    </row>
    <row r="570" spans="1:2">
      <c r="A570" s="3">
        <v>41838</v>
      </c>
      <c r="B570" s="1">
        <v>1.6641727121897341</v>
      </c>
    </row>
    <row r="571" spans="1:2">
      <c r="A571" s="3">
        <v>41839</v>
      </c>
      <c r="B571" s="1">
        <v>1.5198648125263321</v>
      </c>
    </row>
    <row r="572" spans="1:2">
      <c r="A572" s="3">
        <v>41840</v>
      </c>
      <c r="B572" s="1">
        <v>1.5757528962927081</v>
      </c>
    </row>
    <row r="573" spans="1:2">
      <c r="A573" s="3">
        <v>41841</v>
      </c>
      <c r="B573" s="1">
        <v>1.8161412507606514</v>
      </c>
    </row>
    <row r="574" spans="1:2">
      <c r="A574" s="3">
        <v>41842</v>
      </c>
      <c r="B574" s="1">
        <v>1.8239393626534908</v>
      </c>
    </row>
    <row r="575" spans="1:2">
      <c r="A575" s="3">
        <v>41843</v>
      </c>
      <c r="B575" s="1">
        <v>1.7880391032060285</v>
      </c>
    </row>
    <row r="576" spans="1:2">
      <c r="A576" s="3">
        <v>41844</v>
      </c>
      <c r="B576" s="1">
        <v>1.7180422582505344</v>
      </c>
    </row>
    <row r="577" spans="1:2">
      <c r="A577" s="3">
        <v>41845</v>
      </c>
      <c r="B577" s="1">
        <v>1.6599829159954305</v>
      </c>
    </row>
    <row r="578" spans="1:2">
      <c r="A578" s="3">
        <v>41846</v>
      </c>
      <c r="B578" s="1">
        <v>1.5202797104263601</v>
      </c>
    </row>
    <row r="579" spans="1:2">
      <c r="A579" s="3">
        <v>41847</v>
      </c>
      <c r="B579" s="1">
        <v>1.5550794482634991</v>
      </c>
    </row>
    <row r="580" spans="1:2">
      <c r="A580" s="3">
        <v>41848</v>
      </c>
      <c r="B580" s="1">
        <v>1.8210671157957008</v>
      </c>
    </row>
    <row r="581" spans="1:2">
      <c r="A581" s="3">
        <v>41849</v>
      </c>
      <c r="B581" s="1">
        <v>1.8428057064078498</v>
      </c>
    </row>
    <row r="582" spans="1:2">
      <c r="A582" s="3">
        <v>41850</v>
      </c>
      <c r="B582" s="1">
        <v>1.7594470382262268</v>
      </c>
    </row>
    <row r="583" spans="1:2">
      <c r="A583" s="3">
        <v>41851</v>
      </c>
      <c r="B583" s="1">
        <v>1.7847562789054732</v>
      </c>
    </row>
    <row r="584" spans="1:2">
      <c r="A584" s="3">
        <v>41852</v>
      </c>
      <c r="B584" s="1">
        <v>1.7988011757293514</v>
      </c>
    </row>
    <row r="585" spans="1:2">
      <c r="A585" s="3">
        <v>41853</v>
      </c>
      <c r="B585" s="1">
        <v>1.5476962749964676</v>
      </c>
    </row>
    <row r="586" spans="1:2">
      <c r="A586" s="3">
        <v>41854</v>
      </c>
      <c r="B586" s="1">
        <v>1.5608602649275753</v>
      </c>
    </row>
    <row r="587" spans="1:2">
      <c r="A587" s="3">
        <v>41855</v>
      </c>
      <c r="B587" s="1">
        <v>1.7715623568035803</v>
      </c>
    </row>
    <row r="588" spans="1:2">
      <c r="A588" s="3">
        <v>41856</v>
      </c>
      <c r="B588" s="1">
        <v>1.7443679870238229</v>
      </c>
    </row>
    <row r="589" spans="1:2">
      <c r="A589" s="3">
        <v>41857</v>
      </c>
      <c r="B589" s="1">
        <v>1.7030525040902043</v>
      </c>
    </row>
    <row r="590" spans="1:2">
      <c r="A590" s="3">
        <v>41858</v>
      </c>
      <c r="B590" s="1">
        <v>1.6656605423391182</v>
      </c>
    </row>
    <row r="591" spans="1:2">
      <c r="A591" s="3">
        <v>41859</v>
      </c>
      <c r="B591" s="1">
        <v>1.6290490117696148</v>
      </c>
    </row>
    <row r="592" spans="1:2">
      <c r="A592" s="3">
        <v>41860</v>
      </c>
      <c r="B592" s="1">
        <v>1.5097773000723431</v>
      </c>
    </row>
    <row r="593" spans="1:2">
      <c r="A593" s="3">
        <v>41861</v>
      </c>
      <c r="B593" s="1">
        <v>1.528553621898842</v>
      </c>
    </row>
    <row r="594" spans="1:2">
      <c r="A594" s="3">
        <v>41862</v>
      </c>
      <c r="B594" s="1">
        <v>1.7667633308696833</v>
      </c>
    </row>
    <row r="595" spans="1:2">
      <c r="A595" s="3">
        <v>41863</v>
      </c>
      <c r="B595" s="1">
        <v>1.7987799447226605</v>
      </c>
    </row>
    <row r="596" spans="1:2">
      <c r="A596" s="3">
        <v>41864</v>
      </c>
      <c r="B596" s="1">
        <v>1.7465693153455994</v>
      </c>
    </row>
    <row r="597" spans="1:2">
      <c r="A597" s="3">
        <v>41865</v>
      </c>
      <c r="B597" s="1">
        <v>1.7624596146512479</v>
      </c>
    </row>
    <row r="598" spans="1:2">
      <c r="A598" s="3">
        <v>41866</v>
      </c>
      <c r="B598" s="1">
        <v>1.7276528727986</v>
      </c>
    </row>
    <row r="599" spans="1:2">
      <c r="A599" s="3">
        <v>41867</v>
      </c>
      <c r="B599" s="1">
        <v>1.5838566249646362</v>
      </c>
    </row>
    <row r="600" spans="1:2">
      <c r="A600" s="3">
        <v>41868</v>
      </c>
      <c r="B600" s="1">
        <v>1.645139260967043</v>
      </c>
    </row>
    <row r="601" spans="1:2">
      <c r="A601" s="3">
        <v>41869</v>
      </c>
      <c r="B601" s="1">
        <v>1.9885110118765001</v>
      </c>
    </row>
    <row r="602" spans="1:2">
      <c r="A602" s="3">
        <v>41870</v>
      </c>
      <c r="B602" s="1">
        <v>1.8134248225784573</v>
      </c>
    </row>
    <row r="603" spans="1:2">
      <c r="A603" s="3">
        <v>41871</v>
      </c>
      <c r="B603" s="1">
        <v>1.812562295459899</v>
      </c>
    </row>
    <row r="604" spans="1:2">
      <c r="A604" s="3">
        <v>41872</v>
      </c>
      <c r="B604" s="1">
        <v>1.8159929927035505</v>
      </c>
    </row>
    <row r="605" spans="1:2">
      <c r="A605" s="3">
        <v>41873</v>
      </c>
      <c r="B605" s="1">
        <v>1.781165125407971</v>
      </c>
    </row>
    <row r="606" spans="1:2">
      <c r="A606" s="3">
        <v>41874</v>
      </c>
      <c r="B606" s="1">
        <v>1.6235819224393799</v>
      </c>
    </row>
    <row r="607" spans="1:2">
      <c r="A607" s="3">
        <v>41875</v>
      </c>
      <c r="B607" s="1">
        <v>1.6355491931993362</v>
      </c>
    </row>
    <row r="608" spans="1:2">
      <c r="A608" s="3">
        <v>41876</v>
      </c>
      <c r="B608" s="1">
        <v>1.8975204843299192</v>
      </c>
    </row>
    <row r="609" spans="1:2">
      <c r="A609" s="3">
        <v>41877</v>
      </c>
      <c r="B609" s="1">
        <v>1.9097583514404217</v>
      </c>
    </row>
    <row r="610" spans="1:2">
      <c r="A610" s="3">
        <v>41878</v>
      </c>
      <c r="B610" s="1">
        <v>1.8523051072339585</v>
      </c>
    </row>
    <row r="611" spans="1:2">
      <c r="A611" s="3">
        <v>41879</v>
      </c>
      <c r="B611" s="1">
        <v>1.8382331455511109</v>
      </c>
    </row>
    <row r="612" spans="1:2">
      <c r="A612" s="3">
        <v>41880</v>
      </c>
      <c r="B612" s="1">
        <v>1.7627348538044139</v>
      </c>
    </row>
    <row r="613" spans="1:2">
      <c r="A613" s="3">
        <v>41881</v>
      </c>
      <c r="B613" s="1">
        <v>1.6604530218601958</v>
      </c>
    </row>
    <row r="614" spans="1:2">
      <c r="A614" s="3">
        <v>41882</v>
      </c>
      <c r="B614" s="1">
        <v>1.7480132138911912</v>
      </c>
    </row>
    <row r="615" spans="1:2">
      <c r="A615" s="3">
        <v>41883</v>
      </c>
      <c r="B615" s="1">
        <v>2.0999252900178482</v>
      </c>
    </row>
    <row r="616" spans="1:2">
      <c r="A616" s="3">
        <v>41884</v>
      </c>
      <c r="B616" s="1">
        <v>2.1711110776384119</v>
      </c>
    </row>
    <row r="617" spans="1:2">
      <c r="A617" s="3">
        <v>41885</v>
      </c>
      <c r="B617" s="1">
        <v>2.1088196511847555</v>
      </c>
    </row>
    <row r="618" spans="1:2">
      <c r="A618" s="3">
        <v>41886</v>
      </c>
      <c r="B618" s="1">
        <v>2.0818783177888265</v>
      </c>
    </row>
    <row r="619" spans="1:2">
      <c r="A619" s="3">
        <v>41887</v>
      </c>
      <c r="B619" s="1">
        <v>1.9780629554119353</v>
      </c>
    </row>
    <row r="620" spans="1:2">
      <c r="A620" s="3">
        <v>41888</v>
      </c>
      <c r="B620" s="1">
        <v>1.7572400801832195</v>
      </c>
    </row>
    <row r="621" spans="1:2">
      <c r="A621" s="3">
        <v>41889</v>
      </c>
      <c r="B621" s="1">
        <v>1.7398189866393734</v>
      </c>
    </row>
    <row r="622" spans="1:2">
      <c r="A622" s="3">
        <v>41890</v>
      </c>
      <c r="B622" s="1">
        <v>1.6884240995786264</v>
      </c>
    </row>
    <row r="623" spans="1:2">
      <c r="A623" s="3">
        <v>41891</v>
      </c>
      <c r="B623" s="1">
        <v>2.1350616146405708</v>
      </c>
    </row>
    <row r="624" spans="1:2">
      <c r="A624" s="3">
        <v>41892</v>
      </c>
      <c r="B624" s="1">
        <v>2.2394153685282747</v>
      </c>
    </row>
    <row r="625" spans="1:2">
      <c r="A625" s="3">
        <v>41893</v>
      </c>
      <c r="B625" s="1">
        <v>2.0825110388237698</v>
      </c>
    </row>
    <row r="626" spans="1:2">
      <c r="A626" s="3">
        <v>41894</v>
      </c>
      <c r="B626" s="1">
        <v>2.2474734315155165</v>
      </c>
    </row>
    <row r="627" spans="1:2">
      <c r="A627" s="3">
        <v>41895</v>
      </c>
      <c r="B627" s="1">
        <v>1.775461755796899</v>
      </c>
    </row>
    <row r="628" spans="1:2">
      <c r="A628" s="3">
        <v>41896</v>
      </c>
      <c r="B628" s="1">
        <v>1.7904465011233224</v>
      </c>
    </row>
    <row r="629" spans="1:2">
      <c r="A629" s="3">
        <v>41897</v>
      </c>
      <c r="B629" s="1">
        <v>2.155497553156275</v>
      </c>
    </row>
    <row r="630" spans="1:2">
      <c r="A630" s="3">
        <v>41898</v>
      </c>
      <c r="B630" s="1">
        <v>2.1472635762136463</v>
      </c>
    </row>
    <row r="631" spans="1:2">
      <c r="A631" s="3">
        <v>41899</v>
      </c>
      <c r="B631" s="1">
        <v>2.1156525170492904</v>
      </c>
    </row>
    <row r="632" spans="1:2">
      <c r="A632" s="3">
        <v>41900</v>
      </c>
      <c r="B632" s="1">
        <v>2.0985070203241847</v>
      </c>
    </row>
    <row r="633" spans="1:2">
      <c r="A633" s="3">
        <v>41901</v>
      </c>
      <c r="B633" s="1">
        <v>2.0788512143640125</v>
      </c>
    </row>
    <row r="634" spans="1:2">
      <c r="A634" s="3">
        <v>41902</v>
      </c>
      <c r="B634" s="1">
        <v>1.9097294673237932</v>
      </c>
    </row>
    <row r="635" spans="1:2">
      <c r="A635" s="3">
        <v>41903</v>
      </c>
      <c r="B635" s="1">
        <v>1.8740288932942937</v>
      </c>
    </row>
    <row r="636" spans="1:2">
      <c r="A636" s="3">
        <v>41904</v>
      </c>
      <c r="B636" s="1">
        <v>2.2475496578177752</v>
      </c>
    </row>
    <row r="637" spans="1:2">
      <c r="A637" s="3">
        <v>41905</v>
      </c>
      <c r="B637" s="1">
        <v>2.2614949074392792</v>
      </c>
    </row>
    <row r="638" spans="1:2">
      <c r="A638" s="3">
        <v>41906</v>
      </c>
      <c r="B638" s="1">
        <v>2.4492914500953074</v>
      </c>
    </row>
    <row r="639" spans="1:2">
      <c r="A639" s="3">
        <v>41907</v>
      </c>
      <c r="B639" s="1">
        <v>2.5071019623031257</v>
      </c>
    </row>
    <row r="640" spans="1:2">
      <c r="A640" s="3">
        <v>41908</v>
      </c>
      <c r="B640" s="1">
        <v>2.2287004947375166</v>
      </c>
    </row>
    <row r="641" spans="1:2">
      <c r="A641" s="3">
        <v>41909</v>
      </c>
      <c r="B641" s="1">
        <v>2.0375706974264167</v>
      </c>
    </row>
    <row r="642" spans="1:2">
      <c r="A642" s="3">
        <v>41910</v>
      </c>
      <c r="B642" s="1">
        <v>2.3795064701399911</v>
      </c>
    </row>
    <row r="643" spans="1:2">
      <c r="A643" s="3">
        <v>41911</v>
      </c>
      <c r="B643" s="1">
        <v>2.1943610684831114</v>
      </c>
    </row>
    <row r="644" spans="1:2">
      <c r="A644" s="3">
        <v>41912</v>
      </c>
      <c r="B644" s="1">
        <v>2.0975957629122952</v>
      </c>
    </row>
    <row r="645" spans="1:2">
      <c r="A645" s="3">
        <v>41913</v>
      </c>
      <c r="B645" s="1">
        <v>2.0830071004070865</v>
      </c>
    </row>
    <row r="646" spans="1:2">
      <c r="A646" s="3">
        <v>41914</v>
      </c>
      <c r="B646" s="1">
        <v>1.9591292547799246</v>
      </c>
    </row>
    <row r="647" spans="1:2">
      <c r="A647" s="3">
        <v>41915</v>
      </c>
      <c r="B647" s="1">
        <v>1.9358926173375592</v>
      </c>
    </row>
    <row r="648" spans="1:2">
      <c r="A648" s="3">
        <v>41916</v>
      </c>
      <c r="B648" s="1">
        <v>1.9422317437004526</v>
      </c>
    </row>
    <row r="649" spans="1:2">
      <c r="A649" s="3">
        <v>41917</v>
      </c>
      <c r="B649" s="1">
        <v>1.8560256262717338</v>
      </c>
    </row>
    <row r="650" spans="1:2">
      <c r="A650" s="3">
        <v>41918</v>
      </c>
      <c r="B650" s="1">
        <v>1.9292201951565451</v>
      </c>
    </row>
    <row r="651" spans="1:2">
      <c r="A651" s="3">
        <v>41919</v>
      </c>
      <c r="B651" s="1">
        <v>1.9851053965438457</v>
      </c>
    </row>
    <row r="652" spans="1:2">
      <c r="A652" s="3">
        <v>41920</v>
      </c>
      <c r="B652" s="1">
        <v>2.3954546913462065</v>
      </c>
    </row>
    <row r="653" spans="1:2">
      <c r="A653" s="3">
        <v>41921</v>
      </c>
      <c r="B653" s="1">
        <v>2.3724421309554282</v>
      </c>
    </row>
    <row r="654" spans="1:2">
      <c r="A654" s="3">
        <v>41922</v>
      </c>
      <c r="B654" s="1">
        <v>2.3868940466463053</v>
      </c>
    </row>
    <row r="655" spans="1:2">
      <c r="A655" s="3">
        <v>41923</v>
      </c>
      <c r="B655" s="1">
        <v>2.2606079397857233</v>
      </c>
    </row>
    <row r="656" spans="1:2">
      <c r="A656" s="3">
        <v>41924</v>
      </c>
      <c r="B656" s="1">
        <v>1.9339229544861922</v>
      </c>
    </row>
    <row r="657" spans="1:2">
      <c r="A657" s="3">
        <v>41925</v>
      </c>
      <c r="B657" s="1">
        <v>2.393882119597412</v>
      </c>
    </row>
    <row r="658" spans="1:2">
      <c r="A658" s="3">
        <v>41926</v>
      </c>
      <c r="B658" s="1">
        <v>2.355256928620217</v>
      </c>
    </row>
    <row r="659" spans="1:2">
      <c r="A659" s="3">
        <v>41927</v>
      </c>
      <c r="B659" s="1">
        <v>2.2958408600990068</v>
      </c>
    </row>
    <row r="660" spans="1:2">
      <c r="A660" s="3">
        <v>41928</v>
      </c>
      <c r="B660" s="1">
        <v>2.3164580538332342</v>
      </c>
    </row>
    <row r="661" spans="1:2">
      <c r="A661" s="3">
        <v>41929</v>
      </c>
      <c r="B661" s="1">
        <v>2.4404476321186861</v>
      </c>
    </row>
    <row r="662" spans="1:2">
      <c r="A662" s="3">
        <v>41930</v>
      </c>
      <c r="B662" s="1">
        <v>2.0868599962020875</v>
      </c>
    </row>
    <row r="663" spans="1:2">
      <c r="A663" s="3">
        <v>41931</v>
      </c>
      <c r="B663" s="1">
        <v>2.0499904671987519</v>
      </c>
    </row>
    <row r="664" spans="1:2">
      <c r="A664" s="3">
        <v>41932</v>
      </c>
      <c r="B664" s="1">
        <v>2.4383189691518163</v>
      </c>
    </row>
    <row r="665" spans="1:2">
      <c r="A665" s="3">
        <v>41933</v>
      </c>
      <c r="B665" s="1">
        <v>2.4125965603436565</v>
      </c>
    </row>
    <row r="666" spans="1:2">
      <c r="A666" s="3">
        <v>41934</v>
      </c>
      <c r="B666" s="1">
        <v>2.3794424008898205</v>
      </c>
    </row>
    <row r="667" spans="1:2">
      <c r="A667" s="3">
        <v>41935</v>
      </c>
      <c r="B667" s="1">
        <v>2.3235343957961132</v>
      </c>
    </row>
    <row r="668" spans="1:2">
      <c r="A668" s="3">
        <v>41936</v>
      </c>
      <c r="B668" s="1">
        <v>2.2152419954268643</v>
      </c>
    </row>
    <row r="669" spans="1:2">
      <c r="A669" s="3">
        <v>41937</v>
      </c>
      <c r="B669" s="1">
        <v>2.007122865028697</v>
      </c>
    </row>
    <row r="670" spans="1:2">
      <c r="A670" s="3">
        <v>41938</v>
      </c>
      <c r="B670" s="1">
        <v>2.0039594497019841</v>
      </c>
    </row>
    <row r="671" spans="1:2">
      <c r="A671" s="3">
        <v>41939</v>
      </c>
      <c r="B671" s="1">
        <v>2.4214042738297819</v>
      </c>
    </row>
    <row r="672" spans="1:2">
      <c r="A672" s="3">
        <v>41940</v>
      </c>
      <c r="B672" s="1">
        <v>2.5099994912412069</v>
      </c>
    </row>
    <row r="673" spans="1:2">
      <c r="A673" s="3">
        <v>41941</v>
      </c>
      <c r="B673" s="1">
        <v>2.5740461876168319</v>
      </c>
    </row>
    <row r="674" spans="1:2">
      <c r="A674" s="3">
        <v>41942</v>
      </c>
      <c r="B674" s="1">
        <v>2.5740789362458187</v>
      </c>
    </row>
    <row r="675" spans="1:2">
      <c r="A675" s="3">
        <v>41943</v>
      </c>
      <c r="B675" s="1">
        <v>2.4919682287737581</v>
      </c>
    </row>
    <row r="676" spans="1:2">
      <c r="A676" s="3">
        <v>41944</v>
      </c>
      <c r="B676" s="1">
        <v>2.436425647601713</v>
      </c>
    </row>
    <row r="677" spans="1:2">
      <c r="A677" s="3">
        <v>41945</v>
      </c>
      <c r="B677" s="1">
        <v>2.4267904406829688</v>
      </c>
    </row>
    <row r="678" spans="1:2">
      <c r="A678" s="3">
        <v>41946</v>
      </c>
      <c r="B678" s="1">
        <v>2.9358897372893509</v>
      </c>
    </row>
    <row r="679" spans="1:2">
      <c r="A679" s="3">
        <v>41947</v>
      </c>
      <c r="B679" s="1">
        <v>2.9604338710811011</v>
      </c>
    </row>
    <row r="680" spans="1:2">
      <c r="A680" s="3">
        <v>41948</v>
      </c>
      <c r="B680" s="1">
        <v>2.9286964236356869</v>
      </c>
    </row>
    <row r="681" spans="1:2">
      <c r="A681" s="3">
        <v>41949</v>
      </c>
      <c r="B681" s="1">
        <v>2.9848282371012429</v>
      </c>
    </row>
    <row r="682" spans="1:2">
      <c r="A682" s="3">
        <v>41950</v>
      </c>
      <c r="B682" s="1">
        <v>2.9794539374992235</v>
      </c>
    </row>
    <row r="683" spans="1:2">
      <c r="A683" s="3">
        <v>41951</v>
      </c>
      <c r="B683" s="1">
        <v>2.8368053432519558</v>
      </c>
    </row>
    <row r="684" spans="1:2">
      <c r="A684" s="3">
        <v>41952</v>
      </c>
      <c r="B684" s="1">
        <v>3.0328254192706128</v>
      </c>
    </row>
    <row r="685" spans="1:2">
      <c r="A685" s="3">
        <v>41953</v>
      </c>
      <c r="B685" s="1">
        <v>6.2962893878075761</v>
      </c>
    </row>
    <row r="686" spans="1:2">
      <c r="A686" s="3">
        <v>41954</v>
      </c>
      <c r="B686" s="1">
        <v>8.7346435582089459</v>
      </c>
    </row>
    <row r="687" spans="1:2">
      <c r="A687" s="3">
        <v>41955</v>
      </c>
      <c r="B687" s="1">
        <v>3.7942473241346417</v>
      </c>
    </row>
    <row r="688" spans="1:2">
      <c r="A688" s="3">
        <v>41956</v>
      </c>
      <c r="B688" s="1">
        <v>3.1037931869174544</v>
      </c>
    </row>
    <row r="689" spans="1:2">
      <c r="A689" s="3">
        <v>41957</v>
      </c>
      <c r="B689" s="1">
        <v>2.9106835610014672</v>
      </c>
    </row>
    <row r="690" spans="1:2">
      <c r="A690" s="3">
        <v>41958</v>
      </c>
      <c r="B690" s="1">
        <v>2.5218666484157608</v>
      </c>
    </row>
    <row r="691" spans="1:2">
      <c r="A691" s="3">
        <v>41959</v>
      </c>
      <c r="B691" s="1">
        <v>2.3916875753781786</v>
      </c>
    </row>
    <row r="692" spans="1:2">
      <c r="A692" s="3">
        <v>41960</v>
      </c>
      <c r="B692" s="1">
        <v>2.8136744612410585</v>
      </c>
    </row>
    <row r="693" spans="1:2">
      <c r="A693" s="3">
        <v>41961</v>
      </c>
      <c r="B693" s="1">
        <v>2.726424329156325</v>
      </c>
    </row>
    <row r="694" spans="1:2">
      <c r="A694" s="3">
        <v>41962</v>
      </c>
      <c r="B694" s="1">
        <v>2.6137173344854805</v>
      </c>
    </row>
    <row r="695" spans="1:2">
      <c r="A695" s="3">
        <v>41963</v>
      </c>
      <c r="B695" s="1">
        <v>2.522001703551136</v>
      </c>
    </row>
    <row r="696" spans="1:2">
      <c r="A696" s="3">
        <v>41964</v>
      </c>
      <c r="B696" s="1">
        <v>2.3787327461200136</v>
      </c>
    </row>
    <row r="697" spans="1:2">
      <c r="A697" s="3">
        <v>41965</v>
      </c>
      <c r="B697" s="1">
        <v>2.0756452440821258</v>
      </c>
    </row>
    <row r="698" spans="1:2">
      <c r="A698" s="3">
        <v>41966</v>
      </c>
      <c r="B698" s="1">
        <v>2.0764454088993132</v>
      </c>
    </row>
    <row r="699" spans="1:2">
      <c r="A699" s="3">
        <v>41967</v>
      </c>
      <c r="B699" s="1">
        <v>2.4643985553109564</v>
      </c>
    </row>
    <row r="700" spans="1:2">
      <c r="A700" s="3">
        <v>41968</v>
      </c>
      <c r="B700" s="1">
        <v>2.4169570779093963</v>
      </c>
    </row>
    <row r="701" spans="1:2">
      <c r="A701" s="3">
        <v>41969</v>
      </c>
      <c r="B701" s="1">
        <v>2.316635619638026</v>
      </c>
    </row>
    <row r="702" spans="1:2">
      <c r="A702" s="3">
        <v>41970</v>
      </c>
      <c r="B702" s="1">
        <v>2.2850950997673194</v>
      </c>
    </row>
    <row r="703" spans="1:2">
      <c r="A703" s="3">
        <v>41971</v>
      </c>
      <c r="B703" s="1">
        <v>2.2808101865555819</v>
      </c>
    </row>
    <row r="704" spans="1:2">
      <c r="A704" s="3">
        <v>41972</v>
      </c>
      <c r="B704" s="1">
        <v>2.0740307873940229</v>
      </c>
    </row>
    <row r="705" spans="1:2">
      <c r="A705" s="3">
        <v>41973</v>
      </c>
      <c r="B705" s="1">
        <v>2.0842677798508173</v>
      </c>
    </row>
    <row r="706" spans="1:2">
      <c r="A706" s="3">
        <v>41974</v>
      </c>
      <c r="B706" s="1">
        <v>2.3878018320701853</v>
      </c>
    </row>
    <row r="707" spans="1:2">
      <c r="A707" s="3">
        <v>41975</v>
      </c>
      <c r="B707" s="1">
        <v>2.4552924912073957</v>
      </c>
    </row>
    <row r="708" spans="1:2">
      <c r="A708" s="3">
        <v>41976</v>
      </c>
      <c r="B708" s="1">
        <v>2.4625600694200656</v>
      </c>
    </row>
    <row r="709" spans="1:2">
      <c r="A709" s="3">
        <v>41977</v>
      </c>
      <c r="B709" s="1">
        <v>2.4560122689108392</v>
      </c>
    </row>
    <row r="710" spans="1:2">
      <c r="A710" s="3">
        <v>41978</v>
      </c>
      <c r="B710" s="1">
        <v>2.3883769015982423</v>
      </c>
    </row>
    <row r="711" spans="1:2">
      <c r="A711" s="3">
        <v>41979</v>
      </c>
      <c r="B711" s="1">
        <v>2.1576096312417827</v>
      </c>
    </row>
    <row r="712" spans="1:2">
      <c r="A712" s="3">
        <v>41980</v>
      </c>
      <c r="B712" s="1">
        <v>2.1128198725628575</v>
      </c>
    </row>
    <row r="713" spans="1:2">
      <c r="A713" s="3">
        <v>41981</v>
      </c>
      <c r="B713" s="1">
        <v>2.4938943171650148</v>
      </c>
    </row>
    <row r="714" spans="1:2">
      <c r="A714" s="3">
        <v>41982</v>
      </c>
      <c r="B714" s="1">
        <v>2.4616951937849918</v>
      </c>
    </row>
    <row r="715" spans="1:2">
      <c r="A715" s="3">
        <v>41983</v>
      </c>
      <c r="B715" s="1">
        <v>2.5490957101075349</v>
      </c>
    </row>
    <row r="716" spans="1:2">
      <c r="A716" s="3">
        <v>41984</v>
      </c>
      <c r="B716" s="1">
        <v>3.0038857892174482</v>
      </c>
    </row>
    <row r="717" spans="1:2">
      <c r="A717" s="3">
        <v>41985</v>
      </c>
      <c r="B717" s="1">
        <v>4.4699682438199169</v>
      </c>
    </row>
    <row r="718" spans="1:2">
      <c r="A718" s="3">
        <v>41986</v>
      </c>
      <c r="B718" s="1">
        <v>2.3624361273548216</v>
      </c>
    </row>
    <row r="719" spans="1:2">
      <c r="A719" s="3">
        <v>41987</v>
      </c>
      <c r="B719" s="1">
        <v>2.1419219381349723</v>
      </c>
    </row>
    <row r="720" spans="1:2">
      <c r="A720" s="3">
        <v>41988</v>
      </c>
      <c r="B720" s="1">
        <v>2.5400575358787183</v>
      </c>
    </row>
    <row r="721" spans="1:2">
      <c r="A721" s="3">
        <v>41989</v>
      </c>
      <c r="B721" s="1">
        <v>2.5019547728479385</v>
      </c>
    </row>
    <row r="722" spans="1:2">
      <c r="A722" s="3">
        <v>41990</v>
      </c>
      <c r="B722" s="1">
        <v>2.4811937286057866</v>
      </c>
    </row>
    <row r="723" spans="1:2">
      <c r="A723" s="3">
        <v>41991</v>
      </c>
      <c r="B723" s="1">
        <v>2.4552405896625884</v>
      </c>
    </row>
    <row r="724" spans="1:2">
      <c r="A724" s="3">
        <v>41992</v>
      </c>
      <c r="B724" s="1">
        <v>2.4296177726521373</v>
      </c>
    </row>
    <row r="725" spans="1:2">
      <c r="A725" s="3">
        <v>41993</v>
      </c>
      <c r="B725" s="1">
        <v>2.070440084494348</v>
      </c>
    </row>
    <row r="726" spans="1:2">
      <c r="A726" s="3">
        <v>41994</v>
      </c>
      <c r="B726" s="1">
        <v>2.1260444669369329</v>
      </c>
    </row>
    <row r="727" spans="1:2">
      <c r="A727" s="3">
        <v>41995</v>
      </c>
      <c r="B727" s="1">
        <v>2.5441620924402635</v>
      </c>
    </row>
    <row r="728" spans="1:2">
      <c r="A728" s="3">
        <v>41996</v>
      </c>
      <c r="B728" s="1">
        <v>2.542860750814631</v>
      </c>
    </row>
    <row r="729" spans="1:2">
      <c r="A729" s="3">
        <v>41997</v>
      </c>
      <c r="B729" s="1">
        <v>2.4622768314693424</v>
      </c>
    </row>
    <row r="730" spans="1:2">
      <c r="A730" s="3">
        <v>41998</v>
      </c>
      <c r="B730" s="1">
        <v>2.4329500186516229</v>
      </c>
    </row>
    <row r="731" spans="1:2">
      <c r="A731" s="3">
        <v>41999</v>
      </c>
      <c r="B731" s="1">
        <v>2.2595758382700017</v>
      </c>
    </row>
    <row r="732" spans="1:2">
      <c r="A732" s="3">
        <v>42000</v>
      </c>
      <c r="B732" s="1">
        <v>2.0380060904998683</v>
      </c>
    </row>
    <row r="733" spans="1:2">
      <c r="A733" s="3">
        <v>42001</v>
      </c>
      <c r="B733" s="1">
        <v>2.0068758745780046</v>
      </c>
    </row>
    <row r="734" spans="1:2">
      <c r="A734" s="3">
        <v>42002</v>
      </c>
      <c r="B734" s="1">
        <v>2.3890004545890662</v>
      </c>
    </row>
    <row r="735" spans="1:2">
      <c r="A735" s="3">
        <v>42003</v>
      </c>
      <c r="B735" s="1">
        <v>2.6965980865199719</v>
      </c>
    </row>
    <row r="736" spans="1:2">
      <c r="A736" s="3">
        <v>42004</v>
      </c>
      <c r="B736" s="1">
        <v>2.4159155089642717</v>
      </c>
    </row>
    <row r="737" spans="1:2">
      <c r="A737" s="3">
        <v>42005</v>
      </c>
      <c r="B737" s="1">
        <v>2.2830428288595277</v>
      </c>
    </row>
    <row r="738" spans="1:2">
      <c r="A738" s="3">
        <v>42006</v>
      </c>
      <c r="B738" s="1">
        <v>2.2848376189567401</v>
      </c>
    </row>
    <row r="739" spans="1:2">
      <c r="A739" s="3">
        <v>42007</v>
      </c>
      <c r="B739" s="1">
        <v>2.247109332320028</v>
      </c>
    </row>
    <row r="740" spans="1:2">
      <c r="A740" s="3">
        <v>42008</v>
      </c>
      <c r="B740" s="1">
        <v>2.7809614635897053</v>
      </c>
    </row>
    <row r="741" spans="1:2">
      <c r="A741" s="3">
        <v>42009</v>
      </c>
      <c r="B741" s="1">
        <v>2.7126952541375022</v>
      </c>
    </row>
    <row r="742" spans="1:2">
      <c r="A742" s="3">
        <v>42010</v>
      </c>
      <c r="B742" s="1">
        <v>2.4332066090685358</v>
      </c>
    </row>
    <row r="743" spans="1:2">
      <c r="A743" s="3">
        <v>42011</v>
      </c>
      <c r="B743" s="1">
        <v>2.3752562033773521</v>
      </c>
    </row>
    <row r="744" spans="1:2">
      <c r="A744" s="3">
        <v>42012</v>
      </c>
      <c r="B744" s="1">
        <v>2.336450258946551</v>
      </c>
    </row>
    <row r="745" spans="1:2">
      <c r="A745" s="3">
        <v>42013</v>
      </c>
      <c r="B745" s="1">
        <v>2.3271752071631768</v>
      </c>
    </row>
    <row r="746" spans="1:2">
      <c r="A746" s="3">
        <v>42014</v>
      </c>
      <c r="B746" s="1">
        <v>2.0351602389876007</v>
      </c>
    </row>
    <row r="747" spans="1:2">
      <c r="A747" s="3">
        <v>42015</v>
      </c>
      <c r="B747" s="1">
        <v>2.0540815083423363</v>
      </c>
    </row>
    <row r="748" spans="1:2">
      <c r="A748" s="3">
        <v>42016</v>
      </c>
      <c r="B748" s="1">
        <v>2.5159601724860212</v>
      </c>
    </row>
    <row r="749" spans="1:2">
      <c r="A749" s="3">
        <v>42017</v>
      </c>
      <c r="B749" s="1">
        <v>2.4299434113225153</v>
      </c>
    </row>
    <row r="750" spans="1:2">
      <c r="A750" s="3">
        <v>42018</v>
      </c>
      <c r="B750" s="1">
        <v>2.3437286607736088</v>
      </c>
    </row>
    <row r="751" spans="1:2">
      <c r="A751" s="3">
        <v>42019</v>
      </c>
      <c r="B751" s="1">
        <v>2.3172845703237361</v>
      </c>
    </row>
    <row r="752" spans="1:2">
      <c r="A752" s="3">
        <v>42020</v>
      </c>
      <c r="B752" s="1">
        <v>2.2389845896658951</v>
      </c>
    </row>
    <row r="753" spans="1:2">
      <c r="A753" s="3">
        <v>42021</v>
      </c>
      <c r="B753" s="1">
        <v>2.0152456402183825</v>
      </c>
    </row>
    <row r="754" spans="1:2">
      <c r="A754" s="3">
        <v>42022</v>
      </c>
      <c r="B754" s="1">
        <v>2.1059138253892424</v>
      </c>
    </row>
    <row r="755" spans="1:2">
      <c r="A755" s="3">
        <v>42023</v>
      </c>
      <c r="B755" s="1">
        <v>2.5574357856743943</v>
      </c>
    </row>
    <row r="756" spans="1:2">
      <c r="A756" s="3">
        <v>42024</v>
      </c>
      <c r="B756" s="1">
        <v>2.4714677060393857</v>
      </c>
    </row>
    <row r="757" spans="1:2">
      <c r="A757" s="3">
        <v>42025</v>
      </c>
      <c r="B757" s="1">
        <v>2.4411816043823684</v>
      </c>
    </row>
    <row r="758" spans="1:2">
      <c r="A758" s="3">
        <v>42026</v>
      </c>
      <c r="B758" s="1">
        <v>2.4116528930034882</v>
      </c>
    </row>
    <row r="759" spans="1:2">
      <c r="A759" s="3">
        <v>42027</v>
      </c>
      <c r="B759" s="1">
        <v>2.313344038770115</v>
      </c>
    </row>
    <row r="760" spans="1:2">
      <c r="A760" s="3">
        <v>42028</v>
      </c>
      <c r="B760" s="1">
        <v>2.1474917373828077</v>
      </c>
    </row>
    <row r="761" spans="1:2">
      <c r="A761" s="3">
        <v>42029</v>
      </c>
      <c r="B761" s="1">
        <v>2.1981019952083378</v>
      </c>
    </row>
    <row r="762" spans="1:2">
      <c r="A762" s="3">
        <v>42030</v>
      </c>
      <c r="B762" s="1">
        <v>2.7233200767673318</v>
      </c>
    </row>
    <row r="763" spans="1:2">
      <c r="A763" s="3">
        <v>42031</v>
      </c>
      <c r="B763" s="1">
        <v>2.6669153942374741</v>
      </c>
    </row>
    <row r="764" spans="1:2">
      <c r="A764" s="3">
        <v>42032</v>
      </c>
      <c r="B764" s="1">
        <v>2.5154053088557875</v>
      </c>
    </row>
    <row r="765" spans="1:2">
      <c r="A765" s="3">
        <v>42033</v>
      </c>
      <c r="B765" s="1">
        <v>2.5594378030439442</v>
      </c>
    </row>
    <row r="766" spans="1:2">
      <c r="A766" s="3">
        <v>42034</v>
      </c>
      <c r="B766" s="1">
        <v>2.6139616776754213</v>
      </c>
    </row>
    <row r="767" spans="1:2">
      <c r="A767" s="3">
        <v>42035</v>
      </c>
      <c r="B767" s="1">
        <v>2.3942819640114821</v>
      </c>
    </row>
    <row r="768" spans="1:2">
      <c r="A768" s="3">
        <v>42036</v>
      </c>
      <c r="B768" s="1">
        <v>2.5058130188136776</v>
      </c>
    </row>
    <row r="769" spans="1:2">
      <c r="A769" s="3">
        <v>42037</v>
      </c>
      <c r="B769" s="1">
        <v>2.8328453756724592</v>
      </c>
    </row>
    <row r="770" spans="1:2">
      <c r="A770" s="3">
        <v>42038</v>
      </c>
      <c r="B770" s="1">
        <v>2.9451795433224355</v>
      </c>
    </row>
    <row r="771" spans="1:2">
      <c r="A771" s="3">
        <v>42039</v>
      </c>
      <c r="B771" s="1">
        <v>2.8789616296584635</v>
      </c>
    </row>
    <row r="772" spans="1:2">
      <c r="A772" s="3">
        <v>42040</v>
      </c>
      <c r="B772" s="1">
        <v>2.633966235333518</v>
      </c>
    </row>
    <row r="773" spans="1:2">
      <c r="A773" s="3">
        <v>42041</v>
      </c>
      <c r="B773" s="1">
        <v>2.5723022912589428</v>
      </c>
    </row>
    <row r="774" spans="1:2">
      <c r="A774" s="3">
        <v>42042</v>
      </c>
      <c r="B774" s="1">
        <v>2.4893556925563183</v>
      </c>
    </row>
    <row r="775" spans="1:2">
      <c r="A775" s="3">
        <v>42043</v>
      </c>
      <c r="B775" s="1">
        <v>2.4743337402873058</v>
      </c>
    </row>
    <row r="776" spans="1:2">
      <c r="A776" s="3">
        <v>42044</v>
      </c>
      <c r="B776" s="1">
        <v>2.9890940306554148</v>
      </c>
    </row>
    <row r="777" spans="1:2">
      <c r="A777" s="3">
        <v>42045</v>
      </c>
      <c r="B777" s="1">
        <v>2.8356128211359732</v>
      </c>
    </row>
    <row r="778" spans="1:2">
      <c r="A778" s="3">
        <v>42046</v>
      </c>
      <c r="B778" s="1">
        <v>2.6779540516983813</v>
      </c>
    </row>
    <row r="779" spans="1:2">
      <c r="A779" s="3">
        <v>42047</v>
      </c>
      <c r="B779" s="1">
        <v>2.4839337147571552</v>
      </c>
    </row>
    <row r="780" spans="1:2">
      <c r="A780" s="3">
        <v>42048</v>
      </c>
      <c r="B780" s="1">
        <v>2.4073854487298116</v>
      </c>
    </row>
    <row r="781" spans="1:2">
      <c r="A781" s="3">
        <v>42049</v>
      </c>
      <c r="B781" s="1">
        <v>1.9386062791948504</v>
      </c>
    </row>
    <row r="782" spans="1:2">
      <c r="A782" s="3">
        <v>42050</v>
      </c>
      <c r="B782" s="1">
        <v>2.0243930976330771</v>
      </c>
    </row>
    <row r="783" spans="1:2">
      <c r="A783" s="3">
        <v>42051</v>
      </c>
      <c r="B783" s="1">
        <v>1.8009996902024037</v>
      </c>
    </row>
    <row r="784" spans="1:2">
      <c r="A784" s="3">
        <v>42052</v>
      </c>
      <c r="B784" s="1">
        <v>1.5768098146928378</v>
      </c>
    </row>
    <row r="785" spans="1:2">
      <c r="A785" s="3">
        <v>42053</v>
      </c>
      <c r="B785" s="1">
        <v>1.2004345878286404</v>
      </c>
    </row>
    <row r="786" spans="1:2">
      <c r="A786" s="3">
        <v>42054</v>
      </c>
      <c r="B786" s="1">
        <v>1.3663977022026483</v>
      </c>
    </row>
    <row r="787" spans="1:2">
      <c r="A787" s="3">
        <v>42055</v>
      </c>
      <c r="B787" s="1">
        <v>1.4622231723424366</v>
      </c>
    </row>
    <row r="788" spans="1:2">
      <c r="A788" s="3">
        <v>42056</v>
      </c>
      <c r="B788" s="1">
        <v>1.6114300837464082</v>
      </c>
    </row>
    <row r="789" spans="1:2">
      <c r="A789" s="3">
        <v>42057</v>
      </c>
      <c r="B789" s="1">
        <v>1.6888353462619885</v>
      </c>
    </row>
    <row r="790" spans="1:2">
      <c r="A790" s="3">
        <v>42058</v>
      </c>
      <c r="B790" s="1">
        <v>1.8271434011796335</v>
      </c>
    </row>
    <row r="791" spans="1:2">
      <c r="A791" s="3">
        <v>42059</v>
      </c>
      <c r="B791" s="1">
        <v>1.9566669479514083</v>
      </c>
    </row>
    <row r="792" spans="1:2">
      <c r="A792" s="3">
        <v>42060</v>
      </c>
      <c r="B792" s="1">
        <v>2.5128339594496154</v>
      </c>
    </row>
    <row r="793" spans="1:2">
      <c r="A793" s="3">
        <v>42061</v>
      </c>
      <c r="B793" s="1">
        <v>2.6152326124114538</v>
      </c>
    </row>
    <row r="794" spans="1:2">
      <c r="A794" s="3">
        <v>42062</v>
      </c>
      <c r="B794" s="1">
        <v>2.848897043806276</v>
      </c>
    </row>
    <row r="795" spans="1:2">
      <c r="A795" s="3">
        <v>42063</v>
      </c>
      <c r="B795" s="1">
        <v>3.0810181056974226</v>
      </c>
    </row>
    <row r="796" spans="1:2">
      <c r="A796" s="3">
        <v>42064</v>
      </c>
      <c r="B796" s="1">
        <v>2.5724607699314861</v>
      </c>
    </row>
    <row r="797" spans="1:2">
      <c r="A797" s="3">
        <v>42065</v>
      </c>
      <c r="B797" s="1">
        <v>3.7837317013441658</v>
      </c>
    </row>
    <row r="798" spans="1:2">
      <c r="A798" s="3">
        <v>42066</v>
      </c>
      <c r="B798" s="1">
        <v>2.8808360860550826</v>
      </c>
    </row>
    <row r="799" spans="1:2">
      <c r="A799" s="3">
        <v>42067</v>
      </c>
      <c r="B799" s="1">
        <v>3.6333068169945459</v>
      </c>
    </row>
    <row r="800" spans="1:2">
      <c r="A800" s="3">
        <v>42068</v>
      </c>
      <c r="B800" s="1">
        <v>3.0473690341899715</v>
      </c>
    </row>
    <row r="801" spans="1:2">
      <c r="A801" s="3">
        <v>42069</v>
      </c>
      <c r="B801" s="1">
        <v>2.8666563227319966</v>
      </c>
    </row>
    <row r="802" spans="1:2">
      <c r="A802" s="3">
        <v>42070</v>
      </c>
      <c r="B802" s="1">
        <v>2.5831772772195829</v>
      </c>
    </row>
    <row r="803" spans="1:2">
      <c r="A803" s="3">
        <v>42071</v>
      </c>
      <c r="B803" s="1">
        <v>2.6811445435110026</v>
      </c>
    </row>
    <row r="804" spans="1:2">
      <c r="A804" s="3">
        <v>42072</v>
      </c>
      <c r="B804" s="1">
        <v>3.4610794167813506</v>
      </c>
    </row>
    <row r="805" spans="1:2">
      <c r="A805" s="3">
        <v>42073</v>
      </c>
      <c r="B805" s="1">
        <v>3.0607904929688798</v>
      </c>
    </row>
    <row r="806" spans="1:2">
      <c r="A806" s="3">
        <v>42074</v>
      </c>
      <c r="B806" s="1">
        <v>2.950970040519266</v>
      </c>
    </row>
    <row r="807" spans="1:2">
      <c r="A807" s="3">
        <v>42075</v>
      </c>
      <c r="B807" s="1">
        <v>2.9093966920782002</v>
      </c>
    </row>
    <row r="808" spans="1:2">
      <c r="A808" s="3">
        <v>42076</v>
      </c>
      <c r="B808" s="1">
        <v>2.777957294629001</v>
      </c>
    </row>
    <row r="809" spans="1:2">
      <c r="A809" s="3">
        <v>42077</v>
      </c>
      <c r="B809" s="1">
        <v>2.5346762034338473</v>
      </c>
    </row>
    <row r="810" spans="1:2">
      <c r="A810" s="3">
        <v>42078</v>
      </c>
      <c r="B810" s="1">
        <v>2.6096224202341656</v>
      </c>
    </row>
    <row r="811" spans="1:2">
      <c r="A811" s="3">
        <v>42079</v>
      </c>
      <c r="B811" s="1">
        <v>2.8789311266563802</v>
      </c>
    </row>
    <row r="812" spans="1:2">
      <c r="A812" s="3">
        <v>42080</v>
      </c>
      <c r="B812" s="1">
        <v>2.8684536575436743</v>
      </c>
    </row>
    <row r="813" spans="1:2">
      <c r="A813" s="3">
        <v>42081</v>
      </c>
      <c r="B813" s="1">
        <v>2.7667576966493304</v>
      </c>
    </row>
    <row r="814" spans="1:2">
      <c r="A814" s="3">
        <v>42082</v>
      </c>
      <c r="B814" s="1">
        <v>2.6893653978994103</v>
      </c>
    </row>
    <row r="815" spans="1:2">
      <c r="A815" s="3">
        <v>42083</v>
      </c>
      <c r="B815" s="1">
        <v>2.5612354626783946</v>
      </c>
    </row>
    <row r="816" spans="1:2">
      <c r="A816" s="3">
        <v>42084</v>
      </c>
      <c r="B816" s="1">
        <v>2.220496229999918</v>
      </c>
    </row>
    <row r="817" spans="1:2">
      <c r="A817" s="3">
        <v>42085</v>
      </c>
      <c r="B817" s="1">
        <v>2.1853557082902206</v>
      </c>
    </row>
    <row r="818" spans="1:2">
      <c r="A818" s="3">
        <v>42086</v>
      </c>
      <c r="B818" s="1">
        <v>2.6482067195479795</v>
      </c>
    </row>
    <row r="819" spans="1:2">
      <c r="A819" s="3">
        <v>42087</v>
      </c>
      <c r="B819" s="1">
        <v>2.5220099279699761</v>
      </c>
    </row>
    <row r="820" spans="1:2">
      <c r="A820" s="3">
        <v>42088</v>
      </c>
      <c r="B820" s="1">
        <v>2.4236650399211017</v>
      </c>
    </row>
    <row r="821" spans="1:2">
      <c r="A821" s="3">
        <v>42089</v>
      </c>
      <c r="B821" s="1">
        <v>2.3409471407957008</v>
      </c>
    </row>
    <row r="822" spans="1:2">
      <c r="A822" s="3">
        <v>42090</v>
      </c>
      <c r="B822" s="1">
        <v>2.2905188577356377</v>
      </c>
    </row>
    <row r="823" spans="1:2">
      <c r="A823" s="3">
        <v>42091</v>
      </c>
      <c r="B823" s="1">
        <v>2.0412212708339097</v>
      </c>
    </row>
    <row r="824" spans="1:2">
      <c r="A824" s="3">
        <v>42092</v>
      </c>
      <c r="B824" s="1">
        <v>2.0304748794658067</v>
      </c>
    </row>
    <row r="825" spans="1:2">
      <c r="A825" s="3">
        <v>42093</v>
      </c>
      <c r="B825" s="1">
        <v>2.4386108711650056</v>
      </c>
    </row>
    <row r="826" spans="1:2">
      <c r="A826" s="3">
        <v>42094</v>
      </c>
      <c r="B826" s="1">
        <v>2.4485052651028409</v>
      </c>
    </row>
    <row r="827" spans="1:2">
      <c r="A827" s="3">
        <v>42095</v>
      </c>
      <c r="B827" s="1">
        <v>2.4231545987779013</v>
      </c>
    </row>
    <row r="828" spans="1:2">
      <c r="A828" s="3">
        <v>42096</v>
      </c>
      <c r="B828" s="1">
        <v>2.3470164222030223</v>
      </c>
    </row>
    <row r="829" spans="1:2">
      <c r="A829" s="3">
        <v>42097</v>
      </c>
      <c r="B829" s="1">
        <v>2.1930336498218326</v>
      </c>
    </row>
    <row r="830" spans="1:2">
      <c r="A830" s="3">
        <v>42098</v>
      </c>
      <c r="B830" s="1">
        <v>1.9426257738120105</v>
      </c>
    </row>
    <row r="831" spans="1:2">
      <c r="A831" s="3">
        <v>42099</v>
      </c>
      <c r="B831" s="1">
        <v>1.9582134403282503</v>
      </c>
    </row>
    <row r="832" spans="1:2">
      <c r="A832" s="3">
        <v>42100</v>
      </c>
      <c r="B832" s="1">
        <v>2.0144658971799543</v>
      </c>
    </row>
    <row r="833" spans="1:2">
      <c r="A833" s="3">
        <v>42101</v>
      </c>
      <c r="B833" s="1">
        <v>2.4031052233131556</v>
      </c>
    </row>
    <row r="834" spans="1:2">
      <c r="A834" s="3">
        <v>42102</v>
      </c>
      <c r="B834" s="1">
        <v>2.397704488714032</v>
      </c>
    </row>
    <row r="835" spans="1:2">
      <c r="A835" s="3">
        <v>42103</v>
      </c>
      <c r="B835" s="1">
        <v>2.2501237945852179</v>
      </c>
    </row>
    <row r="836" spans="1:2">
      <c r="A836" s="3">
        <v>42104</v>
      </c>
      <c r="B836" s="1">
        <v>2.1672457047965792</v>
      </c>
    </row>
    <row r="837" spans="1:2">
      <c r="A837" s="3">
        <v>42105</v>
      </c>
      <c r="B837" s="1">
        <v>1.9471798145702002</v>
      </c>
    </row>
    <row r="838" spans="1:2">
      <c r="A838" s="3">
        <v>42106</v>
      </c>
      <c r="B838" s="1">
        <v>1.9274141876701152</v>
      </c>
    </row>
    <row r="839" spans="1:2">
      <c r="A839" s="3">
        <v>42107</v>
      </c>
      <c r="B839" s="1">
        <v>2.3375113403519934</v>
      </c>
    </row>
    <row r="840" spans="1:2">
      <c r="A840" s="3">
        <v>42108</v>
      </c>
      <c r="B840" s="1">
        <v>2.2971467554966996</v>
      </c>
    </row>
    <row r="841" spans="1:2">
      <c r="A841" s="3">
        <v>42109</v>
      </c>
      <c r="B841" s="1">
        <v>2.3652020643575047</v>
      </c>
    </row>
    <row r="842" spans="1:2">
      <c r="A842" s="3">
        <v>42110</v>
      </c>
      <c r="B842" s="1">
        <v>2.2595001260048226</v>
      </c>
    </row>
    <row r="843" spans="1:2">
      <c r="A843" s="3">
        <v>42111</v>
      </c>
      <c r="B843" s="1">
        <v>2.1393795589779825</v>
      </c>
    </row>
    <row r="844" spans="1:2">
      <c r="A844" s="3">
        <v>42112</v>
      </c>
      <c r="B844" s="1">
        <v>1.9133140120741685</v>
      </c>
    </row>
    <row r="845" spans="1:2">
      <c r="A845" s="3">
        <v>42113</v>
      </c>
      <c r="B845" s="1">
        <v>1.9439769508504035</v>
      </c>
    </row>
    <row r="846" spans="1:2">
      <c r="A846" s="3">
        <v>42114</v>
      </c>
      <c r="B846" s="1">
        <v>2.2766547566250335</v>
      </c>
    </row>
    <row r="847" spans="1:2">
      <c r="A847" s="3">
        <v>42115</v>
      </c>
      <c r="B847" s="1">
        <v>2.2487444278383846</v>
      </c>
    </row>
    <row r="848" spans="1:2">
      <c r="A848" s="3">
        <v>42116</v>
      </c>
      <c r="B848" s="1">
        <v>2.2130575415956204</v>
      </c>
    </row>
    <row r="849" spans="1:2">
      <c r="A849" s="3">
        <v>42117</v>
      </c>
      <c r="B849" s="1">
        <v>2.2118810562514111</v>
      </c>
    </row>
    <row r="850" spans="1:2">
      <c r="A850" s="3">
        <v>42118</v>
      </c>
      <c r="B850" s="1">
        <v>2.034427343204066</v>
      </c>
    </row>
    <row r="851" spans="1:2">
      <c r="A851" s="3">
        <v>42119</v>
      </c>
      <c r="B851" s="1">
        <v>1.829590491329276</v>
      </c>
    </row>
    <row r="852" spans="1:2">
      <c r="A852" s="3">
        <v>42120</v>
      </c>
      <c r="B852" s="1">
        <v>1.8569011797580632</v>
      </c>
    </row>
    <row r="853" spans="1:2">
      <c r="A853" s="3">
        <v>42121</v>
      </c>
      <c r="B853" s="1">
        <v>2.2466926151044366</v>
      </c>
    </row>
    <row r="854" spans="1:2">
      <c r="A854" s="3">
        <v>42122</v>
      </c>
      <c r="B854" s="1">
        <v>2.21295966560871</v>
      </c>
    </row>
    <row r="855" spans="1:2">
      <c r="A855" s="3">
        <v>42123</v>
      </c>
      <c r="B855" s="1">
        <v>2.0913552996686784</v>
      </c>
    </row>
    <row r="856" spans="1:2">
      <c r="A856" s="3">
        <v>42124</v>
      </c>
      <c r="B856" s="1">
        <v>2.0598540389946729</v>
      </c>
    </row>
    <row r="857" spans="1:2">
      <c r="A857" s="3">
        <v>42125</v>
      </c>
      <c r="B857" s="1">
        <v>2.0303747295616659</v>
      </c>
    </row>
    <row r="858" spans="1:2">
      <c r="A858" s="3">
        <v>42126</v>
      </c>
      <c r="B858" s="1">
        <v>1.903587643146522</v>
      </c>
    </row>
    <row r="859" spans="1:2">
      <c r="A859" s="3">
        <v>42127</v>
      </c>
      <c r="B859" s="1">
        <v>1.9152690409404816</v>
      </c>
    </row>
    <row r="860" spans="1:2">
      <c r="A860" s="3">
        <v>42128</v>
      </c>
      <c r="B860" s="1">
        <v>2.2767532576497724</v>
      </c>
    </row>
    <row r="861" spans="1:2">
      <c r="A861" s="3">
        <v>42129</v>
      </c>
      <c r="B861" s="1">
        <v>2.1853303744395634</v>
      </c>
    </row>
    <row r="862" spans="1:2">
      <c r="A862" s="3">
        <v>42130</v>
      </c>
      <c r="B862" s="1">
        <v>2.1509253793435055</v>
      </c>
    </row>
    <row r="863" spans="1:2">
      <c r="A863" s="3">
        <v>42131</v>
      </c>
      <c r="B863" s="1">
        <v>2.1607495399442715</v>
      </c>
    </row>
    <row r="864" spans="1:2">
      <c r="A864" s="3">
        <v>42132</v>
      </c>
      <c r="B864" s="1">
        <v>2.1083629827805033</v>
      </c>
    </row>
    <row r="865" spans="1:2">
      <c r="A865" s="3">
        <v>42133</v>
      </c>
      <c r="B865" s="1">
        <v>1.8410621956297886</v>
      </c>
    </row>
    <row r="866" spans="1:2">
      <c r="A866" s="3">
        <v>42134</v>
      </c>
      <c r="B866" s="1">
        <v>1.8415722193218622</v>
      </c>
    </row>
    <row r="867" spans="1:2">
      <c r="A867" s="3">
        <v>42135</v>
      </c>
      <c r="B867" s="1">
        <v>2.1401566331765274</v>
      </c>
    </row>
    <row r="868" spans="1:2">
      <c r="A868" s="3">
        <v>42136</v>
      </c>
      <c r="B868" s="1">
        <v>2.0933700732757696</v>
      </c>
    </row>
    <row r="869" spans="1:2">
      <c r="A869" s="3">
        <v>42137</v>
      </c>
      <c r="B869" s="1">
        <v>2.0522315445595587</v>
      </c>
    </row>
    <row r="870" spans="1:2">
      <c r="A870" s="3">
        <v>42138</v>
      </c>
      <c r="B870" s="1">
        <v>2.0555158330516208</v>
      </c>
    </row>
    <row r="871" spans="1:2">
      <c r="A871" s="3">
        <v>42139</v>
      </c>
      <c r="B871" s="1">
        <v>2.0167150548608253</v>
      </c>
    </row>
    <row r="872" spans="1:2">
      <c r="A872" s="3">
        <v>42140</v>
      </c>
      <c r="B872" s="1">
        <v>1.879743434609467</v>
      </c>
    </row>
    <row r="873" spans="1:2">
      <c r="A873" s="3">
        <v>42141</v>
      </c>
      <c r="B873" s="1">
        <v>1.9320395303661735</v>
      </c>
    </row>
    <row r="874" spans="1:2">
      <c r="A874" s="3">
        <v>42142</v>
      </c>
      <c r="B874" s="1">
        <v>2.3360944891338118</v>
      </c>
    </row>
    <row r="875" spans="1:2">
      <c r="A875" s="3">
        <v>42143</v>
      </c>
      <c r="B875" s="1">
        <v>2.2894239744621432</v>
      </c>
    </row>
    <row r="876" spans="1:2">
      <c r="A876" s="3">
        <v>42144</v>
      </c>
      <c r="B876" s="1">
        <v>2.5081350631698687</v>
      </c>
    </row>
    <row r="877" spans="1:2">
      <c r="A877" s="3">
        <v>42145</v>
      </c>
      <c r="B877" s="1">
        <v>2.1145099019297464</v>
      </c>
    </row>
    <row r="878" spans="1:2">
      <c r="A878" s="3">
        <v>42146</v>
      </c>
      <c r="B878" s="1">
        <v>2.0081486164475439</v>
      </c>
    </row>
    <row r="879" spans="1:2">
      <c r="A879" s="3">
        <v>42147</v>
      </c>
      <c r="B879" s="1">
        <v>1.7917849275257984</v>
      </c>
    </row>
    <row r="880" spans="1:2">
      <c r="A880" s="3">
        <v>42148</v>
      </c>
      <c r="B880" s="1">
        <v>1.8530508896509947</v>
      </c>
    </row>
    <row r="881" spans="1:2">
      <c r="A881" s="3">
        <v>42149</v>
      </c>
      <c r="B881" s="1">
        <v>2.227046714354457</v>
      </c>
    </row>
    <row r="882" spans="1:2">
      <c r="A882" s="3">
        <v>42150</v>
      </c>
      <c r="B882" s="1">
        <v>2.1505203193365041</v>
      </c>
    </row>
    <row r="883" spans="1:2">
      <c r="A883" s="3">
        <v>42151</v>
      </c>
      <c r="B883" s="1">
        <v>2.0953085349790888</v>
      </c>
    </row>
    <row r="884" spans="1:2">
      <c r="A884" s="3">
        <v>42152</v>
      </c>
      <c r="B884" s="1">
        <v>2.0525195193426442</v>
      </c>
    </row>
    <row r="885" spans="1:2">
      <c r="A885" s="3">
        <v>42153</v>
      </c>
      <c r="B885" s="1">
        <v>2.0031734888285113</v>
      </c>
    </row>
    <row r="886" spans="1:2">
      <c r="A886" s="3">
        <v>42154</v>
      </c>
      <c r="B886" s="1">
        <v>1.8650997178918303</v>
      </c>
    </row>
    <row r="887" spans="1:2">
      <c r="A887" s="3">
        <v>42155</v>
      </c>
      <c r="B887" s="1">
        <v>1.8875031398711153</v>
      </c>
    </row>
    <row r="888" spans="1:2">
      <c r="A888" s="3">
        <v>42156</v>
      </c>
      <c r="B888" s="1">
        <v>2.4878482905883685</v>
      </c>
    </row>
    <row r="889" spans="1:2">
      <c r="A889" s="3">
        <v>42157</v>
      </c>
      <c r="B889" s="1">
        <v>2.3986607111388429</v>
      </c>
    </row>
    <row r="890" spans="1:2">
      <c r="A890" s="3">
        <v>42158</v>
      </c>
      <c r="B890" s="1">
        <v>2.3469367360474225</v>
      </c>
    </row>
    <row r="891" spans="1:2">
      <c r="A891" s="3">
        <v>42159</v>
      </c>
      <c r="B891" s="1">
        <v>2.3397407442696396</v>
      </c>
    </row>
    <row r="892" spans="1:2">
      <c r="A892" s="3">
        <v>42160</v>
      </c>
      <c r="B892" s="1">
        <v>2.1809218527060832</v>
      </c>
    </row>
    <row r="893" spans="1:2">
      <c r="A893" s="3">
        <v>42161</v>
      </c>
      <c r="B893" s="1">
        <v>1.9900624746891509</v>
      </c>
    </row>
    <row r="894" spans="1:2">
      <c r="A894" s="3">
        <v>42162</v>
      </c>
      <c r="B894" s="1">
        <v>1.9570373405028887</v>
      </c>
    </row>
    <row r="895" spans="1:2">
      <c r="A895" s="3">
        <v>42163</v>
      </c>
      <c r="B895" s="1">
        <v>2.3094569073831108</v>
      </c>
    </row>
    <row r="896" spans="1:2">
      <c r="A896" s="3">
        <v>42164</v>
      </c>
      <c r="B896" s="1">
        <v>2.3603720791722651</v>
      </c>
    </row>
    <row r="897" spans="1:2">
      <c r="A897" s="3">
        <v>42165</v>
      </c>
      <c r="B897" s="1">
        <v>2.304548841012549</v>
      </c>
    </row>
    <row r="898" spans="1:2">
      <c r="A898" s="3">
        <v>42166</v>
      </c>
      <c r="B898" s="1">
        <v>2.3913716832872551</v>
      </c>
    </row>
    <row r="899" spans="1:2">
      <c r="A899" s="3">
        <v>42167</v>
      </c>
      <c r="B899" s="1">
        <v>2.3447808930380276</v>
      </c>
    </row>
    <row r="900" spans="1:2">
      <c r="A900" s="3">
        <v>42168</v>
      </c>
      <c r="B900" s="1">
        <v>2.0417753391750364</v>
      </c>
    </row>
    <row r="901" spans="1:2">
      <c r="A901" s="3">
        <v>42169</v>
      </c>
      <c r="B901" s="1">
        <v>2.0703524892982168</v>
      </c>
    </row>
    <row r="902" spans="1:2">
      <c r="A902" s="3">
        <v>42170</v>
      </c>
      <c r="B902" s="1">
        <v>2.5876168136559201</v>
      </c>
    </row>
    <row r="903" spans="1:2">
      <c r="A903" s="3">
        <v>42171</v>
      </c>
      <c r="B903" s="1">
        <v>2.6449229332357218</v>
      </c>
    </row>
    <row r="904" spans="1:2">
      <c r="A904" s="3">
        <v>42172</v>
      </c>
      <c r="B904" s="1">
        <v>3.7298872377204981</v>
      </c>
    </row>
    <row r="905" spans="1:2">
      <c r="A905" s="3">
        <v>42173</v>
      </c>
      <c r="B905" s="1">
        <v>6.0245124046497764</v>
      </c>
    </row>
    <row r="906" spans="1:2">
      <c r="A906" s="3">
        <v>42174</v>
      </c>
      <c r="B906" s="1">
        <v>3.1096104509610032</v>
      </c>
    </row>
    <row r="907" spans="1:2">
      <c r="A907" s="3">
        <v>42175</v>
      </c>
      <c r="B907" s="1">
        <v>2.3795899074133224</v>
      </c>
    </row>
    <row r="908" spans="1:2">
      <c r="A908" s="3">
        <v>42176</v>
      </c>
      <c r="B908" s="1">
        <v>2.1806432802993605</v>
      </c>
    </row>
    <row r="909" spans="1:2">
      <c r="A909" s="3">
        <v>42177</v>
      </c>
      <c r="B909" s="1">
        <v>2.1453840653668848</v>
      </c>
    </row>
    <row r="910" spans="1:2">
      <c r="A910" s="3">
        <v>42178</v>
      </c>
      <c r="B910" s="1">
        <v>2.397647250935004</v>
      </c>
    </row>
    <row r="911" spans="1:2">
      <c r="A911" s="3">
        <v>42179</v>
      </c>
      <c r="B911" s="1">
        <v>2.1991689362099747</v>
      </c>
    </row>
    <row r="912" spans="1:2">
      <c r="A912" s="3">
        <v>42180</v>
      </c>
      <c r="B912" s="1">
        <v>2.1314897990844743</v>
      </c>
    </row>
    <row r="913" spans="1:2">
      <c r="A913" s="3">
        <v>42181</v>
      </c>
      <c r="B913" s="1">
        <v>1.9785101643247152</v>
      </c>
    </row>
    <row r="914" spans="1:2">
      <c r="A914" s="3">
        <v>42182</v>
      </c>
      <c r="B914" s="1">
        <v>1.8133563380121296</v>
      </c>
    </row>
    <row r="915" spans="1:2">
      <c r="A915" s="3">
        <v>42183</v>
      </c>
      <c r="B915" s="1">
        <v>1.8169643047369637</v>
      </c>
    </row>
    <row r="916" spans="1:2">
      <c r="A916" s="3">
        <v>42184</v>
      </c>
      <c r="B916" s="1">
        <v>2.2297466897103306</v>
      </c>
    </row>
    <row r="917" spans="1:2">
      <c r="A917" s="3">
        <v>42185</v>
      </c>
      <c r="B917" s="1">
        <v>2.2069681585979533</v>
      </c>
    </row>
    <row r="918" spans="1:2">
      <c r="A918" s="3">
        <v>42186</v>
      </c>
      <c r="B918" s="1">
        <v>2.218134012753695</v>
      </c>
    </row>
    <row r="919" spans="1:2">
      <c r="A919" s="3">
        <v>42187</v>
      </c>
      <c r="B919" s="1">
        <v>2.1498623153665397</v>
      </c>
    </row>
    <row r="920" spans="1:2">
      <c r="A920" s="3">
        <v>42188</v>
      </c>
      <c r="B920" s="1">
        <v>2.0506029000020831</v>
      </c>
    </row>
    <row r="921" spans="1:2">
      <c r="A921" s="3">
        <v>42189</v>
      </c>
      <c r="B921" s="1">
        <v>1.8609122233253366</v>
      </c>
    </row>
    <row r="922" spans="1:2">
      <c r="A922" s="3">
        <v>42190</v>
      </c>
      <c r="B922" s="1">
        <v>1.8725871066908188</v>
      </c>
    </row>
    <row r="923" spans="1:2">
      <c r="A923" s="3">
        <v>42191</v>
      </c>
      <c r="B923" s="1">
        <v>2.1834265835945779</v>
      </c>
    </row>
    <row r="924" spans="1:2">
      <c r="A924" s="3">
        <v>42192</v>
      </c>
      <c r="B924" s="1">
        <v>2.1761011208484256</v>
      </c>
    </row>
    <row r="925" spans="1:2">
      <c r="A925" s="3">
        <v>42193</v>
      </c>
      <c r="B925" s="1">
        <v>2.1185446405846893</v>
      </c>
    </row>
    <row r="926" spans="1:2">
      <c r="A926" s="3">
        <v>42194</v>
      </c>
      <c r="B926" s="1">
        <v>2.1313535255079992</v>
      </c>
    </row>
    <row r="927" spans="1:2">
      <c r="A927" s="3">
        <v>42195</v>
      </c>
      <c r="B927" s="1">
        <v>2.0572321230465094</v>
      </c>
    </row>
    <row r="928" spans="1:2">
      <c r="A928" s="3">
        <v>42196</v>
      </c>
      <c r="B928" s="1">
        <v>1.9342624536480542</v>
      </c>
    </row>
    <row r="929" spans="1:2">
      <c r="A929" s="3">
        <v>42197</v>
      </c>
      <c r="B929" s="1">
        <v>1.9470337546026428</v>
      </c>
    </row>
    <row r="930" spans="1:2">
      <c r="A930" s="3">
        <v>42198</v>
      </c>
      <c r="B930" s="1">
        <v>2.432051040437238</v>
      </c>
    </row>
    <row r="931" spans="1:2">
      <c r="A931" s="3">
        <v>42199</v>
      </c>
      <c r="B931" s="1">
        <v>2.4051226606116449</v>
      </c>
    </row>
    <row r="932" spans="1:2">
      <c r="A932" s="3">
        <v>42200</v>
      </c>
      <c r="B932" s="1">
        <v>2.2723062874493438</v>
      </c>
    </row>
    <row r="933" spans="1:2">
      <c r="A933" s="3">
        <v>42201</v>
      </c>
      <c r="B933" s="1">
        <v>2.2753385059593869</v>
      </c>
    </row>
    <row r="934" spans="1:2">
      <c r="A934" s="3">
        <v>42202</v>
      </c>
      <c r="B934" s="1">
        <v>2.1638903063728057</v>
      </c>
    </row>
    <row r="935" spans="1:2">
      <c r="A935" s="3">
        <v>42203</v>
      </c>
      <c r="B935" s="1">
        <v>1.9040837584779839</v>
      </c>
    </row>
    <row r="936" spans="1:2">
      <c r="A936" s="3">
        <v>42204</v>
      </c>
      <c r="B936" s="1">
        <v>1.9297134596973926</v>
      </c>
    </row>
    <row r="937" spans="1:2">
      <c r="A937" s="3">
        <v>42205</v>
      </c>
      <c r="B937" s="1">
        <v>2.3422901297403453</v>
      </c>
    </row>
    <row r="938" spans="1:2">
      <c r="A938" s="3">
        <v>42206</v>
      </c>
      <c r="B938" s="1">
        <v>2.345115380195403</v>
      </c>
    </row>
    <row r="939" spans="1:2">
      <c r="A939" s="3">
        <v>42207</v>
      </c>
      <c r="B939" s="1">
        <v>2.2919229710862679</v>
      </c>
    </row>
    <row r="940" spans="1:2">
      <c r="A940" s="3">
        <v>42208</v>
      </c>
      <c r="B940" s="1">
        <v>2.2439788314580329</v>
      </c>
    </row>
    <row r="941" spans="1:2">
      <c r="A941" s="3">
        <v>42209</v>
      </c>
      <c r="B941" s="1">
        <v>2.1559903615236093</v>
      </c>
    </row>
    <row r="942" spans="1:2">
      <c r="A942" s="3">
        <v>42210</v>
      </c>
      <c r="B942" s="1">
        <v>1.9339731026253095</v>
      </c>
    </row>
    <row r="943" spans="1:2">
      <c r="A943" s="3">
        <v>42211</v>
      </c>
      <c r="B943" s="1">
        <v>1.9565447196675811</v>
      </c>
    </row>
    <row r="944" spans="1:2">
      <c r="A944" s="3">
        <v>42212</v>
      </c>
      <c r="B944" s="1">
        <v>2.3751173779782544</v>
      </c>
    </row>
    <row r="945" spans="1:8">
      <c r="A945" s="3">
        <v>42213</v>
      </c>
      <c r="B945" s="1">
        <v>2.3908443282228529</v>
      </c>
    </row>
    <row r="946" spans="1:8">
      <c r="A946" s="3">
        <v>42214</v>
      </c>
      <c r="B946" s="1">
        <v>2.3467419538489791</v>
      </c>
    </row>
    <row r="947" spans="1:8">
      <c r="A947" s="3">
        <v>42215</v>
      </c>
      <c r="B947" s="1">
        <v>2.3107452880731865</v>
      </c>
    </row>
    <row r="948" spans="1:8">
      <c r="A948" s="3">
        <v>42216</v>
      </c>
      <c r="B948" s="1">
        <v>2.2153172766786269</v>
      </c>
    </row>
    <row r="949" spans="1:8">
      <c r="A949" s="3">
        <v>42217</v>
      </c>
      <c r="B949" s="1">
        <v>2.007169431308955</v>
      </c>
    </row>
    <row r="950" spans="1:8">
      <c r="A950" s="3">
        <v>42218</v>
      </c>
      <c r="B950" s="1">
        <v>2.0024762178614091</v>
      </c>
    </row>
    <row r="951" spans="1:8">
      <c r="A951" s="3">
        <v>42219</v>
      </c>
      <c r="B951" s="1">
        <v>2.4450622818564129</v>
      </c>
    </row>
    <row r="952" spans="1:8">
      <c r="A952" s="3">
        <v>42220</v>
      </c>
      <c r="B952" s="1">
        <v>2.4118772480369741</v>
      </c>
    </row>
    <row r="953" spans="1:8">
      <c r="A953" s="3">
        <v>42221</v>
      </c>
      <c r="B953" s="1">
        <v>2.3551871476927335</v>
      </c>
    </row>
    <row r="954" spans="1:8">
      <c r="A954" s="3">
        <v>42222</v>
      </c>
      <c r="B954" s="1">
        <v>2.3133314827337248</v>
      </c>
    </row>
    <row r="955" spans="1:8">
      <c r="A955" s="3">
        <v>42223</v>
      </c>
      <c r="B955" s="1">
        <v>2.1890905371270075</v>
      </c>
    </row>
    <row r="956" spans="1:8">
      <c r="A956" s="3">
        <v>42224</v>
      </c>
      <c r="B956" s="1">
        <v>1.975235230360217</v>
      </c>
    </row>
    <row r="957" spans="1:8">
      <c r="A957" s="3">
        <v>42225</v>
      </c>
      <c r="B957" s="1">
        <v>2.001602988871972</v>
      </c>
    </row>
    <row r="958" spans="1:8">
      <c r="A958" s="3">
        <v>42226</v>
      </c>
      <c r="B958" s="1">
        <v>2.5002407772171069</v>
      </c>
      <c r="E958" s="1"/>
      <c r="F958" s="1"/>
      <c r="G958" s="1"/>
      <c r="H958" s="1"/>
    </row>
    <row r="959" spans="1:8">
      <c r="A959" s="3">
        <v>42227</v>
      </c>
      <c r="B959" s="1">
        <v>2.505556710020616</v>
      </c>
      <c r="E959" s="1"/>
      <c r="F959" s="4"/>
      <c r="G959" s="1"/>
    </row>
    <row r="960" spans="1:8">
      <c r="A960" s="3">
        <v>42228</v>
      </c>
      <c r="B960" s="1">
        <v>2.4230246536199278</v>
      </c>
      <c r="E960" s="1"/>
      <c r="F960" s="4"/>
      <c r="G960" s="1"/>
    </row>
    <row r="961" spans="1:2">
      <c r="A961" s="3">
        <v>42229</v>
      </c>
      <c r="B961" s="1">
        <v>2.488590539077288</v>
      </c>
    </row>
    <row r="962" spans="1:2">
      <c r="A962" s="3">
        <v>42230</v>
      </c>
      <c r="B962" s="1">
        <v>2.4213825398110105</v>
      </c>
    </row>
    <row r="963" spans="1:2">
      <c r="A963" s="3">
        <v>42231</v>
      </c>
      <c r="B963" s="1">
        <v>2.1171777621082666</v>
      </c>
    </row>
    <row r="964" spans="1:2">
      <c r="A964" s="3">
        <v>42232</v>
      </c>
      <c r="B964" s="1">
        <v>1.6400397022927249</v>
      </c>
    </row>
    <row r="965" spans="1:2">
      <c r="A965" s="3">
        <v>42233</v>
      </c>
      <c r="B965" s="1">
        <v>2.0733618520921642</v>
      </c>
    </row>
    <row r="966" spans="1:2">
      <c r="A966" s="3">
        <v>42234</v>
      </c>
      <c r="B966" s="1">
        <v>2.2451151025533904</v>
      </c>
    </row>
    <row r="967" spans="1:2">
      <c r="A967" s="3">
        <v>42235</v>
      </c>
      <c r="B967" s="1">
        <v>2.0412831183653983</v>
      </c>
    </row>
    <row r="968" spans="1:2">
      <c r="A968" s="3">
        <v>42236</v>
      </c>
      <c r="B968" s="1">
        <v>1.8698728397869808</v>
      </c>
    </row>
    <row r="969" spans="1:2">
      <c r="A969" s="3">
        <v>42237</v>
      </c>
      <c r="B969" s="1">
        <v>1.7679290485514336</v>
      </c>
    </row>
    <row r="970" spans="1:2">
      <c r="A970" s="3">
        <v>42238</v>
      </c>
      <c r="B970" s="1">
        <v>1.5314877727602056</v>
      </c>
    </row>
    <row r="971" spans="1:2">
      <c r="A971" s="3">
        <v>42239</v>
      </c>
      <c r="B971" s="1">
        <v>1.758725638358384</v>
      </c>
    </row>
    <row r="972" spans="1:2">
      <c r="A972" s="3">
        <v>42240</v>
      </c>
      <c r="B972" s="1">
        <v>1.8104989870061099</v>
      </c>
    </row>
    <row r="973" spans="1:2">
      <c r="A973" s="3">
        <v>42241</v>
      </c>
      <c r="B973" s="1">
        <v>2.0973248079385227</v>
      </c>
    </row>
    <row r="974" spans="1:2">
      <c r="A974" s="3">
        <v>42242</v>
      </c>
      <c r="B974" s="1">
        <v>2.0506702344020176</v>
      </c>
    </row>
    <row r="975" spans="1:2">
      <c r="A975" s="3">
        <v>42243</v>
      </c>
      <c r="B975" s="1">
        <v>1.6880619358949769</v>
      </c>
    </row>
    <row r="976" spans="1:2">
      <c r="A976" s="3">
        <v>42244</v>
      </c>
      <c r="B976" s="1">
        <v>1.6324722464512418</v>
      </c>
    </row>
    <row r="977" spans="1:2">
      <c r="A977" s="3">
        <v>42245</v>
      </c>
      <c r="B977" s="1">
        <v>1.449178723107696</v>
      </c>
    </row>
    <row r="978" spans="1:2">
      <c r="A978" s="3">
        <v>42246</v>
      </c>
      <c r="B978" s="1">
        <v>1.4543235515196831</v>
      </c>
    </row>
    <row r="979" spans="1:2">
      <c r="A979" s="3">
        <v>42247</v>
      </c>
      <c r="B979" s="1">
        <v>2.036086894986032</v>
      </c>
    </row>
    <row r="980" spans="1:2">
      <c r="A980" s="3">
        <v>42248</v>
      </c>
      <c r="B980" s="1">
        <v>2.0061464176593136</v>
      </c>
    </row>
    <row r="981" spans="1:2">
      <c r="A981" s="3">
        <v>42249</v>
      </c>
      <c r="B981" s="1">
        <v>1.8524779881065874</v>
      </c>
    </row>
    <row r="982" spans="1:2">
      <c r="A982" s="3">
        <v>42250</v>
      </c>
      <c r="B982" s="1">
        <v>1.5916835563678977</v>
      </c>
    </row>
    <row r="983" spans="1:2">
      <c r="A983" s="3">
        <v>42251</v>
      </c>
      <c r="B983" s="1">
        <v>1.7308500783444023</v>
      </c>
    </row>
    <row r="984" spans="1:2">
      <c r="A984" s="3">
        <v>42252</v>
      </c>
      <c r="B984" s="1">
        <v>1.687666140818175</v>
      </c>
    </row>
    <row r="985" spans="1:2">
      <c r="A985" s="3">
        <v>42253</v>
      </c>
      <c r="B985" s="1">
        <v>1.8989434073426279</v>
      </c>
    </row>
    <row r="986" spans="1:2">
      <c r="A986" s="3">
        <v>42254</v>
      </c>
      <c r="B986" s="1">
        <v>1.8766649424095316</v>
      </c>
    </row>
    <row r="987" spans="1:2">
      <c r="A987" s="3">
        <v>42255</v>
      </c>
      <c r="B987" s="1">
        <v>1.9285820595990637</v>
      </c>
    </row>
    <row r="988" spans="1:2">
      <c r="A988" s="3">
        <v>42256</v>
      </c>
      <c r="B988" s="1">
        <v>1.9740188926121114</v>
      </c>
    </row>
    <row r="989" spans="1:2">
      <c r="A989" s="3">
        <v>42257</v>
      </c>
      <c r="B989" s="1">
        <v>2.701895561466455</v>
      </c>
    </row>
    <row r="990" spans="1:2">
      <c r="A990" s="3">
        <v>42258</v>
      </c>
      <c r="B990" s="1">
        <v>2.3872913995978502</v>
      </c>
    </row>
    <row r="991" spans="1:2">
      <c r="A991" s="3">
        <v>42259</v>
      </c>
      <c r="B991" s="1">
        <v>2.040787409739762</v>
      </c>
    </row>
    <row r="992" spans="1:2">
      <c r="A992" s="3">
        <v>42260</v>
      </c>
      <c r="B992" s="1">
        <v>2.0076966684246766</v>
      </c>
    </row>
    <row r="993" spans="1:2">
      <c r="A993" s="3">
        <v>42261</v>
      </c>
      <c r="B993" s="1">
        <v>2.5757831817903289</v>
      </c>
    </row>
    <row r="994" spans="1:2">
      <c r="A994" s="3">
        <v>42262</v>
      </c>
      <c r="B994" s="1">
        <v>2.5237603520794911</v>
      </c>
    </row>
    <row r="995" spans="1:2">
      <c r="A995" s="3">
        <v>42263</v>
      </c>
      <c r="B995" s="1">
        <v>2.494911097218508</v>
      </c>
    </row>
    <row r="996" spans="1:2">
      <c r="A996" s="3">
        <v>42264</v>
      </c>
      <c r="B996" s="1">
        <v>2.4456773536083345</v>
      </c>
    </row>
    <row r="997" spans="1:2">
      <c r="A997" s="3">
        <v>42265</v>
      </c>
      <c r="B997" s="1">
        <v>2.3780317159370181</v>
      </c>
    </row>
    <row r="998" spans="1:2">
      <c r="A998" s="3">
        <v>42266</v>
      </c>
      <c r="B998" s="1">
        <v>2.0546374039098954</v>
      </c>
    </row>
    <row r="999" spans="1:2">
      <c r="A999" s="3">
        <v>42267</v>
      </c>
      <c r="B999" s="1">
        <v>1.9615992090953132</v>
      </c>
    </row>
    <row r="1000" spans="1:2">
      <c r="A1000" s="3">
        <v>42268</v>
      </c>
      <c r="B1000" s="1">
        <v>2.4947188044440036</v>
      </c>
    </row>
    <row r="1001" spans="1:2">
      <c r="A1001" s="3">
        <v>42269</v>
      </c>
      <c r="B1001" s="1">
        <v>2.4316792928868471</v>
      </c>
    </row>
    <row r="1002" spans="1:2">
      <c r="A1002" s="3">
        <v>42270</v>
      </c>
      <c r="B1002" s="1">
        <v>2.4530236722338294</v>
      </c>
    </row>
    <row r="1003" spans="1:2">
      <c r="A1003" s="3">
        <v>42271</v>
      </c>
      <c r="B1003" s="1">
        <v>2.4596699654532301</v>
      </c>
    </row>
    <row r="1004" spans="1:2">
      <c r="A1004" s="3">
        <v>42272</v>
      </c>
      <c r="B1004" s="1">
        <v>2.5206910266790161</v>
      </c>
    </row>
    <row r="1005" spans="1:2">
      <c r="A1005" s="3">
        <v>42273</v>
      </c>
      <c r="B1005" s="1">
        <v>2.0280725354374862</v>
      </c>
    </row>
    <row r="1006" spans="1:2">
      <c r="A1006" s="3">
        <v>42274</v>
      </c>
      <c r="B1006" s="1">
        <v>1.8891843076060075</v>
      </c>
    </row>
    <row r="1007" spans="1:2">
      <c r="A1007" s="3">
        <v>42275</v>
      </c>
      <c r="B1007" s="1">
        <v>2.4600647669002056</v>
      </c>
    </row>
    <row r="1008" spans="1:2">
      <c r="A1008" s="3">
        <v>42276</v>
      </c>
      <c r="B1008" s="1">
        <v>2.4266401866277443</v>
      </c>
    </row>
    <row r="1009" spans="1:2">
      <c r="A1009" s="3">
        <v>42277</v>
      </c>
      <c r="B1009" s="1">
        <v>2.2144144335766427</v>
      </c>
    </row>
    <row r="1010" spans="1:2">
      <c r="A1010" s="3">
        <v>42278</v>
      </c>
      <c r="B1010" s="1">
        <v>2.1040560554888508</v>
      </c>
    </row>
    <row r="1011" spans="1:2">
      <c r="A1011" s="3">
        <v>42279</v>
      </c>
      <c r="B1011" s="1">
        <v>1.9764128990471659</v>
      </c>
    </row>
    <row r="1012" spans="1:2">
      <c r="A1012" s="3">
        <v>42280</v>
      </c>
      <c r="B1012" s="1">
        <v>1.8965034723008212</v>
      </c>
    </row>
    <row r="1013" spans="1:2">
      <c r="A1013" s="3">
        <v>42281</v>
      </c>
      <c r="B1013" s="1">
        <v>1.8771198172043126</v>
      </c>
    </row>
    <row r="1014" spans="1:2">
      <c r="A1014" s="3">
        <v>42282</v>
      </c>
      <c r="B1014" s="1">
        <v>1.9224446530467776</v>
      </c>
    </row>
    <row r="1015" spans="1:2">
      <c r="A1015" s="3">
        <v>42283</v>
      </c>
      <c r="B1015" s="1">
        <v>1.992370509782468</v>
      </c>
    </row>
    <row r="1016" spans="1:2">
      <c r="A1016" s="3">
        <v>42284</v>
      </c>
      <c r="B1016" s="1">
        <v>2.1252316769352206</v>
      </c>
    </row>
    <row r="1017" spans="1:2">
      <c r="A1017" s="3">
        <v>42285</v>
      </c>
      <c r="B1017" s="1">
        <v>2.4045448412382946</v>
      </c>
    </row>
    <row r="1018" spans="1:2">
      <c r="A1018" s="3">
        <v>42286</v>
      </c>
      <c r="B1018" s="1">
        <v>2.3409462913435592</v>
      </c>
    </row>
    <row r="1019" spans="1:2">
      <c r="A1019" s="3">
        <v>42287</v>
      </c>
      <c r="B1019" s="1">
        <v>2.2711578240588284</v>
      </c>
    </row>
    <row r="1020" spans="1:2">
      <c r="A1020" s="3">
        <v>42288</v>
      </c>
      <c r="B1020" s="1">
        <v>1.9302802921960653</v>
      </c>
    </row>
    <row r="1021" spans="1:2">
      <c r="A1021" s="3">
        <v>42289</v>
      </c>
      <c r="B1021" s="1">
        <v>2.281059091239106</v>
      </c>
    </row>
    <row r="1022" spans="1:2">
      <c r="A1022" s="3">
        <v>42290</v>
      </c>
      <c r="B1022" s="1">
        <v>2.284235534946899</v>
      </c>
    </row>
    <row r="1023" spans="1:2">
      <c r="A1023" s="3">
        <v>42291</v>
      </c>
      <c r="B1023" s="1">
        <v>2.1778376189399471</v>
      </c>
    </row>
    <row r="1024" spans="1:2">
      <c r="A1024" s="3">
        <v>42292</v>
      </c>
      <c r="B1024" s="1">
        <v>2.2134968604153751</v>
      </c>
    </row>
    <row r="1025" spans="1:2">
      <c r="A1025" s="3">
        <v>42293</v>
      </c>
      <c r="B1025" s="1">
        <v>2.1475463602482483</v>
      </c>
    </row>
    <row r="1026" spans="1:2">
      <c r="A1026" s="3">
        <v>42294</v>
      </c>
      <c r="B1026" s="1">
        <v>1.9486500943445653</v>
      </c>
    </row>
    <row r="1027" spans="1:2">
      <c r="A1027" s="3">
        <v>42295</v>
      </c>
      <c r="B1027" s="1">
        <v>1.8699653071286222</v>
      </c>
    </row>
    <row r="1028" spans="1:2">
      <c r="A1028" s="3">
        <v>42296</v>
      </c>
      <c r="B1028" s="1">
        <v>2.3258191075215837</v>
      </c>
    </row>
    <row r="1029" spans="1:2">
      <c r="A1029" s="3">
        <v>42297</v>
      </c>
      <c r="B1029" s="1">
        <v>2.3584916631476207</v>
      </c>
    </row>
    <row r="1030" spans="1:2">
      <c r="A1030" s="3">
        <v>42298</v>
      </c>
      <c r="B1030" s="1">
        <v>2.3521786153245019</v>
      </c>
    </row>
    <row r="1031" spans="1:2">
      <c r="A1031" s="3">
        <v>42299</v>
      </c>
      <c r="B1031" s="1">
        <v>2.3317348517460821</v>
      </c>
    </row>
    <row r="1032" spans="1:2">
      <c r="A1032" s="3">
        <v>42300</v>
      </c>
      <c r="B1032" s="1">
        <v>2.2333474359227901</v>
      </c>
    </row>
    <row r="1033" spans="1:2">
      <c r="A1033" s="3">
        <v>42301</v>
      </c>
      <c r="B1033" s="1">
        <v>1.9863928121108239</v>
      </c>
    </row>
    <row r="1034" spans="1:2">
      <c r="A1034" s="3">
        <v>42302</v>
      </c>
      <c r="B1034" s="1">
        <v>1.946852354236758</v>
      </c>
    </row>
    <row r="1035" spans="1:2">
      <c r="A1035" s="3">
        <v>42303</v>
      </c>
      <c r="B1035" s="1">
        <v>2.5235548307406783</v>
      </c>
    </row>
    <row r="1036" spans="1:2">
      <c r="A1036" s="3">
        <v>42304</v>
      </c>
      <c r="B1036" s="1">
        <v>2.4444914014504944</v>
      </c>
    </row>
    <row r="1037" spans="1:2">
      <c r="A1037" s="3">
        <v>42305</v>
      </c>
      <c r="B1037" s="1">
        <v>2.4030689475048712</v>
      </c>
    </row>
    <row r="1038" spans="1:2">
      <c r="A1038" s="3">
        <v>42306</v>
      </c>
      <c r="B1038" s="1">
        <v>2.4556566090096057</v>
      </c>
    </row>
    <row r="1039" spans="1:2">
      <c r="A1039" s="3">
        <v>42307</v>
      </c>
      <c r="B1039" s="1">
        <v>2.298668718043845</v>
      </c>
    </row>
    <row r="1040" spans="1:2">
      <c r="A1040" s="3">
        <v>42308</v>
      </c>
      <c r="B1040" s="1">
        <v>2.0179346973335859</v>
      </c>
    </row>
    <row r="1041" spans="1:2">
      <c r="A1041" s="3">
        <v>42309</v>
      </c>
      <c r="B1041" s="1">
        <v>2.3339779455882885</v>
      </c>
    </row>
    <row r="1042" spans="1:2">
      <c r="A1042" s="3">
        <v>42310</v>
      </c>
      <c r="B1042" s="1">
        <v>3.0712214086689298</v>
      </c>
    </row>
    <row r="1043" spans="1:2">
      <c r="A1043" s="3">
        <v>42311</v>
      </c>
      <c r="B1043" s="1">
        <v>3.1104703990452771</v>
      </c>
    </row>
    <row r="1044" spans="1:2">
      <c r="A1044" s="3">
        <v>42312</v>
      </c>
      <c r="B1044" s="1">
        <v>3.155663680089285</v>
      </c>
    </row>
    <row r="1045" spans="1:2">
      <c r="A1045" s="3">
        <v>42313</v>
      </c>
      <c r="B1045" s="1">
        <v>3.0919486980799791</v>
      </c>
    </row>
    <row r="1046" spans="1:2">
      <c r="A1046" s="3">
        <v>42314</v>
      </c>
      <c r="B1046" s="1">
        <v>2.9749378099074142</v>
      </c>
    </row>
    <row r="1047" spans="1:2">
      <c r="A1047" s="3">
        <v>42315</v>
      </c>
      <c r="B1047" s="1">
        <v>2.6384862976581402</v>
      </c>
    </row>
    <row r="1048" spans="1:2">
      <c r="A1048" s="3">
        <v>42316</v>
      </c>
      <c r="B1048" s="1">
        <v>2.6407504519581355</v>
      </c>
    </row>
    <row r="1049" spans="1:2">
      <c r="A1049" s="3">
        <v>42317</v>
      </c>
      <c r="B1049" s="1">
        <v>3.7197308277326422</v>
      </c>
    </row>
    <row r="1050" spans="1:2">
      <c r="A1050" s="3">
        <v>42318</v>
      </c>
      <c r="B1050" s="1">
        <v>5.9020708373638735</v>
      </c>
    </row>
    <row r="1051" spans="1:2">
      <c r="A1051" s="3">
        <v>42319</v>
      </c>
      <c r="B1051" s="1">
        <v>8.993375469371891</v>
      </c>
    </row>
    <row r="1052" spans="1:2">
      <c r="A1052" s="3">
        <v>42320</v>
      </c>
      <c r="B1052" s="1">
        <v>3.6428870477410742</v>
      </c>
    </row>
    <row r="1053" spans="1:2">
      <c r="A1053" s="3">
        <v>42321</v>
      </c>
      <c r="B1053" s="1">
        <v>2.8375078315731788</v>
      </c>
    </row>
    <row r="1054" spans="1:2">
      <c r="A1054" s="3">
        <v>42322</v>
      </c>
      <c r="B1054" s="1">
        <v>2.2881235992676547</v>
      </c>
    </row>
    <row r="1055" spans="1:2">
      <c r="A1055" s="3">
        <v>42323</v>
      </c>
      <c r="B1055" s="1">
        <v>2.1789655954807361</v>
      </c>
    </row>
    <row r="1056" spans="1:2">
      <c r="A1056" s="3">
        <v>42324</v>
      </c>
      <c r="B1056" s="1">
        <v>2.4247954038130097</v>
      </c>
    </row>
    <row r="1057" spans="1:5">
      <c r="A1057" s="3">
        <v>42325</v>
      </c>
      <c r="B1057" s="1">
        <v>2.4810419037293006</v>
      </c>
    </row>
    <row r="1058" spans="1:5">
      <c r="A1058" s="3">
        <v>42326</v>
      </c>
      <c r="B1058" s="1">
        <v>2.3734639856309028</v>
      </c>
      <c r="E1058" s="4"/>
    </row>
    <row r="1059" spans="1:5">
      <c r="A1059" s="3">
        <v>42327</v>
      </c>
      <c r="B1059" s="1">
        <v>2.3321468937771339</v>
      </c>
      <c r="E1059" s="4"/>
    </row>
    <row r="1060" spans="1:5">
      <c r="A1060" s="3">
        <v>42328</v>
      </c>
      <c r="B1060" s="1">
        <v>2.2142836949923992</v>
      </c>
    </row>
    <row r="1061" spans="1:5">
      <c r="A1061" s="3">
        <v>42329</v>
      </c>
      <c r="B1061" s="1">
        <v>1.9413411798952138</v>
      </c>
    </row>
    <row r="1062" spans="1:5">
      <c r="A1062" s="3">
        <v>42330</v>
      </c>
      <c r="B1062" s="1">
        <v>1.9512705319802515</v>
      </c>
    </row>
    <row r="1063" spans="1:5">
      <c r="A1063" s="3">
        <v>42331</v>
      </c>
      <c r="B1063" s="1">
        <v>2.4380059748884548</v>
      </c>
    </row>
    <row r="1064" spans="1:5">
      <c r="A1064" s="3">
        <v>42332</v>
      </c>
      <c r="B1064" s="1">
        <v>2.3549624454072395</v>
      </c>
    </row>
    <row r="1065" spans="1:5">
      <c r="A1065" s="3">
        <v>42333</v>
      </c>
      <c r="B1065" s="1">
        <v>2.3066936513167238</v>
      </c>
    </row>
    <row r="1066" spans="1:5">
      <c r="A1066" s="3">
        <v>42334</v>
      </c>
      <c r="B1066" s="1">
        <v>2.2866896921290669</v>
      </c>
    </row>
    <row r="1067" spans="1:5">
      <c r="A1067" s="3">
        <v>42335</v>
      </c>
      <c r="B1067" s="1">
        <v>2.3347073544979531</v>
      </c>
    </row>
    <row r="1068" spans="1:5">
      <c r="A1068" s="3">
        <v>42336</v>
      </c>
      <c r="B1068" s="1">
        <v>1.877877084031387</v>
      </c>
    </row>
    <row r="1069" spans="1:5">
      <c r="A1069" s="3">
        <v>42337</v>
      </c>
      <c r="B1069" s="1">
        <v>1.7985444795444341</v>
      </c>
    </row>
    <row r="1070" spans="1:5">
      <c r="A1070" s="3">
        <v>42338</v>
      </c>
      <c r="B1070" s="1">
        <v>2.2156909790470705</v>
      </c>
    </row>
    <row r="1071" spans="1:5">
      <c r="A1071" s="3">
        <v>42339</v>
      </c>
      <c r="B1071" s="1">
        <v>2.2366919606259827</v>
      </c>
    </row>
    <row r="1072" spans="1:5">
      <c r="A1072" s="3">
        <v>42340</v>
      </c>
      <c r="B1072" s="1">
        <v>2.1343997603508167</v>
      </c>
    </row>
    <row r="1073" spans="1:2">
      <c r="A1073" s="3">
        <v>42341</v>
      </c>
      <c r="B1073" s="1">
        <v>2.1446256756384834</v>
      </c>
    </row>
    <row r="1074" spans="1:2">
      <c r="A1074" s="3">
        <v>42342</v>
      </c>
      <c r="B1074" s="1">
        <v>2.0971989464880463</v>
      </c>
    </row>
    <row r="1075" spans="1:2">
      <c r="A1075" s="3">
        <v>42343</v>
      </c>
      <c r="B1075" s="1">
        <v>1.818968358029218</v>
      </c>
    </row>
    <row r="1076" spans="1:2">
      <c r="A1076" s="3">
        <v>42344</v>
      </c>
      <c r="B1076" s="1">
        <v>1.7608960855811113</v>
      </c>
    </row>
    <row r="1077" spans="1:2">
      <c r="A1077" s="3">
        <v>42345</v>
      </c>
      <c r="B1077" s="1">
        <v>2.3104440815597123</v>
      </c>
    </row>
    <row r="1078" spans="1:2">
      <c r="A1078" s="3">
        <v>42346</v>
      </c>
      <c r="B1078" s="1">
        <v>2.376417309255868</v>
      </c>
    </row>
    <row r="1079" spans="1:2">
      <c r="A1079" s="3">
        <v>42347</v>
      </c>
      <c r="B1079" s="1">
        <v>2.3785889468457744</v>
      </c>
    </row>
    <row r="1080" spans="1:2">
      <c r="A1080" s="3">
        <v>42348</v>
      </c>
      <c r="B1080" s="1">
        <v>2.4788206553190961</v>
      </c>
    </row>
    <row r="1081" spans="1:2">
      <c r="A1081" s="3">
        <v>42349</v>
      </c>
      <c r="B1081" s="1">
        <v>3.1103702039466938</v>
      </c>
    </row>
    <row r="1082" spans="1:2">
      <c r="A1082" s="3">
        <v>42350</v>
      </c>
      <c r="B1082" s="1">
        <v>3.7309506586509937</v>
      </c>
    </row>
    <row r="1083" spans="1:2">
      <c r="A1083" s="3">
        <v>42351</v>
      </c>
      <c r="B1083" s="1">
        <v>1.9830922137517013</v>
      </c>
    </row>
    <row r="1084" spans="1:2">
      <c r="A1084" s="3">
        <v>42352</v>
      </c>
      <c r="B1084" s="1">
        <v>2.3029981924968306</v>
      </c>
    </row>
    <row r="1085" spans="1:2">
      <c r="A1085" s="3">
        <v>42353</v>
      </c>
      <c r="B1085" s="1">
        <v>2.265535116628854</v>
      </c>
    </row>
    <row r="1086" spans="1:2">
      <c r="A1086" s="3">
        <v>42354</v>
      </c>
      <c r="B1086" s="1">
        <v>2.26501645874768</v>
      </c>
    </row>
    <row r="1087" spans="1:2">
      <c r="A1087" s="3">
        <v>42355</v>
      </c>
      <c r="B1087" s="1">
        <v>2.2345695274327495</v>
      </c>
    </row>
    <row r="1088" spans="1:2">
      <c r="A1088" s="3">
        <v>42356</v>
      </c>
      <c r="B1088" s="1">
        <v>2.1779505965278139</v>
      </c>
    </row>
    <row r="1089" spans="1:2">
      <c r="A1089" s="3">
        <v>42357</v>
      </c>
      <c r="B1089" s="1">
        <v>1.8446312692175357</v>
      </c>
    </row>
    <row r="1090" spans="1:2">
      <c r="A1090" s="3">
        <v>42358</v>
      </c>
      <c r="B1090" s="1">
        <v>1.8311775962397747</v>
      </c>
    </row>
    <row r="1091" spans="1:2">
      <c r="A1091" s="3">
        <v>42359</v>
      </c>
      <c r="B1091" s="1">
        <v>2.3777206660369234</v>
      </c>
    </row>
    <row r="1092" spans="1:2">
      <c r="A1092" s="3">
        <v>42360</v>
      </c>
      <c r="B1092" s="1">
        <v>2.3519750547592704</v>
      </c>
    </row>
    <row r="1093" spans="1:2">
      <c r="A1093" s="3">
        <v>42361</v>
      </c>
      <c r="B1093" s="1">
        <v>2.4377075658705918</v>
      </c>
    </row>
    <row r="1094" spans="1:2">
      <c r="A1094" s="3">
        <v>42362</v>
      </c>
      <c r="B1094" s="1">
        <v>2.3934626076349965</v>
      </c>
    </row>
    <row r="1095" spans="1:2">
      <c r="A1095" s="3">
        <v>42363</v>
      </c>
      <c r="B1095" s="1">
        <v>2.3070262559164809</v>
      </c>
    </row>
    <row r="1096" spans="1:2">
      <c r="A1096" s="3">
        <v>42364</v>
      </c>
      <c r="B1096" s="1">
        <v>1.8869374176859566</v>
      </c>
    </row>
    <row r="1097" spans="1:2">
      <c r="A1097" s="3">
        <v>42365</v>
      </c>
      <c r="B1097" s="1">
        <v>1.8260392391589892</v>
      </c>
    </row>
    <row r="1098" spans="1:2">
      <c r="A1098" s="3">
        <v>42366</v>
      </c>
      <c r="B1098" s="1">
        <v>2.3106429440149672</v>
      </c>
    </row>
    <row r="1099" spans="1:2">
      <c r="A1099" s="3">
        <v>42367</v>
      </c>
      <c r="B1099" s="1">
        <v>2.287759584843907</v>
      </c>
    </row>
    <row r="1100" spans="1:2">
      <c r="A1100" s="3">
        <v>42368</v>
      </c>
      <c r="B1100" s="1">
        <v>2.1930137424185308</v>
      </c>
    </row>
    <row r="1101" spans="1:2">
      <c r="A1101" s="3">
        <v>42369</v>
      </c>
      <c r="B1101" s="1">
        <v>1.9783959012854386</v>
      </c>
    </row>
    <row r="1102" spans="1:2">
      <c r="A1102" s="3">
        <v>42370</v>
      </c>
      <c r="B1102" s="1">
        <v>1.8209884512210734</v>
      </c>
    </row>
    <row r="1103" spans="1:2">
      <c r="A1103" s="3">
        <v>42371</v>
      </c>
      <c r="B1103" s="1">
        <v>1.7627525251692207</v>
      </c>
    </row>
    <row r="1104" spans="1:2">
      <c r="A1104" s="3">
        <v>42372</v>
      </c>
      <c r="B1104" s="1">
        <v>1.7845052442455875</v>
      </c>
    </row>
    <row r="1105" spans="1:2">
      <c r="A1105" s="3">
        <v>42373</v>
      </c>
      <c r="B1105" s="1">
        <v>2.2479397199585862</v>
      </c>
    </row>
    <row r="1106" spans="1:2">
      <c r="A1106" s="3">
        <v>42374</v>
      </c>
      <c r="B1106" s="1">
        <v>2.2060125171057683</v>
      </c>
    </row>
    <row r="1107" spans="1:2">
      <c r="A1107" s="3">
        <v>42375</v>
      </c>
      <c r="B1107" s="1">
        <v>2.1610025468403729</v>
      </c>
    </row>
    <row r="1108" spans="1:2">
      <c r="A1108" s="3">
        <v>42376</v>
      </c>
      <c r="B1108" s="1">
        <v>2.1479831574164705</v>
      </c>
    </row>
    <row r="1109" spans="1:2">
      <c r="A1109" s="3">
        <v>42377</v>
      </c>
      <c r="B1109" s="1">
        <v>2.0774668796796383</v>
      </c>
    </row>
    <row r="1110" spans="1:2">
      <c r="A1110" s="3">
        <v>42378</v>
      </c>
      <c r="B1110" s="1">
        <v>1.7980841598354684</v>
      </c>
    </row>
    <row r="1111" spans="1:2">
      <c r="A1111" s="3">
        <v>42379</v>
      </c>
      <c r="B1111" s="1">
        <v>1.7896873163425484</v>
      </c>
    </row>
    <row r="1112" spans="1:2">
      <c r="A1112" s="3">
        <v>42380</v>
      </c>
      <c r="B1112" s="1">
        <v>2.2938102592665137</v>
      </c>
    </row>
    <row r="1113" spans="1:2">
      <c r="A1113" s="3">
        <v>42381</v>
      </c>
      <c r="B1113" s="1">
        <v>2.3080582928956934</v>
      </c>
    </row>
    <row r="1114" spans="1:2">
      <c r="A1114" s="3">
        <v>42382</v>
      </c>
      <c r="B1114" s="1">
        <v>2.3445588692915384</v>
      </c>
    </row>
    <row r="1115" spans="1:2">
      <c r="A1115" s="3">
        <v>42383</v>
      </c>
      <c r="B1115" s="1">
        <v>2.2739990766428466</v>
      </c>
    </row>
    <row r="1116" spans="1:2">
      <c r="A1116" s="3">
        <v>42384</v>
      </c>
      <c r="B1116" s="1">
        <v>2.2594869326787697</v>
      </c>
    </row>
    <row r="1117" spans="1:2">
      <c r="A1117" s="3">
        <v>42385</v>
      </c>
      <c r="B1117" s="1">
        <v>1.9983195493585781</v>
      </c>
    </row>
    <row r="1118" spans="1:2">
      <c r="A1118" s="3">
        <v>42386</v>
      </c>
      <c r="B1118" s="1">
        <v>2.0839737992146063</v>
      </c>
    </row>
    <row r="1119" spans="1:2">
      <c r="A1119" s="3">
        <v>42387</v>
      </c>
      <c r="B1119" s="1">
        <v>2.6013100568443157</v>
      </c>
    </row>
    <row r="1120" spans="1:2">
      <c r="A1120" s="3">
        <v>42388</v>
      </c>
      <c r="B1120" s="1">
        <v>2.5554708573597393</v>
      </c>
    </row>
    <row r="1121" spans="1:3">
      <c r="A1121" s="3">
        <v>42389</v>
      </c>
      <c r="B1121" s="1">
        <v>2.5554787845131974</v>
      </c>
    </row>
    <row r="1122" spans="1:3">
      <c r="A1122" s="3">
        <v>42390</v>
      </c>
      <c r="B1122" s="1">
        <v>2.5356208043438668</v>
      </c>
    </row>
    <row r="1123" spans="1:3">
      <c r="A1123" s="3">
        <v>42391</v>
      </c>
      <c r="B1123" s="1">
        <v>2.4505116526520965</v>
      </c>
    </row>
    <row r="1124" spans="1:3">
      <c r="A1124" s="3">
        <v>42392</v>
      </c>
      <c r="B1124" s="1">
        <v>2.1809870720204088</v>
      </c>
    </row>
    <row r="1125" spans="1:3">
      <c r="A1125" s="3">
        <v>42393</v>
      </c>
      <c r="B1125" s="1">
        <v>2.1121146716528498</v>
      </c>
    </row>
    <row r="1126" spans="1:3">
      <c r="A1126" s="3">
        <v>42394</v>
      </c>
      <c r="B1126" s="1">
        <v>2.6386820028138209</v>
      </c>
    </row>
    <row r="1127" spans="1:3">
      <c r="A1127" s="3">
        <v>42395</v>
      </c>
      <c r="B1127" s="1">
        <v>2.6024964567821933</v>
      </c>
    </row>
    <row r="1128" spans="1:3">
      <c r="A1128" s="3">
        <v>42396</v>
      </c>
      <c r="B1128" s="1">
        <v>2.6106366682650526</v>
      </c>
    </row>
    <row r="1129" spans="1:3">
      <c r="A1129" s="3">
        <v>42397</v>
      </c>
      <c r="B1129" s="1">
        <v>2.5512903745914217</v>
      </c>
    </row>
    <row r="1130" spans="1:3">
      <c r="A1130" s="3">
        <v>42398</v>
      </c>
      <c r="B1130" s="1">
        <v>2.4166423997471869</v>
      </c>
    </row>
    <row r="1131" spans="1:3">
      <c r="A1131" s="3">
        <v>42399</v>
      </c>
      <c r="B1131" s="1">
        <v>2.0826051985928227</v>
      </c>
    </row>
    <row r="1132" spans="1:3">
      <c r="A1132" s="3">
        <v>42400</v>
      </c>
      <c r="B1132" s="1">
        <v>2.0010307662558402</v>
      </c>
    </row>
    <row r="1133" spans="1:3">
      <c r="A1133" s="3">
        <v>42401</v>
      </c>
      <c r="B1133" s="1">
        <v>2.3686336338922489</v>
      </c>
    </row>
    <row r="1134" spans="1:3">
      <c r="A1134" s="3">
        <v>42402</v>
      </c>
      <c r="B1134" s="1">
        <v>2.1713580874311682</v>
      </c>
      <c r="C1134" s="4"/>
    </row>
    <row r="1135" spans="1:3">
      <c r="A1135" s="3">
        <v>42403</v>
      </c>
      <c r="B1135" s="1">
        <v>2.014265020164717</v>
      </c>
    </row>
    <row r="1136" spans="1:3">
      <c r="A1136" s="3">
        <v>42404</v>
      </c>
      <c r="B1136" s="1">
        <v>1.8274639208251062</v>
      </c>
    </row>
    <row r="1137" spans="1:2">
      <c r="A1137" s="3">
        <v>42405</v>
      </c>
      <c r="B1137" s="1">
        <v>1.6180416102520532</v>
      </c>
    </row>
    <row r="1138" spans="1:2">
      <c r="A1138" s="3">
        <v>42406</v>
      </c>
      <c r="B1138" s="1">
        <v>1.2545923617504053</v>
      </c>
    </row>
    <row r="1139" spans="1:2">
      <c r="A1139" s="3">
        <v>42407</v>
      </c>
      <c r="B1139" s="1">
        <v>0.90289521977579601</v>
      </c>
    </row>
    <row r="1140" spans="1:2">
      <c r="A1140" s="3">
        <v>42408</v>
      </c>
      <c r="B1140" s="1">
        <v>1.0456542758180838</v>
      </c>
    </row>
    <row r="1141" spans="1:2">
      <c r="A1141" s="3">
        <v>42409</v>
      </c>
      <c r="B1141" s="1">
        <v>1.1751869412021403</v>
      </c>
    </row>
    <row r="1142" spans="1:2">
      <c r="A1142" s="3">
        <v>42410</v>
      </c>
      <c r="B1142" s="1">
        <v>1.2642823275172861</v>
      </c>
    </row>
    <row r="1143" spans="1:2">
      <c r="A1143" s="3">
        <v>42411</v>
      </c>
      <c r="B1143" s="1">
        <v>1.4178509684942942</v>
      </c>
    </row>
    <row r="1144" spans="1:2">
      <c r="A1144" s="3">
        <v>42412</v>
      </c>
      <c r="B1144" s="1">
        <v>1.4779536139553628</v>
      </c>
    </row>
    <row r="1145" spans="1:2">
      <c r="A1145" s="3">
        <v>42413</v>
      </c>
      <c r="B1145" s="1">
        <v>1.6532311635926873</v>
      </c>
    </row>
    <row r="1146" spans="1:2">
      <c r="A1146" s="3">
        <v>42414</v>
      </c>
      <c r="B1146" s="1">
        <v>2.0803009596969186</v>
      </c>
    </row>
    <row r="1147" spans="1:2">
      <c r="A1147" s="3">
        <v>42415</v>
      </c>
      <c r="B1147" s="1">
        <v>2.348732981216028</v>
      </c>
    </row>
    <row r="1148" spans="1:2">
      <c r="A1148" s="3">
        <v>42416</v>
      </c>
      <c r="B1148" s="1">
        <v>2.4596028189416268</v>
      </c>
    </row>
    <row r="1149" spans="1:2">
      <c r="A1149" s="3">
        <v>42417</v>
      </c>
      <c r="B1149" s="1">
        <v>2.4310655135390711</v>
      </c>
    </row>
    <row r="1150" spans="1:2">
      <c r="A1150" s="3">
        <v>42418</v>
      </c>
      <c r="B1150" s="1">
        <v>2.4438482669073984</v>
      </c>
    </row>
    <row r="1151" spans="1:2">
      <c r="A1151" s="3">
        <v>42419</v>
      </c>
      <c r="B1151" s="1">
        <v>2.3611427830231833</v>
      </c>
    </row>
    <row r="1152" spans="1:2">
      <c r="A1152" s="3">
        <v>42420</v>
      </c>
      <c r="B1152" s="1">
        <v>1.9696512647838855</v>
      </c>
    </row>
    <row r="1153" spans="1:4">
      <c r="A1153" s="3">
        <v>42421</v>
      </c>
      <c r="B1153" s="1">
        <v>1.9004687103512952</v>
      </c>
    </row>
    <row r="1154" spans="1:4">
      <c r="A1154" s="3">
        <v>42422</v>
      </c>
      <c r="B1154" s="1">
        <v>2.3695208495575018</v>
      </c>
    </row>
    <row r="1155" spans="1:4">
      <c r="A1155" s="3">
        <v>42423</v>
      </c>
      <c r="B1155" s="1">
        <v>2.4037643529380404</v>
      </c>
    </row>
    <row r="1156" spans="1:4">
      <c r="A1156" s="3">
        <v>42424</v>
      </c>
      <c r="B1156" s="1">
        <v>2.4024920818911406</v>
      </c>
    </row>
    <row r="1157" spans="1:4">
      <c r="A1157" s="3">
        <v>42425</v>
      </c>
      <c r="B1157" s="1">
        <v>2.3854951184018711</v>
      </c>
    </row>
    <row r="1158" spans="1:4">
      <c r="A1158" s="3">
        <v>42426</v>
      </c>
      <c r="B1158" s="1">
        <v>2.3519037558703157</v>
      </c>
    </row>
    <row r="1159" spans="1:4">
      <c r="A1159" s="3">
        <v>42427</v>
      </c>
      <c r="B1159" s="1">
        <v>1.9591585943946983</v>
      </c>
    </row>
    <row r="1160" spans="1:4">
      <c r="A1160" s="3">
        <v>42428</v>
      </c>
      <c r="B1160" s="1">
        <v>1.9310571842071447</v>
      </c>
    </row>
    <row r="1161" spans="1:4">
      <c r="A1161" s="3">
        <v>42429</v>
      </c>
      <c r="B1161" s="1">
        <v>2.4802878132485509</v>
      </c>
    </row>
    <row r="1162" spans="1:4">
      <c r="A1162" s="3">
        <v>42430</v>
      </c>
      <c r="B1162" s="1">
        <v>3.4681912892751634</v>
      </c>
    </row>
    <row r="1163" spans="1:4">
      <c r="A1163" s="3">
        <v>42431</v>
      </c>
      <c r="B1163" s="1">
        <v>2.5937168476421348</v>
      </c>
    </row>
    <row r="1164" spans="1:4">
      <c r="A1164" s="3">
        <v>42432</v>
      </c>
      <c r="B1164" s="1">
        <v>2.5999164315148615</v>
      </c>
    </row>
    <row r="1165" spans="1:4">
      <c r="A1165" s="3">
        <v>42433</v>
      </c>
      <c r="B1165" s="1">
        <v>2.4489096500268062</v>
      </c>
    </row>
    <row r="1166" spans="1:4">
      <c r="A1166" s="3">
        <v>42434</v>
      </c>
      <c r="B1166" s="1">
        <v>2.0712997968390874</v>
      </c>
    </row>
    <row r="1167" spans="1:4">
      <c r="A1167" s="3">
        <v>42435</v>
      </c>
      <c r="B1167" s="1">
        <v>2.0579963431541652</v>
      </c>
      <c r="D1167" s="4">
        <f>SUM(B1102:B1161)/SUM(B737:B795)-1</f>
        <v>-8.9552559128836084E-2</v>
      </c>
    </row>
    <row r="1168" spans="1:4">
      <c r="A1168" s="3">
        <v>42436</v>
      </c>
      <c r="B1168" s="1">
        <v>2.6861866576873275</v>
      </c>
    </row>
    <row r="1169" spans="1:2">
      <c r="A1169" s="3">
        <v>42437</v>
      </c>
      <c r="B1169" s="1">
        <v>3.4798326933786292</v>
      </c>
    </row>
    <row r="1170" spans="1:2">
      <c r="A1170" s="3">
        <v>42438</v>
      </c>
      <c r="B1170" s="1">
        <v>2.4586766901838555</v>
      </c>
    </row>
    <row r="1171" spans="1:2">
      <c r="A1171" s="3">
        <v>42439</v>
      </c>
      <c r="B1171" s="1">
        <v>2.3358605805170267</v>
      </c>
    </row>
    <row r="1172" spans="1:2">
      <c r="A1172" s="3">
        <v>42440</v>
      </c>
      <c r="B1172" s="1">
        <v>2.2813728515722316</v>
      </c>
    </row>
    <row r="1173" spans="1:2">
      <c r="A1173" s="3">
        <v>42441</v>
      </c>
      <c r="B1173" s="1">
        <v>1.9025787245621499</v>
      </c>
    </row>
    <row r="1174" spans="1:2">
      <c r="A1174" s="3">
        <v>42442</v>
      </c>
      <c r="B1174" s="1">
        <v>1.8897390046089912</v>
      </c>
    </row>
    <row r="1175" spans="1:2">
      <c r="A1175" s="3">
        <v>42443</v>
      </c>
      <c r="B1175" s="1">
        <v>2.5308473656403803</v>
      </c>
    </row>
    <row r="1176" spans="1:2">
      <c r="A1176" s="3">
        <v>42444</v>
      </c>
      <c r="B1176" s="1">
        <v>2.3897033950652169</v>
      </c>
    </row>
    <row r="1177" spans="1:2">
      <c r="A1177" s="3">
        <v>42445</v>
      </c>
      <c r="B1177" s="1">
        <v>2.2955071417625881</v>
      </c>
    </row>
    <row r="1178" spans="1:2">
      <c r="A1178" s="3">
        <v>42446</v>
      </c>
      <c r="B1178" s="1">
        <v>2.2437487261850739</v>
      </c>
    </row>
    <row r="1179" spans="1:2">
      <c r="A1179" s="3">
        <v>42447</v>
      </c>
      <c r="B1179" s="1">
        <v>2.2006846547313192</v>
      </c>
    </row>
    <row r="1180" spans="1:2">
      <c r="A1180" s="3">
        <v>42448</v>
      </c>
      <c r="B1180" s="1">
        <v>1.8394365288591059</v>
      </c>
    </row>
    <row r="1181" spans="1:2">
      <c r="A1181" s="3">
        <v>42449</v>
      </c>
      <c r="B1181" s="1">
        <v>1.6940303536561292</v>
      </c>
    </row>
    <row r="1182" spans="1:2">
      <c r="A1182" s="3">
        <v>42450</v>
      </c>
      <c r="B1182" s="1">
        <v>2.0766929469633886</v>
      </c>
    </row>
    <row r="1183" spans="1:2">
      <c r="A1183" s="3">
        <v>42451</v>
      </c>
      <c r="B1183" s="1">
        <v>2.3459928842623921</v>
      </c>
    </row>
    <row r="1184" spans="1:2">
      <c r="A1184" s="3">
        <v>42452</v>
      </c>
      <c r="B1184" s="1">
        <v>2.3070735793589039</v>
      </c>
    </row>
    <row r="1185" spans="1:2">
      <c r="A1185" s="3">
        <v>42453</v>
      </c>
      <c r="B1185" s="1">
        <v>2.2670114711294902</v>
      </c>
    </row>
    <row r="1186" spans="1:2">
      <c r="A1186" s="3">
        <v>42454</v>
      </c>
      <c r="B1186" s="1">
        <v>2.1351024895576574</v>
      </c>
    </row>
    <row r="1187" spans="1:2">
      <c r="A1187" s="3">
        <v>42455</v>
      </c>
      <c r="B1187" s="1">
        <v>1.7377158212617241</v>
      </c>
    </row>
    <row r="1188" spans="1:2">
      <c r="A1188" s="3">
        <v>42456</v>
      </c>
      <c r="B1188" s="1">
        <v>1.7114316020172073</v>
      </c>
    </row>
    <row r="1189" spans="1:2">
      <c r="A1189" s="3">
        <v>42457</v>
      </c>
      <c r="B1189" s="1">
        <v>2.2465027800200703</v>
      </c>
    </row>
    <row r="1190" spans="1:2">
      <c r="A1190" s="3">
        <v>42458</v>
      </c>
      <c r="B1190" s="1">
        <v>2.2245300514212212</v>
      </c>
    </row>
    <row r="1191" spans="1:2">
      <c r="A1191" s="3">
        <v>42459</v>
      </c>
      <c r="B1191" s="1">
        <v>2.0984921362099356</v>
      </c>
    </row>
    <row r="1192" spans="1:2">
      <c r="A1192" s="3">
        <v>42460</v>
      </c>
      <c r="B1192" s="1">
        <v>2.1519691169669621</v>
      </c>
    </row>
    <row r="1193" spans="1:2">
      <c r="A1193" s="3">
        <v>42461</v>
      </c>
      <c r="B1193" s="1">
        <v>2.0439160558000093</v>
      </c>
    </row>
    <row r="1194" spans="1:2">
      <c r="A1194" s="3">
        <v>42462</v>
      </c>
      <c r="B1194" s="1">
        <v>1.7071489732539999</v>
      </c>
    </row>
    <row r="1195" spans="1:2">
      <c r="A1195" s="3">
        <v>42463</v>
      </c>
      <c r="B1195" s="1">
        <v>1.6672870752916797</v>
      </c>
    </row>
    <row r="1196" spans="1:2">
      <c r="A1196" s="3">
        <v>42464</v>
      </c>
      <c r="B1196" s="1">
        <v>1.6773792490482122</v>
      </c>
    </row>
    <row r="1197" spans="1:2">
      <c r="A1197" s="3">
        <v>42465</v>
      </c>
      <c r="B1197" s="1">
        <v>2.217025764459728</v>
      </c>
    </row>
    <row r="1198" spans="1:2">
      <c r="A1198" s="3">
        <v>42466</v>
      </c>
      <c r="B1198" s="1">
        <v>2.9174355692500722</v>
      </c>
    </row>
    <row r="1199" spans="1:2">
      <c r="A1199" s="3">
        <v>42467</v>
      </c>
      <c r="B1199" s="1">
        <v>2.2310870533320628</v>
      </c>
    </row>
    <row r="1200" spans="1:2">
      <c r="A1200" s="3">
        <v>42468</v>
      </c>
      <c r="B1200" s="1">
        <v>2.1656762889245456</v>
      </c>
    </row>
    <row r="1201" spans="1:2">
      <c r="A1201" s="3">
        <v>42469</v>
      </c>
      <c r="B1201" s="1">
        <v>1.8011145882584247</v>
      </c>
    </row>
    <row r="1202" spans="1:2">
      <c r="A1202" s="3">
        <v>42470</v>
      </c>
      <c r="B1202" s="1">
        <v>1.7606552921802572</v>
      </c>
    </row>
    <row r="1203" spans="1:2">
      <c r="A1203" s="3">
        <v>42471</v>
      </c>
      <c r="B1203" s="1">
        <v>3.0596110994284373</v>
      </c>
    </row>
    <row r="1204" spans="1:2">
      <c r="A1204" s="3">
        <v>42472</v>
      </c>
      <c r="B1204" s="1">
        <v>2.3060429490678311</v>
      </c>
    </row>
    <row r="1205" spans="1:2">
      <c r="A1205" s="3">
        <v>42473</v>
      </c>
      <c r="B1205" s="1">
        <v>2.1918043158258103</v>
      </c>
    </row>
    <row r="1206" spans="1:2">
      <c r="A1206" s="3">
        <v>42474</v>
      </c>
      <c r="B1206" s="1">
        <v>2.1801225724824538</v>
      </c>
    </row>
    <row r="1207" spans="1:2">
      <c r="A1207" s="3">
        <v>42475</v>
      </c>
      <c r="B1207" s="1">
        <v>2.1162535932560482</v>
      </c>
    </row>
    <row r="1208" spans="1:2">
      <c r="A1208" s="3">
        <v>42476</v>
      </c>
      <c r="B1208" s="1">
        <v>1.6826600552754192</v>
      </c>
    </row>
    <row r="1209" spans="1:2">
      <c r="A1209" s="3">
        <v>42477</v>
      </c>
      <c r="B1209" s="1">
        <v>1.540153865929474</v>
      </c>
    </row>
    <row r="1210" spans="1:2">
      <c r="A1210" s="3">
        <v>42478</v>
      </c>
      <c r="B1210" s="1">
        <v>3.1237857906790945</v>
      </c>
    </row>
    <row r="1211" spans="1:2">
      <c r="A1211" s="3">
        <v>42479</v>
      </c>
      <c r="B1211" s="1">
        <v>2.3953548758288692</v>
      </c>
    </row>
    <row r="1212" spans="1:2">
      <c r="A1212" s="3">
        <v>42480</v>
      </c>
      <c r="B1212" s="1">
        <v>2.2654715896295841</v>
      </c>
    </row>
    <row r="1213" spans="1:2">
      <c r="A1213" s="3">
        <v>42481</v>
      </c>
      <c r="B1213" s="1">
        <v>2.693344537128235</v>
      </c>
    </row>
    <row r="1214" spans="1:2">
      <c r="A1214" s="3">
        <v>42482</v>
      </c>
      <c r="B1214" s="1">
        <v>2.1025707742876607</v>
      </c>
    </row>
    <row r="1215" spans="1:2">
      <c r="A1215" s="3">
        <v>42483</v>
      </c>
      <c r="B1215" s="1">
        <v>1.8105793802224901</v>
      </c>
    </row>
    <row r="1216" spans="1:2">
      <c r="A1216" s="3">
        <v>42484</v>
      </c>
      <c r="B1216" s="1">
        <v>1.7885903509822334</v>
      </c>
    </row>
    <row r="1217" spans="1:2">
      <c r="A1217" s="3">
        <v>42485</v>
      </c>
      <c r="B1217" s="1">
        <v>2.9895753664216493</v>
      </c>
    </row>
    <row r="1218" spans="1:2">
      <c r="A1218" s="3">
        <v>42486</v>
      </c>
      <c r="B1218" s="1">
        <v>2.3459380798049274</v>
      </c>
    </row>
    <row r="1219" spans="1:2">
      <c r="A1219" s="3">
        <v>42487</v>
      </c>
      <c r="B1219" s="1">
        <v>2.818443712511896</v>
      </c>
    </row>
    <row r="1220" spans="1:2">
      <c r="A1220" s="3">
        <v>42488</v>
      </c>
      <c r="B1220" s="1">
        <v>2.2425158732430051</v>
      </c>
    </row>
    <row r="1221" spans="1:2">
      <c r="A1221" s="3">
        <v>42489</v>
      </c>
      <c r="B1221" s="1">
        <v>2.1097033432540808</v>
      </c>
    </row>
    <row r="1222" spans="1:2">
      <c r="A1222" s="3">
        <v>42490</v>
      </c>
      <c r="B1222" s="1">
        <v>1.7507856868159997</v>
      </c>
    </row>
    <row r="1223" spans="1:2">
      <c r="A1223" s="3">
        <v>42491</v>
      </c>
      <c r="B1223" s="1">
        <v>1.7498010938798405</v>
      </c>
    </row>
    <row r="1224" spans="1:2">
      <c r="A1224" s="3">
        <v>42492</v>
      </c>
      <c r="B1224" s="1">
        <v>1.8054817034771908</v>
      </c>
    </row>
    <row r="1225" spans="1:2">
      <c r="A1225" s="3">
        <v>42493</v>
      </c>
      <c r="B1225" s="1">
        <v>2.246364078608897</v>
      </c>
    </row>
    <row r="1226" spans="1:2">
      <c r="A1226" s="3">
        <v>42494</v>
      </c>
      <c r="B1226" s="1">
        <v>2.1966746756673485</v>
      </c>
    </row>
    <row r="1227" spans="1:2">
      <c r="A1227" s="3">
        <v>42495</v>
      </c>
      <c r="B1227" s="1">
        <v>2.2024700112731566</v>
      </c>
    </row>
    <row r="1228" spans="1:2">
      <c r="A1228" s="3">
        <v>42496</v>
      </c>
      <c r="B1228" s="1">
        <v>2.1203681992461321</v>
      </c>
    </row>
    <row r="1229" spans="1:2">
      <c r="A1229" s="3">
        <v>42497</v>
      </c>
      <c r="B1229" s="1">
        <v>1.7427846701946672</v>
      </c>
    </row>
    <row r="1230" spans="1:2">
      <c r="A1230" s="3">
        <v>42498</v>
      </c>
      <c r="B1230" s="1">
        <v>1.6617140424473213</v>
      </c>
    </row>
    <row r="1231" spans="1:2">
      <c r="A1231" s="3">
        <v>42499</v>
      </c>
      <c r="B1231" s="1">
        <v>2.2514985564662</v>
      </c>
    </row>
    <row r="1232" spans="1:2">
      <c r="A1232" s="3">
        <v>42500</v>
      </c>
      <c r="B1232" s="1">
        <v>2.1572866995406335</v>
      </c>
    </row>
    <row r="1233" spans="1:2">
      <c r="A1233" s="3">
        <v>42501</v>
      </c>
      <c r="B1233" s="1">
        <v>2.0873617519045746</v>
      </c>
    </row>
    <row r="1234" spans="1:2">
      <c r="A1234" s="3">
        <v>42502</v>
      </c>
      <c r="B1234" s="1">
        <v>2.0637210694071024</v>
      </c>
    </row>
    <row r="1235" spans="1:2">
      <c r="A1235" s="3">
        <v>42503</v>
      </c>
      <c r="B1235" s="1">
        <v>2.1021206739607901</v>
      </c>
    </row>
    <row r="1236" spans="1:2">
      <c r="A1236" s="3">
        <v>42504</v>
      </c>
      <c r="B1236" s="1">
        <v>1.6538592099572178</v>
      </c>
    </row>
    <row r="1237" spans="1:2">
      <c r="A1237" s="3">
        <v>42505</v>
      </c>
      <c r="B1237" s="1">
        <v>1.6110742943751959</v>
      </c>
    </row>
    <row r="1238" spans="1:2">
      <c r="A1238" s="3">
        <v>42506</v>
      </c>
      <c r="B1238" s="1">
        <v>2.1997921007346797</v>
      </c>
    </row>
    <row r="1239" spans="1:2">
      <c r="A1239" s="3">
        <v>42507</v>
      </c>
      <c r="B1239" s="1">
        <v>2.2387370654211685</v>
      </c>
    </row>
    <row r="1240" spans="1:2">
      <c r="A1240" s="3">
        <v>42508</v>
      </c>
      <c r="B1240" s="1">
        <v>2.2297766318368639</v>
      </c>
    </row>
    <row r="1241" spans="1:2">
      <c r="A1241" s="3">
        <v>42509</v>
      </c>
      <c r="B1241" s="1">
        <v>2.0573322904526119</v>
      </c>
    </row>
    <row r="1242" spans="1:2">
      <c r="A1242" s="3">
        <v>42510</v>
      </c>
      <c r="B1242" s="1">
        <v>2.003557933070593</v>
      </c>
    </row>
    <row r="1243" spans="1:2">
      <c r="A1243" s="3">
        <v>42511</v>
      </c>
      <c r="B1243" s="1">
        <v>1.6910385588193364</v>
      </c>
    </row>
    <row r="1244" spans="1:2">
      <c r="A1244" s="3">
        <v>42512</v>
      </c>
      <c r="B1244" s="1">
        <v>1.618468976496523</v>
      </c>
    </row>
    <row r="1245" spans="1:2">
      <c r="A1245" s="3">
        <v>42513</v>
      </c>
      <c r="B1245" s="1">
        <v>2.2321097363767501</v>
      </c>
    </row>
    <row r="1246" spans="1:2">
      <c r="A1246" s="3">
        <v>42514</v>
      </c>
      <c r="B1246" s="1">
        <v>2.1115761538405415</v>
      </c>
    </row>
    <row r="1247" spans="1:2">
      <c r="A1247" s="3">
        <v>42515</v>
      </c>
      <c r="B1247" s="1">
        <v>2.0850586293386986</v>
      </c>
    </row>
    <row r="1248" spans="1:2">
      <c r="A1248" s="3">
        <v>42516</v>
      </c>
      <c r="B1248" s="1">
        <v>2.1605913048702803</v>
      </c>
    </row>
    <row r="1249" spans="1:2">
      <c r="A1249" s="3">
        <v>42517</v>
      </c>
      <c r="B1249" s="1">
        <v>2.0289444870330158</v>
      </c>
    </row>
    <row r="1250" spans="1:2">
      <c r="A1250" s="3">
        <v>42518</v>
      </c>
      <c r="B1250" s="1">
        <v>1.6897141627040786</v>
      </c>
    </row>
    <row r="1251" spans="1:2">
      <c r="A1251" s="3">
        <v>42519</v>
      </c>
      <c r="B1251" s="1">
        <v>1.6608400993547419</v>
      </c>
    </row>
    <row r="1252" spans="1:2">
      <c r="A1252" s="3">
        <v>42520</v>
      </c>
      <c r="B1252" s="1">
        <v>2.3523875354846062</v>
      </c>
    </row>
    <row r="1253" spans="1:2">
      <c r="A1253" s="3">
        <v>42521</v>
      </c>
      <c r="B1253" s="1">
        <v>2.3443830590505907</v>
      </c>
    </row>
    <row r="1254" spans="1:2">
      <c r="A1254" s="3">
        <v>42522</v>
      </c>
      <c r="B1254" s="1">
        <v>2.5768071798262202</v>
      </c>
    </row>
    <row r="1255" spans="1:2">
      <c r="A1255" s="3">
        <v>42523</v>
      </c>
      <c r="B1255" s="1">
        <v>2.4662818749949631</v>
      </c>
    </row>
    <row r="1256" spans="1:2">
      <c r="A1256" s="3">
        <v>42524</v>
      </c>
      <c r="B1256" s="1">
        <v>2.360107425779427</v>
      </c>
    </row>
    <row r="1257" spans="1:2">
      <c r="A1257" s="3">
        <v>42525</v>
      </c>
      <c r="B1257" s="1">
        <v>1.9116958625695191</v>
      </c>
    </row>
    <row r="1258" spans="1:2">
      <c r="A1258" s="3">
        <v>42526</v>
      </c>
      <c r="B1258" s="1">
        <v>1.8670757932208297</v>
      </c>
    </row>
    <row r="1259" spans="1:2">
      <c r="A1259" s="3">
        <v>42527</v>
      </c>
      <c r="B1259" s="1">
        <v>3.1806921507923143</v>
      </c>
    </row>
    <row r="1260" spans="1:2">
      <c r="A1260" s="3">
        <v>42528</v>
      </c>
      <c r="B1260" s="1">
        <v>2.4845903939985376</v>
      </c>
    </row>
    <row r="1261" spans="1:2">
      <c r="A1261" s="3">
        <v>42529</v>
      </c>
      <c r="B1261" s="1">
        <v>2.1986853644239281</v>
      </c>
    </row>
    <row r="1262" spans="1:2">
      <c r="A1262" s="3">
        <v>42530</v>
      </c>
      <c r="B1262" s="1">
        <v>2.1251011075357491</v>
      </c>
    </row>
    <row r="1263" spans="1:2">
      <c r="A1263" s="3">
        <v>42531</v>
      </c>
      <c r="B1263" s="1">
        <v>1.8017788031944151</v>
      </c>
    </row>
    <row r="1264" spans="1:2">
      <c r="A1264" s="3">
        <v>42532</v>
      </c>
      <c r="B1264" s="1">
        <v>1.8034494729292128</v>
      </c>
    </row>
    <row r="1265" spans="1:5">
      <c r="A1265" s="3">
        <v>42533</v>
      </c>
      <c r="B1265" s="1">
        <v>2.4292556054305843</v>
      </c>
    </row>
    <row r="1266" spans="1:5">
      <c r="A1266" s="3">
        <v>42534</v>
      </c>
      <c r="B1266" s="1">
        <v>2.5049555718551959</v>
      </c>
    </row>
    <row r="1267" spans="1:5">
      <c r="A1267" s="3">
        <v>42535</v>
      </c>
      <c r="B1267" s="1">
        <v>3.141080862416386</v>
      </c>
    </row>
    <row r="1268" spans="1:5">
      <c r="A1268" s="3">
        <v>42536</v>
      </c>
      <c r="B1268" s="1">
        <v>2.5636486064487247</v>
      </c>
    </row>
    <row r="1269" spans="1:5">
      <c r="A1269" s="3">
        <v>42537</v>
      </c>
      <c r="B1269" s="1">
        <v>2.9213319636637802</v>
      </c>
    </row>
    <row r="1270" spans="1:5">
      <c r="A1270" s="3">
        <v>42538</v>
      </c>
      <c r="B1270" s="1">
        <v>3.3949316384839339</v>
      </c>
    </row>
    <row r="1271" spans="1:5">
      <c r="A1271" s="3">
        <v>42539</v>
      </c>
      <c r="B1271" s="1">
        <v>3.9247729284260724</v>
      </c>
    </row>
    <row r="1272" spans="1:5">
      <c r="A1272" s="3">
        <v>42540</v>
      </c>
      <c r="B1272" s="1">
        <v>2.8949353718755382</v>
      </c>
    </row>
    <row r="1273" spans="1:5">
      <c r="A1273" s="3">
        <v>42541</v>
      </c>
      <c r="B1273" s="1">
        <v>2.8856334356913242</v>
      </c>
    </row>
    <row r="1274" spans="1:5">
      <c r="A1274" s="3">
        <v>42542</v>
      </c>
      <c r="B1274" s="1">
        <v>2.5259126615750285</v>
      </c>
    </row>
    <row r="1275" spans="1:5">
      <c r="A1275" s="3">
        <v>42543</v>
      </c>
      <c r="B1275" s="1">
        <v>2.3683650289772382</v>
      </c>
    </row>
    <row r="1276" spans="1:5">
      <c r="A1276" s="3">
        <v>42544</v>
      </c>
      <c r="B1276" s="1">
        <v>2.1820474026209826</v>
      </c>
    </row>
    <row r="1277" spans="1:5">
      <c r="A1277" s="3">
        <v>42545</v>
      </c>
      <c r="B1277" s="1">
        <v>1.9905134257965393</v>
      </c>
    </row>
    <row r="1278" spans="1:5">
      <c r="A1278" s="3">
        <v>42546</v>
      </c>
      <c r="B1278" s="1">
        <v>1.6594914505009273</v>
      </c>
      <c r="E1278" s="4"/>
    </row>
    <row r="1279" spans="1:5">
      <c r="A1279" s="3">
        <v>42547</v>
      </c>
      <c r="B1279" s="1">
        <v>1.577188114701809</v>
      </c>
    </row>
    <row r="1280" spans="1:5">
      <c r="A1280" s="3">
        <v>42548</v>
      </c>
      <c r="B1280" s="1">
        <v>2.0897750093837852</v>
      </c>
    </row>
    <row r="1281" spans="1:2">
      <c r="A1281" s="3">
        <v>42549</v>
      </c>
      <c r="B1281" s="1">
        <v>2.0551284650124311</v>
      </c>
    </row>
    <row r="1282" spans="1:2">
      <c r="A1282" s="3">
        <v>42550</v>
      </c>
      <c r="B1282" s="1">
        <v>1.9790808240419921</v>
      </c>
    </row>
    <row r="1283" spans="1:2">
      <c r="A1283" s="3">
        <v>42551</v>
      </c>
      <c r="B1283" s="1">
        <v>1.9777813196599667</v>
      </c>
    </row>
    <row r="1284" spans="1:2">
      <c r="A1284" s="3">
        <v>42552</v>
      </c>
      <c r="B1284" s="1">
        <v>2.0303354837694294</v>
      </c>
    </row>
    <row r="1285" spans="1:2">
      <c r="A1285" s="3">
        <v>42553</v>
      </c>
      <c r="B1285" s="1">
        <v>1.7005171012462135</v>
      </c>
    </row>
    <row r="1286" spans="1:2">
      <c r="A1286" s="3">
        <v>42554</v>
      </c>
      <c r="B1286" s="1">
        <v>1.6267902337101137</v>
      </c>
    </row>
    <row r="1287" spans="1:2">
      <c r="A1287" s="3">
        <v>42555</v>
      </c>
      <c r="B1287" s="1">
        <v>2.1180553345342732</v>
      </c>
    </row>
    <row r="1288" spans="1:2">
      <c r="A1288" s="3">
        <v>42556</v>
      </c>
      <c r="B1288" s="1">
        <v>2.038960183464932</v>
      </c>
    </row>
  </sheetData>
  <phoneticPr fontId="80"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B16:K2059"/>
  <sheetViews>
    <sheetView showGridLines="0" workbookViewId="0">
      <pane ySplit="17" topLeftCell="A69" activePane="bottomLeft" state="frozen"/>
      <selection activeCell="B1" sqref="B1"/>
      <selection pane="bottomLeft" activeCell="G81" sqref="G81"/>
    </sheetView>
  </sheetViews>
  <sheetFormatPr defaultColWidth="9.15625" defaultRowHeight="11.1"/>
  <cols>
    <col min="1" max="1" width="9.15625" style="54" customWidth="1"/>
    <col min="2" max="2" width="9.578125" style="87" bestFit="1" customWidth="1"/>
    <col min="3" max="3" width="28.15625" style="151" bestFit="1" customWidth="1"/>
    <col min="4" max="16384" width="9.15625" style="54"/>
  </cols>
  <sheetData>
    <row r="16" spans="3:3">
      <c r="C16" s="149" t="s">
        <v>9</v>
      </c>
    </row>
    <row r="17" spans="2:4">
      <c r="B17" s="150" t="s">
        <v>277</v>
      </c>
      <c r="C17" s="150" t="s">
        <v>283</v>
      </c>
      <c r="D17" s="150" t="s">
        <v>107</v>
      </c>
    </row>
    <row r="18" spans="2:4">
      <c r="B18" s="87">
        <v>41640</v>
      </c>
      <c r="C18" s="151">
        <v>102.41282696476486</v>
      </c>
    </row>
    <row r="19" spans="2:4">
      <c r="B19" s="87">
        <v>41671</v>
      </c>
      <c r="C19" s="151">
        <v>121.49987750228092</v>
      </c>
    </row>
    <row r="20" spans="2:4">
      <c r="B20" s="87">
        <v>41699</v>
      </c>
      <c r="C20" s="151">
        <v>151.22958534175669</v>
      </c>
    </row>
    <row r="21" spans="2:4">
      <c r="B21" s="87">
        <v>41730</v>
      </c>
      <c r="C21" s="151">
        <v>150.14336275480733</v>
      </c>
    </row>
    <row r="22" spans="2:4">
      <c r="B22" s="87">
        <v>41760</v>
      </c>
      <c r="C22" s="151">
        <v>170.5629559799965</v>
      </c>
    </row>
    <row r="23" spans="2:4">
      <c r="B23" s="87">
        <v>41791</v>
      </c>
      <c r="C23" s="151">
        <v>201.17712812458498</v>
      </c>
    </row>
    <row r="24" spans="2:4">
      <c r="B24" s="87">
        <v>41821</v>
      </c>
      <c r="C24" s="151">
        <v>152.39997194028723</v>
      </c>
    </row>
    <row r="25" spans="2:4">
      <c r="B25" s="87">
        <v>41852</v>
      </c>
      <c r="C25" s="151">
        <v>153.4702469484493</v>
      </c>
    </row>
    <row r="26" spans="2:4">
      <c r="B26" s="87">
        <v>41883</v>
      </c>
      <c r="C26" s="151">
        <v>176.92912454767881</v>
      </c>
    </row>
    <row r="27" spans="2:4">
      <c r="B27" s="87">
        <v>41913</v>
      </c>
      <c r="C27" s="151">
        <v>211.95660092654217</v>
      </c>
    </row>
    <row r="28" spans="2:4">
      <c r="B28" s="87">
        <v>41944</v>
      </c>
      <c r="C28" s="151">
        <v>254.73379897293063</v>
      </c>
    </row>
    <row r="29" spans="2:4">
      <c r="B29" s="87">
        <v>41974</v>
      </c>
      <c r="C29" s="151">
        <v>208.48619232823961</v>
      </c>
    </row>
    <row r="30" spans="2:4">
      <c r="B30" s="87">
        <v>42005</v>
      </c>
      <c r="C30" s="151">
        <v>188.68516544645178</v>
      </c>
      <c r="D30" s="58">
        <f>C30/C18-1</f>
        <v>0.84239778393549192</v>
      </c>
    </row>
    <row r="31" spans="2:4">
      <c r="B31" s="87">
        <v>42036</v>
      </c>
      <c r="C31" s="151">
        <v>161.25701525222152</v>
      </c>
      <c r="D31" s="58">
        <f t="shared" ref="D31:D80" si="0">C31/C19-1</f>
        <v>0.32721957064684482</v>
      </c>
    </row>
    <row r="32" spans="2:4">
      <c r="B32" s="87">
        <v>42064</v>
      </c>
      <c r="C32" s="151">
        <v>209.5998198756044</v>
      </c>
      <c r="D32" s="58">
        <f t="shared" si="0"/>
        <v>0.38597100165248444</v>
      </c>
    </row>
    <row r="33" spans="2:4">
      <c r="B33" s="87">
        <v>42095</v>
      </c>
      <c r="C33" s="151">
        <v>184.75784235571635</v>
      </c>
      <c r="D33" s="58">
        <f t="shared" si="0"/>
        <v>0.23054285561351406</v>
      </c>
    </row>
    <row r="34" spans="2:4">
      <c r="B34" s="87">
        <v>42125</v>
      </c>
      <c r="C34" s="151">
        <v>187.81708946021567</v>
      </c>
      <c r="D34" s="58">
        <f t="shared" si="0"/>
        <v>0.10115991119573886</v>
      </c>
    </row>
    <row r="35" spans="2:4">
      <c r="B35" s="87">
        <v>42156</v>
      </c>
      <c r="C35" s="151">
        <v>216.33892454315375</v>
      </c>
      <c r="D35" s="58">
        <f t="shared" si="0"/>
        <v>7.536540838369743E-2</v>
      </c>
    </row>
    <row r="36" spans="2:4">
      <c r="B36" s="87">
        <v>42186</v>
      </c>
      <c r="C36" s="151">
        <v>205.88287778508933</v>
      </c>
      <c r="D36" s="58">
        <f t="shared" si="0"/>
        <v>0.35093776700797275</v>
      </c>
    </row>
    <row r="37" spans="2:4">
      <c r="B37" s="87">
        <v>42217</v>
      </c>
      <c r="C37" s="151">
        <v>225.27990728483996</v>
      </c>
      <c r="D37" s="58">
        <f t="shared" si="0"/>
        <v>0.46790607146485885</v>
      </c>
    </row>
    <row r="38" spans="2:4">
      <c r="B38" s="87">
        <v>42248</v>
      </c>
      <c r="C38" s="151">
        <v>198.15523713544889</v>
      </c>
      <c r="D38" s="58">
        <f t="shared" si="0"/>
        <v>0.1199695790166535</v>
      </c>
    </row>
    <row r="39" spans="2:4">
      <c r="B39" s="87">
        <v>42278</v>
      </c>
      <c r="C39" s="151">
        <v>187.33839987442053</v>
      </c>
      <c r="D39" s="58">
        <f t="shared" si="0"/>
        <v>-0.11614736669915537</v>
      </c>
    </row>
    <row r="40" spans="2:4">
      <c r="B40" s="87">
        <v>42309</v>
      </c>
      <c r="C40" s="151">
        <v>224.42035587093346</v>
      </c>
      <c r="D40" s="58">
        <f t="shared" si="0"/>
        <v>-0.11900047510074796</v>
      </c>
    </row>
    <row r="41" spans="2:4">
      <c r="B41" s="87">
        <v>42339</v>
      </c>
      <c r="C41" s="151">
        <v>189.01842689097359</v>
      </c>
      <c r="D41" s="58">
        <f t="shared" si="0"/>
        <v>-9.3376761404976305E-2</v>
      </c>
    </row>
    <row r="42" spans="2:4">
      <c r="B42" s="87">
        <v>42370</v>
      </c>
      <c r="C42" s="151">
        <v>205.5494160368244</v>
      </c>
      <c r="D42" s="58">
        <f t="shared" si="0"/>
        <v>8.9377723736096426E-2</v>
      </c>
    </row>
    <row r="43" spans="2:4">
      <c r="B43" s="87">
        <v>42401</v>
      </c>
      <c r="C43" s="151">
        <v>176.23432586542148</v>
      </c>
      <c r="D43" s="58">
        <f t="shared" si="0"/>
        <v>9.2878505718179127E-2</v>
      </c>
    </row>
    <row r="44" spans="2:4">
      <c r="B44" s="87">
        <v>42430</v>
      </c>
      <c r="C44" s="151">
        <v>159.3107286798222</v>
      </c>
      <c r="D44" s="58">
        <f t="shared" si="0"/>
        <v>-0.2399290763972427</v>
      </c>
    </row>
    <row r="45" spans="2:4">
      <c r="B45" s="87">
        <v>42461</v>
      </c>
      <c r="C45" s="151">
        <v>135.17926958044211</v>
      </c>
      <c r="D45" s="58">
        <f t="shared" si="0"/>
        <v>-0.26834353629125007</v>
      </c>
    </row>
    <row r="46" spans="2:4">
      <c r="B46" s="87">
        <v>42491</v>
      </c>
      <c r="C46" s="151">
        <v>157.34500724820154</v>
      </c>
      <c r="D46" s="58">
        <f t="shared" si="0"/>
        <v>-0.16224339488802952</v>
      </c>
    </row>
    <row r="47" spans="2:4">
      <c r="B47" s="87">
        <v>42522</v>
      </c>
      <c r="C47" s="151">
        <v>187.45415373789899</v>
      </c>
      <c r="D47" s="58">
        <f t="shared" si="0"/>
        <v>-0.13351629100612006</v>
      </c>
    </row>
    <row r="48" spans="2:4">
      <c r="B48" s="87">
        <v>42552</v>
      </c>
      <c r="C48" s="151">
        <v>166.83356624949556</v>
      </c>
      <c r="D48" s="58">
        <f t="shared" si="0"/>
        <v>-0.18966760109286684</v>
      </c>
    </row>
    <row r="49" spans="2:4">
      <c r="B49" s="87">
        <v>42583</v>
      </c>
      <c r="C49" s="151">
        <v>153.56801581469068</v>
      </c>
      <c r="D49" s="58">
        <f t="shared" si="0"/>
        <v>-0.31832351288869287</v>
      </c>
    </row>
    <row r="50" spans="2:4">
      <c r="B50" s="87">
        <v>42614</v>
      </c>
      <c r="C50" s="151">
        <v>161.57322703553942</v>
      </c>
      <c r="D50" s="58">
        <f t="shared" si="0"/>
        <v>-0.18461288547677324</v>
      </c>
    </row>
    <row r="51" spans="2:4">
      <c r="B51" s="87">
        <v>42644</v>
      </c>
      <c r="C51" s="151">
        <v>150.05709262751742</v>
      </c>
      <c r="D51" s="58">
        <f t="shared" si="0"/>
        <v>-0.19900515469275959</v>
      </c>
    </row>
    <row r="52" spans="2:4">
      <c r="B52" s="87">
        <v>42675</v>
      </c>
      <c r="C52" s="151">
        <v>178.22047695707894</v>
      </c>
      <c r="D52" s="58">
        <f t="shared" si="0"/>
        <v>-0.20586313899450615</v>
      </c>
    </row>
    <row r="53" spans="2:4">
      <c r="B53" s="87">
        <v>42705</v>
      </c>
      <c r="C53" s="151">
        <v>144.89133150495579</v>
      </c>
      <c r="D53" s="58">
        <f t="shared" si="0"/>
        <v>-0.23345393415780802</v>
      </c>
    </row>
    <row r="54" spans="2:4">
      <c r="B54" s="87">
        <v>42736</v>
      </c>
      <c r="C54" s="151">
        <v>174.87469939828404</v>
      </c>
      <c r="D54" s="58">
        <f t="shared" si="0"/>
        <v>-0.14923280848944354</v>
      </c>
    </row>
    <row r="55" spans="2:4">
      <c r="B55" s="87">
        <v>42767</v>
      </c>
      <c r="C55" s="151">
        <v>234.03699083174132</v>
      </c>
      <c r="D55" s="58">
        <f t="shared" si="0"/>
        <v>0.3279875511338235</v>
      </c>
    </row>
    <row r="56" spans="2:4">
      <c r="B56" s="87">
        <v>42795</v>
      </c>
      <c r="C56" s="151">
        <v>224.55680111400287</v>
      </c>
      <c r="D56" s="58">
        <f t="shared" si="0"/>
        <v>0.40955228172554659</v>
      </c>
    </row>
    <row r="57" spans="2:4">
      <c r="B57" s="87">
        <v>42826</v>
      </c>
      <c r="C57" s="151">
        <v>202.80356367268837</v>
      </c>
      <c r="D57" s="58">
        <f t="shared" si="0"/>
        <v>0.5002563950976564</v>
      </c>
    </row>
    <row r="58" spans="2:4">
      <c r="B58" s="87">
        <v>42856</v>
      </c>
      <c r="C58" s="151">
        <v>232.32420568879016</v>
      </c>
      <c r="D58" s="58">
        <f t="shared" si="0"/>
        <v>0.47652734428562948</v>
      </c>
    </row>
    <row r="59" spans="2:4">
      <c r="B59" s="87">
        <v>42887</v>
      </c>
      <c r="C59" s="151">
        <v>292.35225204415019</v>
      </c>
      <c r="D59" s="58">
        <f t="shared" si="0"/>
        <v>0.55959335237202157</v>
      </c>
    </row>
    <row r="60" spans="2:4">
      <c r="B60" s="87">
        <v>42917</v>
      </c>
      <c r="C60" s="151">
        <v>233.08287017968451</v>
      </c>
      <c r="D60" s="58">
        <f t="shared" si="0"/>
        <v>0.39709817046717522</v>
      </c>
    </row>
    <row r="61" spans="2:4">
      <c r="B61" s="87">
        <v>42948</v>
      </c>
      <c r="C61" s="151">
        <v>242.62539438081222</v>
      </c>
      <c r="D61" s="58">
        <f t="shared" si="0"/>
        <v>0.57992139895579808</v>
      </c>
    </row>
    <row r="62" spans="2:4">
      <c r="B62" s="87">
        <v>42979</v>
      </c>
      <c r="C62" s="151">
        <v>209.47875945205857</v>
      </c>
      <c r="D62" s="58">
        <f t="shared" si="0"/>
        <v>0.29649424781236755</v>
      </c>
    </row>
    <row r="63" spans="2:4">
      <c r="B63" s="87">
        <v>43009</v>
      </c>
      <c r="C63" s="151">
        <v>212.96356347346929</v>
      </c>
      <c r="D63" s="58">
        <f t="shared" si="0"/>
        <v>0.41921691100668501</v>
      </c>
    </row>
    <row r="64" spans="2:4">
      <c r="B64" s="87">
        <v>43040</v>
      </c>
      <c r="C64" s="151">
        <v>248.35876246685126</v>
      </c>
      <c r="D64" s="58">
        <f t="shared" si="0"/>
        <v>0.39354784987285041</v>
      </c>
    </row>
    <row r="65" spans="2:4">
      <c r="B65" s="87">
        <v>43070</v>
      </c>
      <c r="C65" s="151">
        <v>198.94471572338611</v>
      </c>
      <c r="D65" s="58">
        <f t="shared" si="0"/>
        <v>0.37306154658797874</v>
      </c>
    </row>
    <row r="66" spans="2:4">
      <c r="B66" s="87">
        <v>43101</v>
      </c>
      <c r="C66" s="151">
        <v>196.70990141392289</v>
      </c>
      <c r="D66" s="58">
        <f t="shared" si="0"/>
        <v>0.12486198455677289</v>
      </c>
    </row>
    <row r="67" spans="2:4">
      <c r="B67" s="87">
        <v>43132</v>
      </c>
      <c r="C67" s="151">
        <v>159.88862267298023</v>
      </c>
      <c r="D67" s="58">
        <f t="shared" si="0"/>
        <v>-0.31682328462370868</v>
      </c>
    </row>
    <row r="68" spans="2:4">
      <c r="B68" s="87">
        <v>43160</v>
      </c>
      <c r="C68" s="151">
        <v>169.49068629108893</v>
      </c>
      <c r="D68" s="58">
        <f t="shared" si="0"/>
        <v>-0.24522131839132322</v>
      </c>
    </row>
    <row r="69" spans="2:4">
      <c r="B69" s="87">
        <v>43191</v>
      </c>
      <c r="C69" s="151">
        <v>148.56813333577219</v>
      </c>
      <c r="D69" s="58">
        <f t="shared" si="0"/>
        <v>-0.26742838910093614</v>
      </c>
    </row>
    <row r="70" spans="2:4">
      <c r="B70" s="87">
        <v>43221</v>
      </c>
      <c r="C70" s="151">
        <v>169.78177003152979</v>
      </c>
      <c r="D70" s="58">
        <f t="shared" si="0"/>
        <v>-0.26920326907751957</v>
      </c>
    </row>
    <row r="71" spans="2:4">
      <c r="B71" s="87">
        <v>43252</v>
      </c>
      <c r="C71" s="151">
        <v>213.51862771701084</v>
      </c>
      <c r="D71" s="58">
        <f t="shared" si="0"/>
        <v>-0.26965287175292263</v>
      </c>
    </row>
    <row r="72" spans="2:4">
      <c r="B72" s="87">
        <v>43282</v>
      </c>
      <c r="C72" s="151">
        <v>171.07525282568579</v>
      </c>
      <c r="D72" s="58">
        <f t="shared" si="0"/>
        <v>-0.26603249439221677</v>
      </c>
    </row>
    <row r="73" spans="2:4">
      <c r="B73" s="87">
        <v>43313</v>
      </c>
      <c r="C73" s="151">
        <v>144.1665456572031</v>
      </c>
      <c r="D73" s="58">
        <f t="shared" si="0"/>
        <v>-0.40580603269035076</v>
      </c>
    </row>
    <row r="74" spans="2:4">
      <c r="B74" s="87">
        <v>43344</v>
      </c>
      <c r="C74" s="151">
        <v>183.56441786566094</v>
      </c>
      <c r="D74" s="58">
        <f t="shared" si="0"/>
        <v>-0.12370868365930154</v>
      </c>
    </row>
    <row r="75" spans="2:4">
      <c r="B75" s="87">
        <v>43374</v>
      </c>
      <c r="C75" s="151">
        <v>175.89864598525375</v>
      </c>
      <c r="D75" s="58">
        <f t="shared" si="0"/>
        <v>-0.174043469613679</v>
      </c>
    </row>
    <row r="76" spans="2:4">
      <c r="B76" s="87">
        <v>43405</v>
      </c>
      <c r="C76" s="151">
        <v>211.08371250775966</v>
      </c>
      <c r="D76" s="58">
        <f t="shared" si="0"/>
        <v>-0.15008550368367513</v>
      </c>
    </row>
    <row r="77" spans="2:4">
      <c r="B77" s="87">
        <v>43435</v>
      </c>
      <c r="C77" s="151">
        <v>185.106038401197</v>
      </c>
      <c r="D77" s="58">
        <f t="shared" si="0"/>
        <v>-6.9560416680936044E-2</v>
      </c>
    </row>
    <row r="78" spans="2:4">
      <c r="B78" s="87">
        <v>43466</v>
      </c>
      <c r="C78" s="151">
        <v>188.19607870923838</v>
      </c>
      <c r="D78" s="58">
        <f t="shared" si="0"/>
        <v>-4.3281109102736415E-2</v>
      </c>
    </row>
    <row r="79" spans="2:4">
      <c r="B79" s="87">
        <v>43497</v>
      </c>
      <c r="C79" s="151">
        <v>166.25879997184813</v>
      </c>
      <c r="D79" s="58">
        <f t="shared" si="0"/>
        <v>3.9841342006534219E-2</v>
      </c>
    </row>
    <row r="80" spans="2:4">
      <c r="B80" s="87">
        <v>43525</v>
      </c>
      <c r="C80" s="151">
        <v>185.8723972578677</v>
      </c>
      <c r="D80" s="58">
        <f t="shared" si="0"/>
        <v>9.6652573219535354E-2</v>
      </c>
    </row>
    <row r="89" spans="5:11">
      <c r="E89" s="58"/>
      <c r="F89" s="58"/>
      <c r="G89" s="58"/>
      <c r="H89" s="58"/>
      <c r="I89" s="58"/>
      <c r="J89" s="58"/>
      <c r="K89" s="58"/>
    </row>
    <row r="90" spans="5:11">
      <c r="E90" s="58"/>
      <c r="F90" s="58"/>
      <c r="G90" s="58"/>
      <c r="H90" s="58"/>
      <c r="I90" s="58"/>
      <c r="J90" s="58"/>
      <c r="K90" s="58"/>
    </row>
    <row r="2059" spans="4:4">
      <c r="D2059" s="69"/>
    </row>
  </sheetData>
  <phoneticPr fontId="80"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X68"/>
  <sheetViews>
    <sheetView workbookViewId="0">
      <selection activeCell="B34" sqref="B34"/>
    </sheetView>
  </sheetViews>
  <sheetFormatPr defaultColWidth="0" defaultRowHeight="15" customHeight="1" zeroHeight="1"/>
  <cols>
    <col min="1" max="1" width="6.41796875" style="70" customWidth="1"/>
    <col min="2" max="2" width="11.578125" style="70" customWidth="1"/>
    <col min="3" max="4" width="8.83984375" style="70" customWidth="1"/>
    <col min="5" max="5" width="8.578125" style="70" customWidth="1"/>
    <col min="6" max="6" width="3.41796875" style="70" customWidth="1"/>
    <col min="7" max="7" width="12.578125" style="82" customWidth="1"/>
    <col min="8" max="8" width="9" style="82" customWidth="1"/>
    <col min="9" max="24" width="0" style="70" hidden="1" customWidth="1"/>
    <col min="25" max="16384" width="9" style="70" hidden="1"/>
  </cols>
  <sheetData>
    <row r="1" spans="2:8" ht="11.1"/>
    <row r="2" spans="2:8" ht="11.1">
      <c r="E2" s="83" t="s">
        <v>0</v>
      </c>
      <c r="H2" s="84"/>
    </row>
    <row r="3" spans="2:8" ht="11.1"/>
    <row r="4" spans="2:8" ht="11.1"/>
    <row r="5" spans="2:8" ht="11.1"/>
    <row r="6" spans="2:8" ht="11.4" thickBot="1">
      <c r="B6" s="85" t="s">
        <v>1</v>
      </c>
      <c r="C6" s="82"/>
      <c r="D6" s="82"/>
    </row>
    <row r="7" spans="2:8" ht="11.4" thickTop="1">
      <c r="C7" s="82"/>
      <c r="D7" s="82"/>
    </row>
    <row r="8" spans="2:8" ht="11.1">
      <c r="B8" s="266" t="s">
        <v>2</v>
      </c>
      <c r="C8" s="266"/>
      <c r="D8" s="266"/>
      <c r="E8" s="266"/>
      <c r="F8" s="266"/>
      <c r="G8" s="266"/>
    </row>
    <row r="9" spans="2:8" ht="11.1">
      <c r="B9" s="266"/>
      <c r="C9" s="266"/>
      <c r="D9" s="266"/>
      <c r="E9" s="266"/>
      <c r="F9" s="266"/>
      <c r="G9" s="266"/>
    </row>
    <row r="10" spans="2:8" ht="11.1">
      <c r="B10" s="266"/>
      <c r="C10" s="266"/>
      <c r="D10" s="266"/>
      <c r="E10" s="266"/>
      <c r="F10" s="266"/>
      <c r="G10" s="266"/>
    </row>
    <row r="11" spans="2:8" ht="11.1">
      <c r="B11" s="266"/>
      <c r="C11" s="266"/>
      <c r="D11" s="266"/>
      <c r="E11" s="266"/>
      <c r="F11" s="266"/>
      <c r="G11" s="266"/>
    </row>
    <row r="12" spans="2:8" ht="11.1">
      <c r="B12" s="266"/>
      <c r="C12" s="266"/>
      <c r="D12" s="266"/>
      <c r="E12" s="266"/>
      <c r="F12" s="266"/>
      <c r="G12" s="266"/>
    </row>
    <row r="13" spans="2:8" ht="11.1">
      <c r="B13" s="266"/>
      <c r="C13" s="266"/>
      <c r="D13" s="266"/>
      <c r="E13" s="266"/>
      <c r="F13" s="266"/>
      <c r="G13" s="266"/>
    </row>
    <row r="14" spans="2:8" ht="11.1">
      <c r="B14" s="266"/>
      <c r="C14" s="266"/>
      <c r="D14" s="266"/>
      <c r="E14" s="266"/>
      <c r="F14" s="266"/>
      <c r="G14" s="266"/>
    </row>
    <row r="15" spans="2:8" ht="11.1">
      <c r="B15" s="266"/>
      <c r="C15" s="266"/>
      <c r="D15" s="266"/>
      <c r="E15" s="266"/>
      <c r="F15" s="266"/>
      <c r="G15" s="266"/>
    </row>
    <row r="16" spans="2:8" ht="11.1">
      <c r="B16" s="266"/>
      <c r="C16" s="266"/>
      <c r="D16" s="266"/>
      <c r="E16" s="266"/>
      <c r="F16" s="266"/>
      <c r="G16" s="266"/>
    </row>
    <row r="17" spans="2:7" ht="11.1">
      <c r="B17" s="266"/>
      <c r="C17" s="266"/>
      <c r="D17" s="266"/>
      <c r="E17" s="266"/>
      <c r="F17" s="266"/>
      <c r="G17" s="266"/>
    </row>
    <row r="18" spans="2:7" ht="11.1">
      <c r="B18" s="266"/>
      <c r="C18" s="266"/>
      <c r="D18" s="266"/>
      <c r="E18" s="266"/>
      <c r="F18" s="266"/>
      <c r="G18" s="266"/>
    </row>
    <row r="19" spans="2:7" ht="11.1">
      <c r="B19" s="266"/>
      <c r="C19" s="266"/>
      <c r="D19" s="266"/>
      <c r="E19" s="266"/>
      <c r="F19" s="266"/>
      <c r="G19" s="266"/>
    </row>
    <row r="20" spans="2:7" ht="11.1">
      <c r="B20" s="86"/>
      <c r="C20" s="86"/>
      <c r="D20" s="86"/>
      <c r="E20" s="86"/>
      <c r="F20" s="86"/>
      <c r="G20" s="86"/>
    </row>
    <row r="21" spans="2:7" ht="11.4" thickBot="1">
      <c r="B21" s="85" t="s">
        <v>3</v>
      </c>
    </row>
    <row r="22" spans="2:7" ht="11.4" thickTop="1"/>
    <row r="23" spans="2:7" ht="11.1">
      <c r="B23" s="86" t="s">
        <v>361</v>
      </c>
    </row>
    <row r="24" spans="2:7" ht="11.1">
      <c r="B24" s="86" t="s">
        <v>161</v>
      </c>
    </row>
    <row r="25" spans="2:7" ht="11.1">
      <c r="B25" s="86" t="s">
        <v>110</v>
      </c>
    </row>
    <row r="26" spans="2:7" ht="11.1"/>
    <row r="27" spans="2:7" ht="11.1">
      <c r="B27" s="86"/>
    </row>
    <row r="28" spans="2:7" ht="11.1">
      <c r="B28" s="86"/>
    </row>
    <row r="29" spans="2:7" ht="11.1">
      <c r="B29" s="86"/>
    </row>
    <row r="30" spans="2:7" ht="11.1"/>
    <row r="31" spans="2:7" ht="11.1"/>
    <row r="32" spans="2:7" ht="11.1"/>
    <row r="33" ht="11.1"/>
    <row r="34" ht="11.1"/>
    <row r="35" ht="11.1"/>
    <row r="36" ht="11.1"/>
    <row r="37" ht="11.1"/>
    <row r="38" ht="11.1"/>
    <row r="39" ht="11.1"/>
    <row r="40" ht="11.1"/>
    <row r="41" ht="11.1"/>
    <row r="42" ht="11.1"/>
    <row r="43" ht="11.1"/>
    <row r="44" ht="11.1"/>
    <row r="45" ht="11.1"/>
    <row r="46" ht="11.1"/>
    <row r="47" ht="11.1"/>
    <row r="48" ht="11.1"/>
    <row r="49" ht="11.1"/>
    <row r="50" ht="11.1"/>
    <row r="51" ht="11.1"/>
    <row r="52" ht="11.1"/>
    <row r="53" ht="11.1"/>
    <row r="54" ht="11.1"/>
    <row r="55" ht="11.1"/>
    <row r="56" ht="11.1"/>
    <row r="57" ht="11.1"/>
    <row r="58" ht="11.1"/>
    <row r="59" ht="11.1"/>
    <row r="60" ht="11.1"/>
    <row r="61" ht="11.1"/>
    <row r="62" ht="11.1"/>
    <row r="63" ht="11.1"/>
    <row r="64" ht="11.1"/>
    <row r="65" ht="15" customHeight="1"/>
    <row r="66" ht="15" customHeight="1"/>
    <row r="67" ht="15" customHeight="1"/>
    <row r="68" ht="15" customHeight="1"/>
  </sheetData>
  <mergeCells count="1">
    <mergeCell ref="B8:G19"/>
  </mergeCells>
  <phoneticPr fontId="80" type="noConversion"/>
  <hyperlinks>
    <hyperlink ref="E2" location="'Table of Content'!A1" display="返回目录"/>
  </hyperlink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FC207"/>
  <sheetViews>
    <sheetView workbookViewId="0">
      <selection activeCell="F23" sqref="F23"/>
    </sheetView>
  </sheetViews>
  <sheetFormatPr defaultColWidth="0" defaultRowHeight="17.25" customHeight="1" zeroHeight="1"/>
  <cols>
    <col min="1" max="1" width="9" style="31" customWidth="1"/>
    <col min="2" max="2" width="5.26171875" style="31" customWidth="1"/>
    <col min="3" max="3" width="3.578125" style="31" customWidth="1"/>
    <col min="4" max="4" width="16" style="31" customWidth="1"/>
    <col min="5" max="7" width="9" style="31" customWidth="1"/>
    <col min="8" max="8" width="10.41796875" style="31" customWidth="1"/>
    <col min="9" max="9" width="9" style="31" customWidth="1"/>
    <col min="10" max="11" width="0" style="31" hidden="1" customWidth="1"/>
    <col min="12" max="16383" width="9" style="31" hidden="1"/>
    <col min="16384" max="16384" width="86.83984375" style="31" customWidth="1"/>
  </cols>
  <sheetData>
    <row r="1" spans="1:6" ht="15.3"/>
    <row r="2" spans="1:6" ht="14.25" customHeight="1">
      <c r="A2" s="32"/>
      <c r="B2" s="32"/>
      <c r="C2" s="32"/>
      <c r="D2" s="32"/>
      <c r="E2" s="32"/>
    </row>
    <row r="3" spans="1:6" ht="30.6">
      <c r="A3" s="33"/>
      <c r="C3" s="34" t="s">
        <v>4</v>
      </c>
      <c r="E3" s="33"/>
      <c r="F3" s="35"/>
    </row>
    <row r="4" spans="1:6" ht="30.6">
      <c r="A4" s="33"/>
      <c r="C4" s="34"/>
      <c r="E4" s="33"/>
      <c r="F4" s="35"/>
    </row>
    <row r="5" spans="1:6" ht="16.5">
      <c r="C5" s="204" t="s">
        <v>370</v>
      </c>
    </row>
    <row r="6" spans="1:6" ht="9" customHeight="1"/>
    <row r="7" spans="1:6" ht="16.5">
      <c r="C7" s="31" t="s">
        <v>371</v>
      </c>
    </row>
    <row r="8" spans="1:6" ht="9" customHeight="1">
      <c r="C8" s="36"/>
      <c r="D8" s="37"/>
    </row>
    <row r="9" spans="1:6" ht="17.25" customHeight="1">
      <c r="C9" s="31" t="s">
        <v>372</v>
      </c>
    </row>
    <row r="10" spans="1:6" ht="9" hidden="1" customHeight="1"/>
    <row r="11" spans="1:6" ht="17.25" hidden="1" customHeight="1">
      <c r="D11" s="31" t="s">
        <v>213</v>
      </c>
    </row>
    <row r="12" spans="1:6" ht="9" customHeight="1"/>
    <row r="13" spans="1:6" ht="15.3">
      <c r="C13" s="248" t="s">
        <v>362</v>
      </c>
    </row>
    <row r="14" spans="1:6" ht="17.25" customHeight="1"/>
    <row r="15" spans="1:6" ht="9" customHeight="1">
      <c r="C15" s="31" t="s">
        <v>363</v>
      </c>
    </row>
    <row r="16" spans="1:6" ht="15.3"/>
    <row r="17" spans="3:3" ht="17.25" customHeight="1">
      <c r="C17" s="249" t="s">
        <v>27</v>
      </c>
    </row>
    <row r="18" spans="3:3" ht="17.25" customHeight="1"/>
    <row r="19" spans="3:3" ht="17.25" customHeight="1">
      <c r="C19" s="38"/>
    </row>
    <row r="20" spans="3:3" ht="17.25" customHeight="1"/>
    <row r="21" spans="3:3" ht="17.25" customHeight="1">
      <c r="C21" s="39"/>
    </row>
    <row r="22" spans="3:3" ht="17.25" customHeight="1"/>
    <row r="23" spans="3:3" ht="17.25" customHeight="1"/>
    <row r="24" spans="3:3" ht="17.25" customHeight="1"/>
    <row r="25" spans="3:3" ht="17.25" customHeight="1"/>
    <row r="26" spans="3:3" ht="17.25" customHeight="1"/>
    <row r="27" spans="3:3" ht="17.25" customHeight="1"/>
    <row r="28" spans="3:3" ht="17.25" customHeight="1"/>
    <row r="29" spans="3:3" ht="17.25" customHeight="1"/>
    <row r="30" spans="3:3" ht="17.25" customHeight="1"/>
    <row r="31" spans="3:3" ht="17.25" customHeight="1"/>
    <row r="32" spans="3:3"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sheetData>
  <phoneticPr fontId="80"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9"/>
  <sheetViews>
    <sheetView showGridLines="0" tabSelected="1" topLeftCell="C1" workbookViewId="0">
      <pane xSplit="5" ySplit="4" topLeftCell="J5" activePane="bottomRight" state="frozen"/>
      <selection activeCell="BO65" sqref="BO65"/>
      <selection pane="topRight" activeCell="BO65" sqref="BO65"/>
      <selection pane="bottomLeft" activeCell="BO65" sqref="BO65"/>
      <selection pane="bottomRight" activeCell="AT51" sqref="AT51"/>
    </sheetView>
  </sheetViews>
  <sheetFormatPr defaultColWidth="9.15625" defaultRowHeight="11.7" outlineLevelRow="2" outlineLevelCol="2"/>
  <cols>
    <col min="1" max="1" width="1.578125" style="7" customWidth="1"/>
    <col min="2" max="2" width="3.83984375" style="7" customWidth="1"/>
    <col min="3" max="3" width="35.68359375" style="7" customWidth="1"/>
    <col min="4" max="6" width="9.15625" style="7" hidden="1" customWidth="1" outlineLevel="1"/>
    <col min="7" max="7" width="9.15625" style="7" hidden="1" customWidth="1" collapsed="1"/>
    <col min="8" max="11" width="9.15625" style="7" hidden="1" customWidth="1" outlineLevel="1"/>
    <col min="12" max="12" width="9.15625" style="7" hidden="1" customWidth="1" outlineLevel="1" collapsed="1"/>
    <col min="13" max="15" width="9.15625" style="7" hidden="1" customWidth="1" outlineLevel="1"/>
    <col min="16" max="16" width="10" style="7" hidden="1" customWidth="1" outlineLevel="1"/>
    <col min="17" max="17" width="7.578125" style="7" hidden="1" customWidth="1" outlineLevel="1"/>
    <col min="18" max="18" width="9.26171875" style="7" hidden="1" customWidth="1" outlineLevel="2"/>
    <col min="19" max="19" width="9.26171875" style="7" hidden="1" customWidth="1" outlineLevel="1" collapsed="1"/>
    <col min="20" max="20" width="9.26171875" style="7" hidden="1" customWidth="1" outlineLevel="2"/>
    <col min="21" max="21" width="9.26171875" style="7" hidden="1" customWidth="1" outlineLevel="1" collapsed="1"/>
    <col min="22" max="22" width="9.26171875" style="7" hidden="1" customWidth="1" outlineLevel="2"/>
    <col min="23" max="23" width="9.26171875" style="7" hidden="1" customWidth="1" outlineLevel="1" collapsed="1"/>
    <col min="24" max="24" width="9.26171875" style="7" hidden="1" customWidth="1" outlineLevel="1"/>
    <col min="25" max="25" width="9.578125" style="7" hidden="1" customWidth="1" collapsed="1"/>
    <col min="26" max="29" width="9.578125" style="7" hidden="1" customWidth="1"/>
    <col min="30" max="30" width="9.26171875" style="7" hidden="1" customWidth="1"/>
    <col min="31" max="31" width="9.26171875" style="7" hidden="1" customWidth="1" outlineLevel="1"/>
    <col min="32" max="32" width="9.26171875" style="7" hidden="1" customWidth="1" collapsed="1"/>
    <col min="33" max="33" width="9.26171875" style="7" hidden="1" customWidth="1" outlineLevel="1"/>
    <col min="34" max="34" width="9.26171875" style="7" customWidth="1" collapsed="1"/>
    <col min="35" max="35" width="9.26171875" style="7" hidden="1" customWidth="1" outlineLevel="1"/>
    <col min="36" max="36" width="9.26171875" style="7" customWidth="1" collapsed="1"/>
    <col min="37" max="37" width="9.26171875" style="7" hidden="1" customWidth="1" outlineLevel="1"/>
    <col min="38" max="38" width="9.26171875" style="7" customWidth="1" collapsed="1"/>
    <col min="39" max="39" width="9.26171875" style="7" hidden="1" customWidth="1" outlineLevel="1"/>
    <col min="40" max="40" width="9.26171875" style="7" customWidth="1" collapsed="1"/>
    <col min="41" max="41" width="9.26171875" style="7" hidden="1" customWidth="1" outlineLevel="1"/>
    <col min="42" max="42" width="9.26171875" style="7" customWidth="1" collapsed="1"/>
    <col min="43" max="43" width="9.26171875" style="7" customWidth="1" outlineLevel="1"/>
    <col min="44" max="44" width="9.15625" style="7"/>
    <col min="45" max="45" width="10.15625" style="7" bestFit="1" customWidth="1"/>
    <col min="46" max="16384" width="9.15625" style="7"/>
  </cols>
  <sheetData>
    <row r="1" spans="2:44">
      <c r="Y1" s="15"/>
      <c r="Z1" s="15"/>
      <c r="AA1" s="15"/>
      <c r="AB1" s="15"/>
      <c r="AC1" s="15"/>
      <c r="AD1" s="15"/>
      <c r="AE1" s="15"/>
      <c r="AF1" s="197"/>
      <c r="AG1" s="197"/>
      <c r="AH1" s="197"/>
      <c r="AI1" s="197"/>
      <c r="AJ1" s="197"/>
      <c r="AK1" s="197"/>
      <c r="AL1" s="197"/>
      <c r="AM1" s="197"/>
      <c r="AN1" s="197"/>
      <c r="AO1" s="197"/>
      <c r="AP1" s="197"/>
      <c r="AQ1" s="197"/>
    </row>
    <row r="2" spans="2:44" ht="15.3">
      <c r="C2" s="40"/>
      <c r="G2" s="8"/>
      <c r="K2" s="8"/>
      <c r="L2" s="9"/>
      <c r="M2" s="9"/>
      <c r="N2" s="9"/>
      <c r="O2" s="9"/>
      <c r="S2" s="10"/>
      <c r="Y2" s="261" t="s">
        <v>285</v>
      </c>
      <c r="Z2" s="261"/>
      <c r="AA2" s="261"/>
      <c r="AB2" s="261"/>
      <c r="AC2" s="261"/>
      <c r="AD2" s="261"/>
      <c r="AE2" s="261"/>
      <c r="AF2" s="197"/>
      <c r="AG2" s="197"/>
      <c r="AH2" s="197"/>
      <c r="AI2" s="197"/>
      <c r="AJ2" s="197"/>
      <c r="AK2" s="197"/>
      <c r="AL2" s="197"/>
      <c r="AM2" s="197"/>
      <c r="AN2" s="197"/>
      <c r="AO2" s="197"/>
      <c r="AP2" s="197"/>
      <c r="AQ2" s="197"/>
    </row>
    <row r="3" spans="2:44" hidden="1">
      <c r="C3" s="23" t="s">
        <v>214</v>
      </c>
      <c r="D3" s="11" t="s">
        <v>60</v>
      </c>
      <c r="E3" s="11" t="s">
        <v>61</v>
      </c>
      <c r="F3" s="11" t="s">
        <v>62</v>
      </c>
      <c r="G3" s="11" t="s">
        <v>63</v>
      </c>
      <c r="H3" s="127" t="s">
        <v>64</v>
      </c>
      <c r="I3" s="127" t="s">
        <v>65</v>
      </c>
      <c r="J3" s="127" t="s">
        <v>51</v>
      </c>
      <c r="K3" s="127" t="s">
        <v>52</v>
      </c>
      <c r="L3" s="127" t="s">
        <v>71</v>
      </c>
      <c r="M3" s="127" t="s">
        <v>109</v>
      </c>
      <c r="N3" s="127" t="s">
        <v>118</v>
      </c>
      <c r="O3" s="127" t="s">
        <v>227</v>
      </c>
      <c r="P3" s="127" t="s">
        <v>147</v>
      </c>
      <c r="Q3" s="127" t="s">
        <v>151</v>
      </c>
      <c r="R3" s="127" t="s">
        <v>232</v>
      </c>
      <c r="S3" s="127" t="s">
        <v>162</v>
      </c>
      <c r="T3" s="127" t="s">
        <v>233</v>
      </c>
      <c r="U3" s="127" t="s">
        <v>170</v>
      </c>
      <c r="V3" s="127" t="s">
        <v>234</v>
      </c>
      <c r="W3" s="127" t="s">
        <v>178</v>
      </c>
      <c r="X3" s="127" t="s">
        <v>188</v>
      </c>
      <c r="Y3" s="122" t="s">
        <v>217</v>
      </c>
      <c r="Z3" s="122" t="s">
        <v>216</v>
      </c>
      <c r="AA3" s="122" t="s">
        <v>218</v>
      </c>
      <c r="AB3" s="122" t="s">
        <v>219</v>
      </c>
      <c r="AC3" s="122" t="s">
        <v>220</v>
      </c>
      <c r="AD3" s="122" t="s">
        <v>215</v>
      </c>
      <c r="AE3" s="122" t="s">
        <v>235</v>
      </c>
      <c r="AF3" s="127"/>
      <c r="AG3" s="122" t="s">
        <v>235</v>
      </c>
      <c r="AH3" s="127"/>
      <c r="AI3" s="122" t="s">
        <v>235</v>
      </c>
      <c r="AJ3" s="127"/>
      <c r="AK3" s="122" t="s">
        <v>235</v>
      </c>
      <c r="AL3" s="127"/>
      <c r="AM3" s="122" t="s">
        <v>235</v>
      </c>
      <c r="AN3" s="127"/>
      <c r="AO3" s="122" t="s">
        <v>235</v>
      </c>
      <c r="AP3" s="127"/>
      <c r="AQ3" s="122"/>
    </row>
    <row r="4" spans="2:44">
      <c r="C4" s="128" t="s">
        <v>304</v>
      </c>
      <c r="D4" s="11" t="s">
        <v>60</v>
      </c>
      <c r="E4" s="11" t="s">
        <v>61</v>
      </c>
      <c r="F4" s="11" t="s">
        <v>62</v>
      </c>
      <c r="G4" s="11" t="s">
        <v>63</v>
      </c>
      <c r="H4" s="127" t="s">
        <v>64</v>
      </c>
      <c r="I4" s="127" t="s">
        <v>65</v>
      </c>
      <c r="J4" s="127" t="s">
        <v>51</v>
      </c>
      <c r="K4" s="127" t="s">
        <v>52</v>
      </c>
      <c r="L4" s="127" t="s">
        <v>71</v>
      </c>
      <c r="M4" s="127" t="s">
        <v>109</v>
      </c>
      <c r="N4" s="127" t="s">
        <v>118</v>
      </c>
      <c r="O4" s="127" t="s">
        <v>227</v>
      </c>
      <c r="P4" s="127" t="s">
        <v>147</v>
      </c>
      <c r="Q4" s="127" t="s">
        <v>151</v>
      </c>
      <c r="R4" s="127" t="s">
        <v>232</v>
      </c>
      <c r="S4" s="127" t="s">
        <v>162</v>
      </c>
      <c r="T4" s="127" t="s">
        <v>233</v>
      </c>
      <c r="U4" s="127" t="s">
        <v>170</v>
      </c>
      <c r="V4" s="127" t="s">
        <v>234</v>
      </c>
      <c r="W4" s="127" t="s">
        <v>178</v>
      </c>
      <c r="X4" s="127" t="s">
        <v>188</v>
      </c>
      <c r="Y4" s="122" t="str">
        <f>P4</f>
        <v>1Q16</v>
      </c>
      <c r="Z4" s="122" t="str">
        <f>Q4</f>
        <v>2Q16</v>
      </c>
      <c r="AA4" s="122" t="str">
        <f>S4</f>
        <v>3Q16</v>
      </c>
      <c r="AB4" s="122" t="str">
        <f>U4</f>
        <v>4Q16</v>
      </c>
      <c r="AC4" s="122" t="str">
        <f>W4</f>
        <v>1Q17</v>
      </c>
      <c r="AD4" s="127" t="s">
        <v>215</v>
      </c>
      <c r="AE4" s="127" t="s">
        <v>235</v>
      </c>
      <c r="AF4" s="127" t="s">
        <v>236</v>
      </c>
      <c r="AG4" s="127" t="s">
        <v>298</v>
      </c>
      <c r="AH4" s="127" t="s">
        <v>300</v>
      </c>
      <c r="AI4" s="127" t="s">
        <v>312</v>
      </c>
      <c r="AJ4" s="127" t="s">
        <v>317</v>
      </c>
      <c r="AK4" s="127" t="s">
        <v>321</v>
      </c>
      <c r="AL4" s="127" t="s">
        <v>320</v>
      </c>
      <c r="AM4" s="127" t="s">
        <v>342</v>
      </c>
      <c r="AN4" s="127" t="s">
        <v>351</v>
      </c>
      <c r="AO4" s="127" t="s">
        <v>355</v>
      </c>
      <c r="AP4" s="127" t="s">
        <v>359</v>
      </c>
      <c r="AQ4" s="127" t="s">
        <v>364</v>
      </c>
    </row>
    <row r="5" spans="2:44" s="14" customFormat="1">
      <c r="C5" s="13" t="s">
        <v>286</v>
      </c>
      <c r="D5" s="157"/>
      <c r="E5" s="157"/>
      <c r="F5" s="157"/>
      <c r="G5" s="157"/>
      <c r="H5" s="158"/>
      <c r="I5" s="158"/>
      <c r="J5" s="158"/>
      <c r="K5" s="158"/>
      <c r="L5" s="158"/>
      <c r="M5" s="158"/>
      <c r="N5" s="158"/>
      <c r="O5" s="158">
        <v>197.4</v>
      </c>
      <c r="P5" s="158">
        <v>178.6</v>
      </c>
      <c r="Q5" s="158">
        <v>228.9</v>
      </c>
      <c r="R5" s="158"/>
      <c r="S5" s="158">
        <v>228.6</v>
      </c>
      <c r="T5" s="158"/>
      <c r="U5" s="158">
        <v>303</v>
      </c>
      <c r="V5" s="158"/>
      <c r="W5" s="158">
        <v>253.2</v>
      </c>
      <c r="X5" s="158">
        <v>335.2</v>
      </c>
      <c r="Y5" s="158">
        <f t="shared" ref="Y5:Z7" si="0">P5</f>
        <v>178.6</v>
      </c>
      <c r="Z5" s="158">
        <f t="shared" si="0"/>
        <v>228.9</v>
      </c>
      <c r="AA5" s="158">
        <f>S5</f>
        <v>228.6</v>
      </c>
      <c r="AB5" s="158">
        <f>U5</f>
        <v>303</v>
      </c>
      <c r="AC5" s="158">
        <f>W5</f>
        <v>253.2</v>
      </c>
      <c r="AD5" s="158">
        <v>335.2</v>
      </c>
      <c r="AE5" s="158"/>
      <c r="AF5" s="158">
        <v>302.5</v>
      </c>
      <c r="AG5" s="107">
        <f>AG8/AG11</f>
        <v>393.71579101979222</v>
      </c>
      <c r="AH5" s="158">
        <v>403.4</v>
      </c>
      <c r="AI5" s="107">
        <f>AI8/AI11</f>
        <v>342.17665258979599</v>
      </c>
      <c r="AJ5" s="158">
        <v>330.2</v>
      </c>
      <c r="AK5" s="107">
        <f>AK8/AK11</f>
        <v>409.56232949939778</v>
      </c>
      <c r="AL5" s="158">
        <v>437.4</v>
      </c>
      <c r="AM5" s="107">
        <f>AM8/AM11</f>
        <v>382.09765566490051</v>
      </c>
      <c r="AN5" s="158">
        <v>394.8</v>
      </c>
      <c r="AO5" s="107">
        <f>AO8/AO11</f>
        <v>504.66182267714288</v>
      </c>
      <c r="AP5" s="158">
        <v>514.4</v>
      </c>
      <c r="AQ5" s="107">
        <f>AQ8/AQ11</f>
        <v>402.54924341716145</v>
      </c>
    </row>
    <row r="6" spans="2:44" hidden="1" outlineLevel="1">
      <c r="B6" s="16" t="s">
        <v>66</v>
      </c>
      <c r="C6" s="17" t="s">
        <v>67</v>
      </c>
      <c r="D6" s="10"/>
      <c r="E6" s="10"/>
      <c r="F6" s="10"/>
      <c r="G6" s="10"/>
      <c r="H6" s="18"/>
      <c r="I6" s="18"/>
      <c r="J6" s="18"/>
      <c r="K6" s="18"/>
      <c r="L6" s="18"/>
      <c r="M6" s="18"/>
      <c r="N6" s="18"/>
      <c r="O6" s="19"/>
      <c r="P6" s="19"/>
      <c r="Q6" s="19"/>
      <c r="R6" s="19"/>
      <c r="S6" s="19"/>
      <c r="T6" s="19"/>
      <c r="U6" s="19">
        <f>U5/O5-1</f>
        <v>0.53495440729483268</v>
      </c>
      <c r="V6" s="19"/>
      <c r="W6" s="19">
        <f>W5/P5-1</f>
        <v>0.41769316909294507</v>
      </c>
      <c r="X6" s="19">
        <f>X5/Q5-1</f>
        <v>0.46439493228484041</v>
      </c>
      <c r="Y6" s="19"/>
      <c r="Z6" s="19"/>
      <c r="AA6" s="19"/>
      <c r="AB6" s="19">
        <f>U6</f>
        <v>0.53495440729483268</v>
      </c>
      <c r="AC6" s="19">
        <f>W6</f>
        <v>0.41769316909294507</v>
      </c>
      <c r="AD6" s="19">
        <f>AD5/Q5-1</f>
        <v>0.46439493228484041</v>
      </c>
      <c r="AE6" s="19"/>
      <c r="AF6" s="19">
        <f>AF5/S5-1</f>
        <v>0.32327209098862641</v>
      </c>
      <c r="AG6" s="19">
        <f>AG5/U5-1</f>
        <v>0.29939204957027132</v>
      </c>
      <c r="AH6" s="19">
        <f>AH5/AB5-1</f>
        <v>0.33135313531353128</v>
      </c>
      <c r="AI6" s="19">
        <f>AI5/W5-1</f>
        <v>0.35140858052842017</v>
      </c>
      <c r="AJ6" s="19">
        <f>AJ5/W5-1</f>
        <v>0.30410742496050558</v>
      </c>
      <c r="AK6" s="19">
        <f>AK5/AD5-1</f>
        <v>0.22184465841109136</v>
      </c>
      <c r="AL6" s="19">
        <f>AL5/AD5-1</f>
        <v>0.30489260143198083</v>
      </c>
      <c r="AM6" s="19">
        <f>AM5/AF5-1</f>
        <v>0.26313274599967107</v>
      </c>
      <c r="AN6" s="19">
        <f>AN5/AF5-1</f>
        <v>0.30512396694214883</v>
      </c>
      <c r="AO6" s="19">
        <f>AO5/AH5-1</f>
        <v>0.25102087921949168</v>
      </c>
      <c r="AP6" s="19">
        <f>AP5/AH5-1</f>
        <v>0.27516113039167078</v>
      </c>
      <c r="AQ6" s="19">
        <f>AQ5/AJ5-1</f>
        <v>0.21910733924034353</v>
      </c>
    </row>
    <row r="7" spans="2:44" hidden="1" outlineLevel="1">
      <c r="C7" s="17" t="s">
        <v>68</v>
      </c>
      <c r="D7" s="10"/>
      <c r="E7" s="18"/>
      <c r="F7" s="18"/>
      <c r="G7" s="18"/>
      <c r="H7" s="18"/>
      <c r="I7" s="18"/>
      <c r="J7" s="18"/>
      <c r="K7" s="18"/>
      <c r="L7" s="18"/>
      <c r="M7" s="18"/>
      <c r="N7" s="18"/>
      <c r="O7" s="19"/>
      <c r="P7" s="19">
        <f>P5/O5-1</f>
        <v>-9.5238095238095344E-2</v>
      </c>
      <c r="Q7" s="19">
        <f>Q5/P5-1</f>
        <v>0.28163493840985443</v>
      </c>
      <c r="R7" s="19"/>
      <c r="S7" s="19">
        <f>S5/Q5-1</f>
        <v>-1.3106159895150959E-3</v>
      </c>
      <c r="T7" s="19"/>
      <c r="U7" s="19">
        <f>U5/S5-1</f>
        <v>0.32545931758530178</v>
      </c>
      <c r="V7" s="19"/>
      <c r="W7" s="19">
        <f>W5/U5-1</f>
        <v>-0.16435643564356439</v>
      </c>
      <c r="X7" s="19">
        <f>X5/W5-1</f>
        <v>0.32385466034755139</v>
      </c>
      <c r="Y7" s="19">
        <f t="shared" si="0"/>
        <v>-9.5238095238095344E-2</v>
      </c>
      <c r="Z7" s="19">
        <f t="shared" si="0"/>
        <v>0.28163493840985443</v>
      </c>
      <c r="AA7" s="19">
        <f>S7</f>
        <v>-1.3106159895150959E-3</v>
      </c>
      <c r="AB7" s="19">
        <f>U7</f>
        <v>0.32545931758530178</v>
      </c>
      <c r="AC7" s="19">
        <f>W7</f>
        <v>-0.16435643564356439</v>
      </c>
      <c r="AD7" s="19">
        <f>AD5/W5-1</f>
        <v>0.32385466034755139</v>
      </c>
      <c r="AE7" s="19"/>
      <c r="AF7" s="19">
        <f>AF5/AD5-1</f>
        <v>-9.7553699284009476E-2</v>
      </c>
      <c r="AG7" s="19">
        <f>AG5/AF5-1</f>
        <v>0.30153980502410649</v>
      </c>
      <c r="AH7" s="19">
        <f>AH5/AF5-1</f>
        <v>0.33355371900826447</v>
      </c>
      <c r="AI7" s="19">
        <f>AI5/AH5-1</f>
        <v>-0.15176833765543873</v>
      </c>
      <c r="AJ7" s="19">
        <f>AJ5/AH5-1</f>
        <v>-0.18145761031234509</v>
      </c>
      <c r="AK7" s="19">
        <f>AK5/AJ5-1</f>
        <v>0.24034624318412412</v>
      </c>
      <c r="AL7" s="19">
        <f>AL5/AJ5-1</f>
        <v>0.32465172622652938</v>
      </c>
      <c r="AM7" s="19">
        <f>AM5/AL5-1</f>
        <v>-0.12643425773913919</v>
      </c>
      <c r="AN7" s="19">
        <f>AN5/AL5-1</f>
        <v>-9.7393689986282506E-2</v>
      </c>
      <c r="AO7" s="19">
        <f>AO5/AN5-1</f>
        <v>0.27827209391373575</v>
      </c>
      <c r="AP7" s="19"/>
      <c r="AQ7" s="19"/>
      <c r="AR7" s="10"/>
    </row>
    <row r="8" spans="2:44" hidden="1" outlineLevel="1">
      <c r="B8" s="12" t="s">
        <v>128</v>
      </c>
      <c r="C8" s="13" t="s">
        <v>287</v>
      </c>
      <c r="D8" s="10">
        <v>24</v>
      </c>
      <c r="E8" s="10">
        <v>30.5</v>
      </c>
      <c r="F8" s="10">
        <v>31.9</v>
      </c>
      <c r="G8" s="10">
        <v>39.1</v>
      </c>
      <c r="H8" s="10">
        <v>44.1</v>
      </c>
      <c r="I8" s="10">
        <v>63</v>
      </c>
      <c r="J8" s="10">
        <v>67.3</v>
      </c>
      <c r="K8" s="10">
        <v>85.8</v>
      </c>
      <c r="L8" s="10">
        <v>87.8</v>
      </c>
      <c r="M8" s="10">
        <v>114.5</v>
      </c>
      <c r="N8" s="10">
        <v>115</v>
      </c>
      <c r="O8" s="14">
        <v>143.19999999999999</v>
      </c>
      <c r="P8" s="14">
        <v>129.30000000000001</v>
      </c>
      <c r="Q8" s="14">
        <v>160.4</v>
      </c>
      <c r="R8" s="19"/>
      <c r="S8" s="14">
        <v>158.80000000000001</v>
      </c>
      <c r="T8" s="19"/>
      <c r="U8" s="14">
        <v>209.68</v>
      </c>
      <c r="V8" s="19"/>
      <c r="W8" s="14">
        <v>184.10000000000002</v>
      </c>
      <c r="X8" s="107">
        <v>231.43737014435726</v>
      </c>
      <c r="Y8" s="14">
        <v>129.30000000000001</v>
      </c>
      <c r="Z8" s="14">
        <v>160.4</v>
      </c>
      <c r="AA8" s="14">
        <v>158.80000000000001</v>
      </c>
      <c r="AB8" s="14">
        <v>209.68</v>
      </c>
      <c r="AC8" s="14">
        <v>184.10000000000002</v>
      </c>
      <c r="AD8" s="14">
        <v>234.8</v>
      </c>
      <c r="AE8" s="107">
        <f>AE34+AE39</f>
        <v>222.90285987120913</v>
      </c>
      <c r="AF8" s="194">
        <f>S8*1.335</f>
        <v>211.99800000000002</v>
      </c>
      <c r="AG8" s="104">
        <f>AG34+AG39</f>
        <v>275.85641023225986</v>
      </c>
      <c r="AH8" s="194">
        <f>AG8*AH5/AG5</f>
        <v>282.64163751079906</v>
      </c>
      <c r="AI8" s="194">
        <f>AI34+AI39</f>
        <v>239.77488557171523</v>
      </c>
      <c r="AJ8" s="194">
        <f>AI8</f>
        <v>239.77488557171523</v>
      </c>
      <c r="AK8" s="194">
        <f>AK34+AK39</f>
        <v>292.18157172899998</v>
      </c>
      <c r="AL8" s="194">
        <f>AK8*AL5/AK5</f>
        <v>312.04095266884769</v>
      </c>
      <c r="AM8" s="194">
        <f>AM34+AM39</f>
        <v>275.02433955899733</v>
      </c>
      <c r="AN8" s="194">
        <f>AM8*AN5/AM5</f>
        <v>284.16716943460239</v>
      </c>
      <c r="AO8" s="194">
        <f>AO34+AO39</f>
        <v>353.26327587399999</v>
      </c>
      <c r="AP8" s="194">
        <f>AP5/AO5*AO8</f>
        <v>360.07999999999993</v>
      </c>
      <c r="AQ8" s="194">
        <f>('1.Direct Sales'!BO56+'2. Marketplace Sales'!BO56)/1000000000</f>
        <v>290.43927912548202</v>
      </c>
    </row>
    <row r="9" spans="2:44" hidden="1" outlineLevel="1">
      <c r="B9" s="16" t="s">
        <v>66</v>
      </c>
      <c r="C9" s="17" t="s">
        <v>67</v>
      </c>
      <c r="D9" s="10"/>
      <c r="E9" s="10"/>
      <c r="F9" s="10"/>
      <c r="G9" s="10"/>
      <c r="H9" s="18">
        <f t="shared" ref="H9:Q9" si="1">H8/D8-1</f>
        <v>0.83750000000000013</v>
      </c>
      <c r="I9" s="18">
        <f t="shared" si="1"/>
        <v>1.0655737704918034</v>
      </c>
      <c r="J9" s="18">
        <f t="shared" si="1"/>
        <v>1.1097178683385578</v>
      </c>
      <c r="K9" s="18">
        <f t="shared" si="1"/>
        <v>1.1943734015345266</v>
      </c>
      <c r="L9" s="18">
        <f t="shared" si="1"/>
        <v>0.99092970521541934</v>
      </c>
      <c r="M9" s="18">
        <f t="shared" si="1"/>
        <v>0.81746031746031744</v>
      </c>
      <c r="N9" s="18">
        <f t="shared" si="1"/>
        <v>0.70876671619613685</v>
      </c>
      <c r="O9" s="19">
        <f t="shared" si="1"/>
        <v>0.66899766899766888</v>
      </c>
      <c r="P9" s="19">
        <f t="shared" si="1"/>
        <v>0.47266514806378157</v>
      </c>
      <c r="Q9" s="19">
        <f t="shared" si="1"/>
        <v>0.40087336244541483</v>
      </c>
      <c r="R9" s="19"/>
      <c r="S9" s="19">
        <f>S8/N8-1</f>
        <v>0.38086956521739146</v>
      </c>
      <c r="T9" s="19"/>
      <c r="U9" s="19">
        <f>U8/O8-1</f>
        <v>0.46424581005586618</v>
      </c>
      <c r="V9" s="19"/>
      <c r="W9" s="19">
        <f>W8/P8-1</f>
        <v>0.42382057231245174</v>
      </c>
      <c r="X9" s="19">
        <f>X8/Q8-1</f>
        <v>0.44287637247105516</v>
      </c>
      <c r="Y9" s="19">
        <f>P9</f>
        <v>0.47266514806378157</v>
      </c>
      <c r="Z9" s="19">
        <f>Q9</f>
        <v>0.40087336244541483</v>
      </c>
      <c r="AA9" s="19">
        <f>S9</f>
        <v>0.38086956521739146</v>
      </c>
      <c r="AB9" s="19">
        <f>U9</f>
        <v>0.46424581005586618</v>
      </c>
      <c r="AC9" s="19">
        <f>W9</f>
        <v>0.42382057231245174</v>
      </c>
      <c r="AD9" s="19">
        <f>AD8/Q8-1</f>
        <v>0.46384039900249374</v>
      </c>
      <c r="AE9" s="19">
        <f>AE8/S8-1</f>
        <v>0.40367040221164441</v>
      </c>
      <c r="AF9" s="19">
        <f>AF8/S8-1</f>
        <v>0.33499999999999996</v>
      </c>
      <c r="AG9" s="19">
        <f>AG8/U8-1</f>
        <v>0.31560668748693166</v>
      </c>
      <c r="AH9" s="19">
        <f>AH8/AB8-1</f>
        <v>0.34796660392407031</v>
      </c>
      <c r="AI9" s="19">
        <f>AI8/W8-1</f>
        <v>0.30241654302941456</v>
      </c>
      <c r="AJ9" s="19">
        <f>AJ8/W8-1</f>
        <v>0.30241654302941456</v>
      </c>
      <c r="AK9" s="19">
        <f>AK8/AD8-1</f>
        <v>0.24438488811328773</v>
      </c>
      <c r="AL9" s="19">
        <f>AL8/AD8-1</f>
        <v>0.32896487508027117</v>
      </c>
      <c r="AM9" s="19">
        <f>AM8/AF8-1</f>
        <v>0.2972968592109233</v>
      </c>
      <c r="AN9" s="19">
        <f>AN8/AF8-1</f>
        <v>0.34042382208606847</v>
      </c>
      <c r="AO9" s="19">
        <f>AO8/AH8-1</f>
        <v>0.24986282624584155</v>
      </c>
      <c r="AP9" s="19">
        <f>AP8/AH8-1</f>
        <v>0.27398073111659693</v>
      </c>
      <c r="AQ9" s="19">
        <f>AQ8/AJ8-1</f>
        <v>0.21129983414636389</v>
      </c>
    </row>
    <row r="10" spans="2:44" hidden="1" outlineLevel="1">
      <c r="C10" s="17" t="s">
        <v>68</v>
      </c>
      <c r="D10" s="10"/>
      <c r="E10" s="18">
        <f t="shared" ref="E10:Q10" si="2">E8/D8-1</f>
        <v>0.27083333333333326</v>
      </c>
      <c r="F10" s="18">
        <f t="shared" si="2"/>
        <v>4.5901639344262168E-2</v>
      </c>
      <c r="G10" s="18">
        <f t="shared" si="2"/>
        <v>0.22570532915360508</v>
      </c>
      <c r="H10" s="18">
        <f t="shared" si="2"/>
        <v>0.12787723785166238</v>
      </c>
      <c r="I10" s="18">
        <f t="shared" si="2"/>
        <v>0.4285714285714286</v>
      </c>
      <c r="J10" s="18">
        <f t="shared" si="2"/>
        <v>6.8253968253968234E-2</v>
      </c>
      <c r="K10" s="18">
        <f t="shared" si="2"/>
        <v>0.2748885586924219</v>
      </c>
      <c r="L10" s="18">
        <f t="shared" si="2"/>
        <v>2.3310023310023409E-2</v>
      </c>
      <c r="M10" s="18">
        <f t="shared" si="2"/>
        <v>0.30410022779043278</v>
      </c>
      <c r="N10" s="18">
        <f t="shared" si="2"/>
        <v>4.366812227074135E-3</v>
      </c>
      <c r="O10" s="19">
        <f t="shared" si="2"/>
        <v>0.24521739130434783</v>
      </c>
      <c r="P10" s="19">
        <f t="shared" si="2"/>
        <v>-9.7067039106145114E-2</v>
      </c>
      <c r="Q10" s="19">
        <f t="shared" si="2"/>
        <v>0.24052590873936586</v>
      </c>
      <c r="R10" s="19"/>
      <c r="S10" s="19">
        <f>S8/Q8-1</f>
        <v>-9.9750623441395847E-3</v>
      </c>
      <c r="T10" s="19"/>
      <c r="U10" s="19">
        <f>U8/S8-1</f>
        <v>0.32040302267002518</v>
      </c>
      <c r="V10" s="19"/>
      <c r="W10" s="19">
        <f>W8/U8-1</f>
        <v>-0.12199542159481103</v>
      </c>
      <c r="X10" s="19">
        <f>X8/W8-1</f>
        <v>0.25712857221269547</v>
      </c>
      <c r="Y10" s="19">
        <f>P10</f>
        <v>-9.7067039106145114E-2</v>
      </c>
      <c r="Z10" s="19">
        <f>Q10</f>
        <v>0.24052590873936586</v>
      </c>
      <c r="AA10" s="19">
        <f>S10</f>
        <v>-9.9750623441395847E-3</v>
      </c>
      <c r="AB10" s="19">
        <f>U10</f>
        <v>0.32040302267002518</v>
      </c>
      <c r="AC10" s="19">
        <f>W10</f>
        <v>-0.12199542159481103</v>
      </c>
      <c r="AD10" s="19">
        <f>AD8/W8-1</f>
        <v>0.27539380771319921</v>
      </c>
      <c r="AE10" s="19">
        <f>AE8/AD8-1</f>
        <v>-5.0669250974407443E-2</v>
      </c>
      <c r="AF10" s="19">
        <f>AF8/AD8-1</f>
        <v>-9.7112436115843193E-2</v>
      </c>
      <c r="AG10" s="19">
        <f>AG8/AF8-1</f>
        <v>0.30122175790460215</v>
      </c>
      <c r="AH10" s="19">
        <f>AH8/AF8-1</f>
        <v>0.33322784889857004</v>
      </c>
      <c r="AI10" s="19">
        <f>AI8/AH8-1</f>
        <v>-0.15166467444997733</v>
      </c>
      <c r="AJ10" s="19">
        <f>AJ8/AH8-1</f>
        <v>-0.15166467444997733</v>
      </c>
      <c r="AK10" s="19">
        <f>AK8/AJ8-1</f>
        <v>0.21856620234570068</v>
      </c>
      <c r="AL10" s="19">
        <f>AL8/AJ8-1</f>
        <v>0.30139131095745264</v>
      </c>
      <c r="AM10" s="19">
        <f>AM8/AL8-1</f>
        <v>-0.11862741987310277</v>
      </c>
      <c r="AN10" s="19">
        <f>AN8/AL8-1</f>
        <v>-8.9327323852347873E-2</v>
      </c>
      <c r="AO10" s="19">
        <f>AO8/AN8-1</f>
        <v>0.24315302354200785</v>
      </c>
      <c r="AP10" s="19"/>
      <c r="AQ10" s="19"/>
      <c r="AR10" s="10"/>
    </row>
    <row r="11" spans="2:44" hidden="1" outlineLevel="1">
      <c r="C11" s="17" t="s">
        <v>288</v>
      </c>
      <c r="D11" s="10"/>
      <c r="E11" s="18"/>
      <c r="F11" s="18"/>
      <c r="G11" s="18"/>
      <c r="H11" s="18"/>
      <c r="I11" s="18"/>
      <c r="J11" s="18"/>
      <c r="K11" s="18"/>
      <c r="L11" s="18"/>
      <c r="M11" s="18"/>
      <c r="N11" s="18"/>
      <c r="O11" s="19">
        <f>O8/O5</f>
        <v>0.72543059777102326</v>
      </c>
      <c r="P11" s="19">
        <f>P8/P5</f>
        <v>0.72396416573348277</v>
      </c>
      <c r="Q11" s="19">
        <f>Q8/Q5</f>
        <v>0.70074268239405857</v>
      </c>
      <c r="R11" s="19"/>
      <c r="S11" s="19">
        <f>S8/S5</f>
        <v>0.69466316710411202</v>
      </c>
      <c r="T11" s="19"/>
      <c r="U11" s="19">
        <f>U8/U5</f>
        <v>0.692013201320132</v>
      </c>
      <c r="V11" s="19"/>
      <c r="W11" s="19">
        <f>W8/W5</f>
        <v>0.72709320695102697</v>
      </c>
      <c r="X11" s="19">
        <f>X8/X5</f>
        <v>0.69044561498913271</v>
      </c>
      <c r="Y11" s="19">
        <f t="shared" ref="Y11:AC11" si="3">Y8/Y5</f>
        <v>0.72396416573348277</v>
      </c>
      <c r="Z11" s="19">
        <f t="shared" si="3"/>
        <v>0.70074268239405857</v>
      </c>
      <c r="AA11" s="19">
        <f t="shared" si="3"/>
        <v>0.69466316710411202</v>
      </c>
      <c r="AB11" s="19">
        <f t="shared" si="3"/>
        <v>0.692013201320132</v>
      </c>
      <c r="AC11" s="19">
        <f t="shared" si="3"/>
        <v>0.72709320695102697</v>
      </c>
      <c r="AD11" s="19">
        <f>AD8/AD5</f>
        <v>0.7004773269689738</v>
      </c>
      <c r="AE11" s="19">
        <f>AE8/AF5</f>
        <v>0.73686895825193099</v>
      </c>
      <c r="AF11" s="19">
        <f>AF8/AF5</f>
        <v>0.70081983471074383</v>
      </c>
      <c r="AG11" s="181">
        <f>AVERAGE(AD11,AF11)</f>
        <v>0.70064858083985881</v>
      </c>
      <c r="AH11" s="19">
        <f>AH8/AH5</f>
        <v>0.70064858083985893</v>
      </c>
      <c r="AI11" s="181">
        <f>AVERAGE(AF11,AH11)</f>
        <v>0.70073420777530138</v>
      </c>
      <c r="AJ11" s="19">
        <f>AJ8/AJ5</f>
        <v>0.72615047114389841</v>
      </c>
      <c r="AK11" s="181">
        <f>AVERAGE(AH11,AJ11)</f>
        <v>0.71339952599187861</v>
      </c>
      <c r="AL11" s="19">
        <f>AL8/AL5</f>
        <v>0.71339952599187861</v>
      </c>
      <c r="AM11" s="181">
        <f>AVERAGE(AJ11,AL11)</f>
        <v>0.71977499856788851</v>
      </c>
      <c r="AN11" s="19">
        <f>AN8/AN5</f>
        <v>0.71977499856788851</v>
      </c>
      <c r="AO11" s="181">
        <v>0.7</v>
      </c>
      <c r="AP11" s="19">
        <f>AO11</f>
        <v>0.7</v>
      </c>
      <c r="AQ11" s="181">
        <v>0.72150000000000003</v>
      </c>
      <c r="AR11" s="10"/>
    </row>
    <row r="12" spans="2:44" collapsed="1">
      <c r="C12" s="128" t="s">
        <v>305</v>
      </c>
      <c r="D12" s="11" t="s">
        <v>60</v>
      </c>
      <c r="E12" s="11" t="s">
        <v>61</v>
      </c>
      <c r="F12" s="11" t="s">
        <v>62</v>
      </c>
      <c r="G12" s="11" t="s">
        <v>63</v>
      </c>
      <c r="H12" s="127" t="s">
        <v>64</v>
      </c>
      <c r="I12" s="127" t="s">
        <v>65</v>
      </c>
      <c r="J12" s="127" t="s">
        <v>51</v>
      </c>
      <c r="K12" s="127" t="s">
        <v>52</v>
      </c>
      <c r="L12" s="127" t="s">
        <v>71</v>
      </c>
      <c r="M12" s="127" t="s">
        <v>109</v>
      </c>
      <c r="N12" s="127" t="s">
        <v>118</v>
      </c>
      <c r="O12" s="127" t="str">
        <f>O4</f>
        <v>4Q15</v>
      </c>
      <c r="P12" s="127" t="s">
        <v>147</v>
      </c>
      <c r="Q12" s="127" t="s">
        <v>151</v>
      </c>
      <c r="R12" s="127" t="str">
        <f>R4</f>
        <v>3Q16E</v>
      </c>
      <c r="S12" s="127" t="s">
        <v>162</v>
      </c>
      <c r="T12" s="127" t="str">
        <f>T4</f>
        <v>4Q16E</v>
      </c>
      <c r="U12" s="127" t="s">
        <v>170</v>
      </c>
      <c r="V12" s="127" t="str">
        <f>V4</f>
        <v>1Q17E</v>
      </c>
      <c r="W12" s="127" t="str">
        <f>W4</f>
        <v>1Q17</v>
      </c>
      <c r="X12" s="127" t="str">
        <f>X4</f>
        <v>2Q17E</v>
      </c>
      <c r="Y12" s="122" t="str">
        <f>P12</f>
        <v>1Q16</v>
      </c>
      <c r="Z12" s="122" t="str">
        <f>Q12</f>
        <v>2Q16</v>
      </c>
      <c r="AA12" s="122" t="str">
        <f>S12</f>
        <v>3Q16</v>
      </c>
      <c r="AB12" s="122" t="str">
        <f>U12</f>
        <v>4Q16</v>
      </c>
      <c r="AC12" s="122" t="str">
        <f>W12</f>
        <v>1Q17</v>
      </c>
      <c r="AD12" s="127" t="str">
        <f t="shared" ref="AD12:AM12" si="4">AD4</f>
        <v>2Q17</v>
      </c>
      <c r="AE12" s="127" t="str">
        <f t="shared" si="4"/>
        <v>3Q17E</v>
      </c>
      <c r="AF12" s="127" t="str">
        <f t="shared" si="4"/>
        <v>3Q17</v>
      </c>
      <c r="AG12" s="127" t="str">
        <f t="shared" si="4"/>
        <v>4Q17E</v>
      </c>
      <c r="AH12" s="127" t="str">
        <f t="shared" si="4"/>
        <v>4Q17</v>
      </c>
      <c r="AI12" s="127" t="str">
        <f t="shared" si="4"/>
        <v>1Q18E</v>
      </c>
      <c r="AJ12" s="127" t="str">
        <f t="shared" si="4"/>
        <v>1Q18</v>
      </c>
      <c r="AK12" s="127" t="str">
        <f t="shared" si="4"/>
        <v>2Q18E</v>
      </c>
      <c r="AL12" s="127" t="str">
        <f t="shared" si="4"/>
        <v>2Q18</v>
      </c>
      <c r="AM12" s="127" t="str">
        <f t="shared" si="4"/>
        <v>3Q18E</v>
      </c>
      <c r="AN12" s="127" t="str">
        <f t="shared" ref="AN12:AO12" si="5">AN4</f>
        <v>3Q18</v>
      </c>
      <c r="AO12" s="127" t="str">
        <f t="shared" si="5"/>
        <v>4Q18E</v>
      </c>
      <c r="AP12" s="127" t="str">
        <f>AP4</f>
        <v>4Q18</v>
      </c>
      <c r="AQ12" s="127" t="s">
        <v>364</v>
      </c>
    </row>
    <row r="13" spans="2:44" s="8" customFormat="1">
      <c r="B13" s="182" t="s">
        <v>164</v>
      </c>
      <c r="C13" s="117" t="s">
        <v>323</v>
      </c>
      <c r="D13" s="8">
        <v>13.321999999999999</v>
      </c>
      <c r="E13" s="8">
        <v>16.895281999999998</v>
      </c>
      <c r="F13" s="8">
        <v>17.460999999999999</v>
      </c>
      <c r="G13" s="8">
        <v>19.34</v>
      </c>
      <c r="H13" s="8">
        <v>21.781457</v>
      </c>
      <c r="I13" s="8">
        <v>27.018303</v>
      </c>
      <c r="J13" s="8">
        <v>27.368869999999998</v>
      </c>
      <c r="K13" s="8">
        <v>32.380628000000002</v>
      </c>
      <c r="L13" s="8">
        <v>34.548516000000006</v>
      </c>
      <c r="M13" s="8">
        <v>42.616447000000001</v>
      </c>
      <c r="N13" s="8">
        <v>40.641370999999999</v>
      </c>
      <c r="O13" s="8">
        <v>49.914650000000002</v>
      </c>
      <c r="P13" s="8">
        <v>49.975605000000002</v>
      </c>
      <c r="Q13" s="8">
        <v>59.705700999999998</v>
      </c>
      <c r="R13" s="8">
        <f>(R37*1000)/1000</f>
        <v>56.110950730141383</v>
      </c>
      <c r="S13" s="8">
        <v>55.172944000000001</v>
      </c>
      <c r="T13" s="8">
        <f>T37*1000</f>
        <v>71354.672215483646</v>
      </c>
      <c r="U13" s="8">
        <v>72.846999999999994</v>
      </c>
      <c r="V13" s="8">
        <f>V37</f>
        <v>70.967588770891084</v>
      </c>
      <c r="W13" s="8">
        <v>69.749088999999998</v>
      </c>
      <c r="X13" s="8">
        <f>X37</f>
        <v>83.882762534279124</v>
      </c>
      <c r="Y13" s="8">
        <v>50.061335</v>
      </c>
      <c r="Z13" s="8">
        <v>59.752504000000002</v>
      </c>
      <c r="AA13" s="8">
        <v>55.195489000000002</v>
      </c>
      <c r="AB13" s="117">
        <v>72.934303999999997</v>
      </c>
      <c r="AC13" s="202">
        <v>69.825449000000006</v>
      </c>
      <c r="AD13" s="8">
        <v>85.386013000000005</v>
      </c>
      <c r="AE13" s="8">
        <f>AE37</f>
        <v>76.21600293116694</v>
      </c>
      <c r="AF13" s="8">
        <v>76.466266000000005</v>
      </c>
      <c r="AG13" s="191">
        <f>AG37</f>
        <v>100.72412236322731</v>
      </c>
      <c r="AH13" s="8">
        <v>100.146</v>
      </c>
      <c r="AI13" s="191">
        <f>AI37</f>
        <v>90.892760943639985</v>
      </c>
      <c r="AJ13" s="8">
        <v>91.498075999999998</v>
      </c>
      <c r="AK13" s="191">
        <f>AK37</f>
        <v>111.565629866251</v>
      </c>
      <c r="AL13" s="8">
        <v>110.488781</v>
      </c>
      <c r="AM13" s="191">
        <f>AM37</f>
        <v>97.353911598319073</v>
      </c>
      <c r="AN13" s="240">
        <v>93.89</v>
      </c>
      <c r="AO13" s="191">
        <f>AO37</f>
        <v>118.056096173421</v>
      </c>
      <c r="AP13" s="240">
        <v>120.23157399999999</v>
      </c>
      <c r="AQ13" s="191">
        <f>AQ37</f>
        <v>108.11823036121845</v>
      </c>
    </row>
    <row r="14" spans="2:44">
      <c r="B14" s="16" t="s">
        <v>66</v>
      </c>
      <c r="C14" s="17" t="s">
        <v>67</v>
      </c>
      <c r="D14" s="20"/>
      <c r="E14" s="20"/>
      <c r="F14" s="20"/>
      <c r="G14" s="20"/>
      <c r="H14" s="18">
        <f t="shared" ref="H14:O14" si="6">H13/D13-1</f>
        <v>0.63499902417054499</v>
      </c>
      <c r="I14" s="18">
        <f t="shared" si="6"/>
        <v>0.59916259462256982</v>
      </c>
      <c r="J14" s="18">
        <f t="shared" si="6"/>
        <v>0.56742855506557466</v>
      </c>
      <c r="K14" s="18">
        <f t="shared" si="6"/>
        <v>0.67428273009307138</v>
      </c>
      <c r="L14" s="18">
        <f t="shared" si="6"/>
        <v>0.58614347974977088</v>
      </c>
      <c r="M14" s="18">
        <f t="shared" si="6"/>
        <v>0.5773176797965438</v>
      </c>
      <c r="N14" s="18">
        <f t="shared" si="6"/>
        <v>0.48494881228198317</v>
      </c>
      <c r="O14" s="19">
        <f t="shared" si="6"/>
        <v>0.54149728041099143</v>
      </c>
      <c r="P14" s="19">
        <f>P13/L13-1</f>
        <v>0.44653405662923396</v>
      </c>
      <c r="Q14" s="19">
        <f>Q13/M13-1</f>
        <v>0.40100137864613616</v>
      </c>
      <c r="R14" s="19">
        <f>R13/N13-1</f>
        <v>0.38063626667863604</v>
      </c>
      <c r="S14" s="19">
        <f>S13/N13-1</f>
        <v>0.35755617102582504</v>
      </c>
      <c r="T14" s="19">
        <f>T13/O13-1</f>
        <v>1428.5336582643301</v>
      </c>
      <c r="U14" s="19">
        <f>U13/O13-1</f>
        <v>0.45943124914228561</v>
      </c>
      <c r="V14" s="19">
        <f>V13/P13-1</f>
        <v>0.42004461518557057</v>
      </c>
      <c r="W14" s="19">
        <f>W13/P13-1</f>
        <v>0.39566272384296286</v>
      </c>
      <c r="X14" s="19">
        <f>X13/Q13-1</f>
        <v>0.40493723596477205</v>
      </c>
      <c r="Y14" s="19">
        <f>Y13/L13-1</f>
        <v>0.44901549461632428</v>
      </c>
      <c r="Z14" s="19">
        <f>Z13/M13-1</f>
        <v>0.40209961661046023</v>
      </c>
      <c r="AA14" s="19">
        <f>AA13/N13-1</f>
        <v>0.35811090132761514</v>
      </c>
      <c r="AB14" s="19">
        <f>AB13/O13-1</f>
        <v>0.46118031479735899</v>
      </c>
      <c r="AC14" s="19">
        <f>AC13/Y13-1</f>
        <v>0.39479798131631938</v>
      </c>
      <c r="AD14" s="19">
        <f>AD13/Z13-1</f>
        <v>0.42899472463948962</v>
      </c>
      <c r="AE14" s="19">
        <f>AE13/S13-1</f>
        <v>0.38140177785631546</v>
      </c>
      <c r="AF14" s="19">
        <f>AF13/S13-1</f>
        <v>0.3859377523881995</v>
      </c>
      <c r="AG14" s="19">
        <f>AG13/U13-1</f>
        <v>0.38268044481210373</v>
      </c>
      <c r="AH14" s="19">
        <f>AH13/AB13-1</f>
        <v>0.3730987273149271</v>
      </c>
      <c r="AI14" s="19">
        <f>AI13/AC13-1</f>
        <v>0.30171394878735369</v>
      </c>
      <c r="AJ14" s="19">
        <f>AJ13/W13-1</f>
        <v>0.31181750631897143</v>
      </c>
      <c r="AK14" s="19">
        <f>AK13/AD13-1</f>
        <v>0.30660310683731073</v>
      </c>
      <c r="AL14" s="19">
        <f>AL13/AD13-1</f>
        <v>0.29399156979024177</v>
      </c>
      <c r="AM14" s="19">
        <f>AM13/AF13-1</f>
        <v>0.27316157425967513</v>
      </c>
      <c r="AN14" s="19">
        <f>AN13/AF13-1</f>
        <v>0.22786170832508024</v>
      </c>
      <c r="AO14" s="19">
        <f>AO13/AG13-1</f>
        <v>0.17207371385865056</v>
      </c>
      <c r="AP14" s="19">
        <f>AP13/AH13-1</f>
        <v>0.20056291813951632</v>
      </c>
      <c r="AQ14" s="19">
        <f>AQ13/AJ13-1</f>
        <v>0.18164485077498749</v>
      </c>
    </row>
    <row r="15" spans="2:44" ht="12.75" hidden="1" customHeight="1">
      <c r="B15" s="16"/>
      <c r="C15" s="17" t="s">
        <v>68</v>
      </c>
      <c r="D15" s="20"/>
      <c r="E15" s="20"/>
      <c r="F15" s="20"/>
      <c r="G15" s="20"/>
      <c r="H15" s="18">
        <f t="shared" ref="H15:Q15" si="7">H13/G13-1</f>
        <v>0.12623872802481895</v>
      </c>
      <c r="I15" s="18">
        <f t="shared" si="7"/>
        <v>0.24042679973153303</v>
      </c>
      <c r="J15" s="18">
        <f t="shared" si="7"/>
        <v>1.2975167241258578E-2</v>
      </c>
      <c r="K15" s="18">
        <f t="shared" si="7"/>
        <v>0.18311892306843514</v>
      </c>
      <c r="L15" s="18">
        <f t="shared" si="7"/>
        <v>6.695015303594487E-2</v>
      </c>
      <c r="M15" s="18">
        <f t="shared" si="7"/>
        <v>0.233524675850042</v>
      </c>
      <c r="N15" s="18">
        <f t="shared" si="7"/>
        <v>-4.6345393364209841E-2</v>
      </c>
      <c r="O15" s="19">
        <f t="shared" si="7"/>
        <v>0.22817338027302281</v>
      </c>
      <c r="P15" s="19">
        <f t="shared" si="7"/>
        <v>1.2211845620473394E-3</v>
      </c>
      <c r="Q15" s="19">
        <f t="shared" si="7"/>
        <v>0.19469691262366906</v>
      </c>
      <c r="R15" s="19">
        <f>R13/Q13-1</f>
        <v>-6.0207822865334326E-2</v>
      </c>
      <c r="S15" s="19">
        <f>S13/Q13-1</f>
        <v>-7.5918328134192747E-2</v>
      </c>
      <c r="T15" s="19">
        <f>T13/S13-1</f>
        <v>1292.2910053790795</v>
      </c>
      <c r="U15" s="19">
        <f>U13/S13-1</f>
        <v>0.32033918654041726</v>
      </c>
      <c r="V15" s="19">
        <f>V13/U13-1</f>
        <v>-2.5799432085177321E-2</v>
      </c>
      <c r="W15" s="19">
        <f>W13/U13-1</f>
        <v>-4.2526267382321792E-2</v>
      </c>
      <c r="X15" s="19">
        <f>X13/W13-1</f>
        <v>0.20263595893387398</v>
      </c>
      <c r="Y15" s="19">
        <f>Y13/O13-1</f>
        <v>2.9387163888756618E-3</v>
      </c>
      <c r="Z15" s="19">
        <f>Z13/Y13-1</f>
        <v>0.19358590816645216</v>
      </c>
      <c r="AA15" s="19">
        <f>AA13/Z13-1</f>
        <v>-7.6264837369828031E-2</v>
      </c>
      <c r="AB15" s="19">
        <f>AB13/AA13-1</f>
        <v>0.32138160783392999</v>
      </c>
      <c r="AC15" s="19">
        <f>AC13/AB13-1</f>
        <v>-4.2625415332680605E-2</v>
      </c>
      <c r="AD15" s="19">
        <f>AD13/W13-1</f>
        <v>0.22418821842963443</v>
      </c>
      <c r="AE15" s="19">
        <f>AE13/AD13-1</f>
        <v>-0.10739475643198215</v>
      </c>
      <c r="AF15" s="19">
        <f>AF13/AD13-1</f>
        <v>-0.10446379549306284</v>
      </c>
      <c r="AG15" s="19">
        <f>AG13/AF13-1</f>
        <v>0.31723605234270624</v>
      </c>
      <c r="AH15" s="19">
        <f>AH13/AF13-1</f>
        <v>0.30967556333926383</v>
      </c>
      <c r="AI15" s="19">
        <f>AI13/AH13-1</f>
        <v>-9.2397490227867474E-2</v>
      </c>
      <c r="AJ15" s="19">
        <f>AJ13/AH13-1</f>
        <v>-8.6353164380005176E-2</v>
      </c>
      <c r="AK15" s="19">
        <f>AK13/AJ13-1</f>
        <v>0.21932214035026276</v>
      </c>
      <c r="AL15" s="19">
        <f>AL13/AJ13-1</f>
        <v>0.20755305280954772</v>
      </c>
      <c r="AM15" s="19">
        <f>AM13/AL13-1</f>
        <v>-0.11887966617788037</v>
      </c>
      <c r="AN15" s="19">
        <f>AN13/AL13-1</f>
        <v>-0.1502304654804727</v>
      </c>
      <c r="AO15" s="19">
        <f>AO13/AN13-1</f>
        <v>0.25738732744084558</v>
      </c>
      <c r="AP15" s="19"/>
      <c r="AQ15" s="19"/>
    </row>
    <row r="16" spans="2:44" s="8" customFormat="1">
      <c r="B16" s="182" t="s">
        <v>153</v>
      </c>
      <c r="C16" s="117" t="s">
        <v>324</v>
      </c>
      <c r="D16" s="8">
        <v>0.40300000000000002</v>
      </c>
      <c r="E16" s="8">
        <v>0.55788400000000005</v>
      </c>
      <c r="F16" s="8">
        <v>0.57699999999999996</v>
      </c>
      <c r="G16" s="8">
        <v>0.78400000000000003</v>
      </c>
      <c r="H16" s="8">
        <v>0.87595899999999993</v>
      </c>
      <c r="I16" s="8">
        <v>1.5945469999999999</v>
      </c>
      <c r="J16" s="8">
        <v>1.643133</v>
      </c>
      <c r="K16" s="8">
        <v>2.3394200000000001</v>
      </c>
      <c r="L16" s="8">
        <v>2.0920590000000003</v>
      </c>
      <c r="M16" s="8">
        <v>3.3122399999999996</v>
      </c>
      <c r="N16" s="8">
        <v>3.4687790000000001</v>
      </c>
      <c r="O16" s="8">
        <v>4.6928929999999998</v>
      </c>
      <c r="P16" s="8">
        <v>3.9940579999999999</v>
      </c>
      <c r="Q16" s="8">
        <v>5.5310540000000001</v>
      </c>
      <c r="R16" s="8">
        <v>5.2864100649390071</v>
      </c>
      <c r="S16" s="8">
        <v>5.5528370000000002</v>
      </c>
      <c r="T16" s="8">
        <v>8.2285260364579287</v>
      </c>
      <c r="U16" s="8">
        <v>7.4050000000000002</v>
      </c>
      <c r="V16" s="8">
        <v>5.559250044552094</v>
      </c>
      <c r="W16" s="8">
        <v>6.4765709999999999</v>
      </c>
      <c r="X16" s="8">
        <v>8.7690719138924393</v>
      </c>
      <c r="Y16" s="186">
        <v>3.7468240000000002</v>
      </c>
      <c r="Z16" s="8">
        <v>5.144431</v>
      </c>
      <c r="AA16" s="8">
        <v>4.9782359999999999</v>
      </c>
      <c r="AB16" s="184">
        <v>6.4768239999999997</v>
      </c>
      <c r="AC16" s="202">
        <v>5.3927379999999996</v>
      </c>
      <c r="AD16" s="186">
        <v>7.8159619999999999</v>
      </c>
      <c r="AE16" s="186">
        <v>9.3964171231638502</v>
      </c>
      <c r="AF16" s="186">
        <v>7.279992</v>
      </c>
      <c r="AG16" s="196">
        <v>8.5091796287369554</v>
      </c>
      <c r="AH16" s="186">
        <v>10.018000000000001</v>
      </c>
      <c r="AI16" s="196">
        <v>8.4812380373828091</v>
      </c>
      <c r="AJ16" s="186">
        <v>8.6298250000000003</v>
      </c>
      <c r="AK16" s="203">
        <v>12.1393959679812</v>
      </c>
      <c r="AL16" s="186">
        <v>11.802249</v>
      </c>
      <c r="AM16" s="196">
        <f>AM19+AM21</f>
        <v>10.963637832918465</v>
      </c>
      <c r="AN16" s="240">
        <v>10.8779</v>
      </c>
      <c r="AO16" s="196">
        <f>AO19+AO21</f>
        <v>14.021302923192472</v>
      </c>
      <c r="AP16" s="240">
        <v>14.600975</v>
      </c>
      <c r="AQ16" s="196">
        <f>AQ19+AQ21</f>
        <v>12.195656866687841</v>
      </c>
    </row>
    <row r="17" spans="2:45">
      <c r="B17" s="16" t="s">
        <v>66</v>
      </c>
      <c r="C17" s="17" t="s">
        <v>67</v>
      </c>
      <c r="D17" s="20"/>
      <c r="E17" s="20"/>
      <c r="F17" s="20"/>
      <c r="G17" s="20"/>
      <c r="H17" s="18">
        <f t="shared" ref="H17:Q17" si="8">H16/D16-1</f>
        <v>1.1735955334987591</v>
      </c>
      <c r="I17" s="18">
        <f t="shared" si="8"/>
        <v>1.8582052899885992</v>
      </c>
      <c r="J17" s="18">
        <f t="shared" si="8"/>
        <v>1.8477175043327558</v>
      </c>
      <c r="K17" s="18">
        <f t="shared" si="8"/>
        <v>1.9839540816326529</v>
      </c>
      <c r="L17" s="18">
        <f t="shared" si="8"/>
        <v>1.3883069869708518</v>
      </c>
      <c r="M17" s="18">
        <f t="shared" si="8"/>
        <v>1.0772294576453372</v>
      </c>
      <c r="N17" s="18">
        <f t="shared" si="8"/>
        <v>1.1110762184193246</v>
      </c>
      <c r="O17" s="19">
        <f t="shared" si="8"/>
        <v>1.0060070444811107</v>
      </c>
      <c r="P17" s="19">
        <f t="shared" si="8"/>
        <v>0.90915170174454896</v>
      </c>
      <c r="Q17" s="19">
        <f t="shared" si="8"/>
        <v>0.66988322102263154</v>
      </c>
      <c r="R17" s="19">
        <v>0.52399736764406368</v>
      </c>
      <c r="S17" s="19">
        <f>S16/N16-1</f>
        <v>0.60080449057146623</v>
      </c>
      <c r="T17" s="19">
        <v>0.75340158756185738</v>
      </c>
      <c r="U17" s="19">
        <f>U16/O16-1</f>
        <v>0.57791792823744337</v>
      </c>
      <c r="V17" s="19">
        <v>0.39188014909951074</v>
      </c>
      <c r="W17" s="19">
        <f>W16/P16-1</f>
        <v>0.62155156484958396</v>
      </c>
      <c r="X17" s="19">
        <f>X16/Q16-1</f>
        <v>0.5854251131687449</v>
      </c>
      <c r="Y17" s="19">
        <f>Y16/L16-1</f>
        <v>0.79097434632579655</v>
      </c>
      <c r="Z17" s="19">
        <f>Z16/M16-1</f>
        <v>0.55315768181049707</v>
      </c>
      <c r="AA17" s="19">
        <f>AA16/N16-1</f>
        <v>0.43515513672101913</v>
      </c>
      <c r="AB17" s="19">
        <f>AB16/O16-1</f>
        <v>0.38013459927596904</v>
      </c>
      <c r="AC17" s="19">
        <f>AC16/Y16-1</f>
        <v>0.43928244294367702</v>
      </c>
      <c r="AD17" s="19">
        <f>AD16/Z16-1</f>
        <v>0.51930543922155814</v>
      </c>
      <c r="AE17" s="19">
        <f>AE16/S16-1</f>
        <v>0.69218313506480555</v>
      </c>
      <c r="AF17" s="19">
        <f>AF16/AA16-1</f>
        <v>0.46236377704873788</v>
      </c>
      <c r="AG17" s="19">
        <f>AG16/AB16-1</f>
        <v>0.31378892320324825</v>
      </c>
      <c r="AH17" s="19">
        <f>AH16/AB16-1</f>
        <v>0.5467457506950939</v>
      </c>
      <c r="AI17" s="19">
        <f>AI16/AC16-1</f>
        <v>0.57271464650847292</v>
      </c>
      <c r="AJ17" s="19">
        <f>AJ16/AC16-1</f>
        <v>0.60026780459202755</v>
      </c>
      <c r="AK17" s="19">
        <f>AK16/AD16-1</f>
        <v>0.55315442526220049</v>
      </c>
      <c r="AL17" s="19">
        <f>AL16/AD16-1</f>
        <v>0.51001872834079798</v>
      </c>
      <c r="AM17" s="19">
        <f>AM16/AF16-1</f>
        <v>0.50599586275897912</v>
      </c>
      <c r="AN17" s="19">
        <f>AN16/AF16-1</f>
        <v>0.49421867496557703</v>
      </c>
      <c r="AO17" s="19">
        <f>AO16/AH16-1</f>
        <v>0.39961099253268828</v>
      </c>
      <c r="AP17" s="19">
        <f>AP16/AH16-1</f>
        <v>0.4574740467159113</v>
      </c>
      <c r="AQ17" s="19">
        <f>AQ16/AJ16-1</f>
        <v>0.41319862994763401</v>
      </c>
    </row>
    <row r="18" spans="2:45" ht="12.75" hidden="1" customHeight="1">
      <c r="B18" s="16"/>
      <c r="C18" s="17" t="s">
        <v>68</v>
      </c>
      <c r="D18" s="20"/>
      <c r="E18" s="20"/>
      <c r="F18" s="20"/>
      <c r="G18" s="20"/>
      <c r="H18" s="18">
        <f t="shared" ref="H18:Q18" si="9">H16/G16-1</f>
        <v>0.11729464285714264</v>
      </c>
      <c r="I18" s="18">
        <f t="shared" si="9"/>
        <v>0.82034433118445049</v>
      </c>
      <c r="J18" s="18">
        <f t="shared" si="9"/>
        <v>3.0470095895574145E-2</v>
      </c>
      <c r="K18" s="18">
        <f t="shared" si="9"/>
        <v>0.42375571545334445</v>
      </c>
      <c r="L18" s="18">
        <f t="shared" si="9"/>
        <v>-0.10573603713740998</v>
      </c>
      <c r="M18" s="18">
        <f t="shared" si="9"/>
        <v>0.58324406720842914</v>
      </c>
      <c r="N18" s="18">
        <f t="shared" si="9"/>
        <v>4.7260766128058407E-2</v>
      </c>
      <c r="O18" s="19">
        <f t="shared" si="9"/>
        <v>0.35289477940220459</v>
      </c>
      <c r="P18" s="19">
        <f t="shared" si="9"/>
        <v>-0.14891347405534283</v>
      </c>
      <c r="Q18" s="19">
        <f t="shared" si="9"/>
        <v>0.38482065107717522</v>
      </c>
      <c r="R18" s="19">
        <v>-4.4230979314429542E-2</v>
      </c>
      <c r="S18" s="19">
        <f>S16/Q16-1</f>
        <v>3.9383090456177605E-3</v>
      </c>
      <c r="T18" s="19">
        <v>0.48185981984667081</v>
      </c>
      <c r="U18" s="19">
        <f>U16/S16-1</f>
        <v>0.33355256061000893</v>
      </c>
      <c r="V18" s="19">
        <v>-0.24925725259255993</v>
      </c>
      <c r="W18" s="19">
        <f>W16/U16-1</f>
        <v>-0.12537866306549639</v>
      </c>
      <c r="X18" s="19">
        <f>X16/W16-1</f>
        <v>0.35396831346285551</v>
      </c>
      <c r="Y18" s="19">
        <f>P18</f>
        <v>-0.14891347405534283</v>
      </c>
      <c r="Z18" s="19">
        <f>Q18</f>
        <v>0.38482065107717522</v>
      </c>
      <c r="AA18" s="19">
        <f>S18</f>
        <v>3.9383090456177605E-3</v>
      </c>
      <c r="AB18" s="19">
        <f>U18</f>
        <v>0.33355256061000893</v>
      </c>
      <c r="AC18" s="19">
        <f>W18</f>
        <v>-0.12537866306549639</v>
      </c>
      <c r="AD18" s="19">
        <f>AD16/W16-1</f>
        <v>0.20680557659292242</v>
      </c>
      <c r="AE18" s="19">
        <f>AE16/AD16-1</f>
        <v>0.20220864983272069</v>
      </c>
      <c r="AF18" s="19">
        <f>AF16/AD16-1</f>
        <v>-6.8573772492752649E-2</v>
      </c>
      <c r="AG18" s="19">
        <f>AG16/AF16-1</f>
        <v>0.16884464004039512</v>
      </c>
      <c r="AH18" s="19">
        <f>AH16/AF16-1</f>
        <v>0.37610041329715749</v>
      </c>
      <c r="AI18" s="19">
        <f>AI16/AH16-1</f>
        <v>-0.15340007612469464</v>
      </c>
      <c r="AJ18" s="19">
        <f>AJ16/AH16-1</f>
        <v>-0.13856807746057098</v>
      </c>
      <c r="AK18" s="19">
        <f>AK16/AJ16-1</f>
        <v>0.40667927425888695</v>
      </c>
      <c r="AL18" s="19">
        <f>AL16/AJ16-1</f>
        <v>0.36761162595997021</v>
      </c>
      <c r="AM18" s="19">
        <f>AM16/AL16-1</f>
        <v>-7.1055200333558055E-2</v>
      </c>
      <c r="AN18" s="19">
        <f>AN16/AL16-1</f>
        <v>-7.8319733806666791E-2</v>
      </c>
      <c r="AO18" s="19">
        <f>AO16/AN16-1</f>
        <v>0.28897148559855035</v>
      </c>
      <c r="AP18" s="19"/>
      <c r="AQ18" s="19"/>
    </row>
    <row r="19" spans="2:45" s="184" customFormat="1">
      <c r="C19" s="212" t="s">
        <v>346</v>
      </c>
      <c r="I19" s="184">
        <f>I16-I21</f>
        <v>1.5943875453</v>
      </c>
      <c r="J19" s="184">
        <f t="shared" ref="J19:Q19" si="10">J16-J21</f>
        <v>1.6426400601</v>
      </c>
      <c r="K19" s="184">
        <f t="shared" si="10"/>
        <v>2.3377824060000001</v>
      </c>
      <c r="L19" s="184">
        <f t="shared" si="10"/>
        <v>2.0732304690000003</v>
      </c>
      <c r="M19" s="184">
        <f t="shared" si="10"/>
        <v>3.2754741359999997</v>
      </c>
      <c r="N19" s="184">
        <f t="shared" si="10"/>
        <v>3.3820595249999998</v>
      </c>
      <c r="O19" s="184">
        <f t="shared" si="10"/>
        <v>4.51165387</v>
      </c>
      <c r="P19" s="184">
        <f t="shared" si="10"/>
        <v>3.7244590849999999</v>
      </c>
      <c r="Q19" s="184">
        <f t="shared" si="10"/>
        <v>5.1521768010000004</v>
      </c>
      <c r="R19" s="8">
        <v>4.9242909754906847</v>
      </c>
      <c r="S19" s="184">
        <f>S16-S21</f>
        <v>5.0391995774999998</v>
      </c>
      <c r="T19" s="184">
        <v>7.4673873780855704</v>
      </c>
      <c r="U19" s="184">
        <f>U16-U21</f>
        <v>6.5774475365000002</v>
      </c>
      <c r="V19" s="184">
        <v>4.9379710344803103</v>
      </c>
      <c r="W19" s="184">
        <f>W16-W21</f>
        <v>5.3307869999999999</v>
      </c>
      <c r="X19" s="184">
        <f>X47</f>
        <v>7.217716683819714</v>
      </c>
      <c r="Y19" s="184">
        <f>Y16-Y21</f>
        <v>3.2410027600000002</v>
      </c>
      <c r="Z19" s="184">
        <f t="shared" ref="Z19:AB19" si="11">Z16-Z21</f>
        <v>4.2981721005000004</v>
      </c>
      <c r="AA19" s="184">
        <f t="shared" si="11"/>
        <v>4.2066094199999995</v>
      </c>
      <c r="AB19" s="184">
        <f t="shared" si="11"/>
        <v>5.3271877399999994</v>
      </c>
      <c r="AC19" s="184">
        <f>AC16-AC21</f>
        <v>4.6242728349999993</v>
      </c>
      <c r="AD19" s="184">
        <f>AD16-AD21</f>
        <v>6.5502221649999992</v>
      </c>
      <c r="AF19" s="184">
        <f>AF16-AF21</f>
        <v>6.0969933000000003</v>
      </c>
      <c r="AG19" s="185"/>
      <c r="AH19" s="184">
        <f>AH16-AH21</f>
        <v>8.1192036999999999</v>
      </c>
      <c r="AJ19" s="184">
        <f>AJ16-AJ21</f>
        <v>6.7744126250000001</v>
      </c>
      <c r="AL19" s="184">
        <f>AL16-AL21</f>
        <v>8.5475343749999997</v>
      </c>
      <c r="AM19" s="239">
        <f>AM47</f>
        <v>7.9347057887099428</v>
      </c>
      <c r="AN19" s="184">
        <f>AN16-AN21</f>
        <v>7.7776985000000005</v>
      </c>
      <c r="AO19" s="184">
        <f>AO47</f>
        <v>9.7798587889267488</v>
      </c>
      <c r="AP19" s="184">
        <f>AP16-AP21</f>
        <v>10.220682500000001</v>
      </c>
      <c r="AQ19" s="184">
        <f>AQ47</f>
        <v>8.2930466693477314</v>
      </c>
    </row>
    <row r="20" spans="2:45" hidden="1" outlineLevel="1">
      <c r="B20" s="16" t="s">
        <v>66</v>
      </c>
      <c r="C20" s="253" t="s">
        <v>67</v>
      </c>
      <c r="D20" s="20"/>
      <c r="E20" s="20"/>
      <c r="F20" s="20"/>
      <c r="G20" s="20"/>
      <c r="H20" s="18" t="e">
        <f t="shared" ref="H20" si="12">H19/D19-1</f>
        <v>#DIV/0!</v>
      </c>
      <c r="I20" s="18" t="e">
        <f t="shared" ref="I20" si="13">I19/E19-1</f>
        <v>#DIV/0!</v>
      </c>
      <c r="J20" s="18" t="e">
        <f t="shared" ref="J20" si="14">J19/F19-1</f>
        <v>#DIV/0!</v>
      </c>
      <c r="K20" s="18" t="e">
        <f t="shared" ref="K20" si="15">K19/G19-1</f>
        <v>#DIV/0!</v>
      </c>
      <c r="L20" s="18" t="e">
        <f t="shared" ref="L20" si="16">L19/H19-1</f>
        <v>#DIV/0!</v>
      </c>
      <c r="M20" s="18">
        <f t="shared" ref="M20" si="17">M19/I19-1</f>
        <v>1.0543776484303171</v>
      </c>
      <c r="N20" s="18">
        <f t="shared" ref="N20" si="18">N19/J19-1</f>
        <v>1.058916988055258</v>
      </c>
      <c r="O20" s="19">
        <f t="shared" ref="O20" si="19">O19/K19-1</f>
        <v>0.92988614270544723</v>
      </c>
      <c r="P20" s="19">
        <f t="shared" ref="P20" si="20">P19/L19-1</f>
        <v>0.79645203014812505</v>
      </c>
      <c r="Q20" s="19">
        <f t="shared" ref="Q20" si="21">Q19/M19-1</f>
        <v>0.57295603234157277</v>
      </c>
      <c r="R20" s="19">
        <v>0.52399736764406368</v>
      </c>
      <c r="S20" s="19">
        <f>S19/N19-1</f>
        <v>0.48997956430113399</v>
      </c>
      <c r="T20" s="19">
        <v>0.75340158756185738</v>
      </c>
      <c r="U20" s="19">
        <f>U19/O19-1</f>
        <v>0.45787946638291221</v>
      </c>
      <c r="V20" s="19">
        <v>0.39188014909951074</v>
      </c>
      <c r="W20" s="19">
        <f>W19/P19-1</f>
        <v>0.43129159922023952</v>
      </c>
      <c r="X20" s="19">
        <f>X19/Q19-1</f>
        <v>0.40090625042580208</v>
      </c>
      <c r="Y20" s="19">
        <f>Y19/L19-1</f>
        <v>0.56326216909365701</v>
      </c>
      <c r="Z20" s="19">
        <f>Z19/M19-1</f>
        <v>0.3122289848848927</v>
      </c>
      <c r="AA20" s="19">
        <f>AA19/N19-1</f>
        <v>0.24380111849154984</v>
      </c>
      <c r="AB20" s="19">
        <f>AB19/O19-1</f>
        <v>0.18076162167998922</v>
      </c>
      <c r="AC20" s="19">
        <f>AC19/Y19-1</f>
        <v>0.42680311540370264</v>
      </c>
      <c r="AD20" s="19">
        <f>AD19/Z19-1</f>
        <v>0.52395530282233715</v>
      </c>
      <c r="AE20" s="19">
        <f>AE19/S19-1</f>
        <v>-1</v>
      </c>
      <c r="AF20" s="19">
        <f>AF19/AA19-1</f>
        <v>0.44938421689741781</v>
      </c>
      <c r="AG20" s="19">
        <f>AG19/AB19-1</f>
        <v>-1</v>
      </c>
      <c r="AH20" s="19">
        <f>AH19/AB19-1</f>
        <v>0.52410692024906957</v>
      </c>
      <c r="AI20" s="19">
        <f>AI19/AC19-1</f>
        <v>-1</v>
      </c>
      <c r="AJ20" s="19">
        <f>AJ19/AC19-1</f>
        <v>0.46496819429124381</v>
      </c>
      <c r="AK20" s="19">
        <f>AK19/AD19-1</f>
        <v>-1</v>
      </c>
      <c r="AL20" s="19">
        <f>AL19/AD19-1</f>
        <v>0.30492281936211252</v>
      </c>
      <c r="AM20" s="19">
        <f>AM19/AF19-1</f>
        <v>0.30141290932859355</v>
      </c>
      <c r="AN20" s="19">
        <f>AN19/AF19-1</f>
        <v>0.27566131653777615</v>
      </c>
      <c r="AO20" s="19">
        <f>AO19/AH19-1</f>
        <v>0.20453423146986061</v>
      </c>
      <c r="AP20" s="19">
        <f>AP19/AH19-1</f>
        <v>0.25882819025713077</v>
      </c>
      <c r="AQ20" s="19">
        <f>AQ19/AJ19-1</f>
        <v>0.22417206161068925</v>
      </c>
      <c r="AS20" s="20"/>
    </row>
    <row r="21" spans="2:45" s="184" customFormat="1" collapsed="1">
      <c r="C21" s="212" t="s">
        <v>347</v>
      </c>
      <c r="I21" s="186">
        <v>1.594547E-4</v>
      </c>
      <c r="J21" s="186">
        <v>4.9293990000000005E-4</v>
      </c>
      <c r="K21" s="186">
        <v>1.6375939999999998E-3</v>
      </c>
      <c r="L21" s="186">
        <v>1.8828531000000003E-2</v>
      </c>
      <c r="M21" s="186">
        <v>3.6765864000000002E-2</v>
      </c>
      <c r="N21" s="186">
        <v>8.6719475000000004E-2</v>
      </c>
      <c r="O21" s="186">
        <v>0.18123913</v>
      </c>
      <c r="P21" s="186">
        <v>0.26959891499999999</v>
      </c>
      <c r="Q21" s="186">
        <v>0.378877199</v>
      </c>
      <c r="R21" s="186">
        <v>0.36211908944832205</v>
      </c>
      <c r="S21" s="186">
        <v>0.51363742250000011</v>
      </c>
      <c r="T21" s="186">
        <v>0.7611386583723585</v>
      </c>
      <c r="U21" s="186">
        <v>0.82755246349999978</v>
      </c>
      <c r="V21" s="186">
        <v>0.6212790100717851</v>
      </c>
      <c r="W21" s="186">
        <f>(1932.126-786.342)/1000</f>
        <v>1.1457840000000001</v>
      </c>
      <c r="X21" s="183">
        <f>W21/W19*X19</f>
        <v>1.5513552300727245</v>
      </c>
      <c r="Y21" s="183">
        <f t="shared" ref="Y21:AH21" si="22">Y16*Y24</f>
        <v>0.50582124000000006</v>
      </c>
      <c r="Z21" s="183">
        <f t="shared" si="22"/>
        <v>0.84625889949999999</v>
      </c>
      <c r="AA21" s="183">
        <f t="shared" si="22"/>
        <v>0.77162657999999995</v>
      </c>
      <c r="AB21" s="183">
        <f t="shared" si="22"/>
        <v>1.1496362599999999</v>
      </c>
      <c r="AC21" s="183">
        <f t="shared" si="22"/>
        <v>0.76846516499999984</v>
      </c>
      <c r="AD21" s="183">
        <f t="shared" si="22"/>
        <v>1.2657398350000002</v>
      </c>
      <c r="AE21" s="183"/>
      <c r="AF21" s="183">
        <f t="shared" si="22"/>
        <v>1.1829987</v>
      </c>
      <c r="AG21" s="183"/>
      <c r="AH21" s="183">
        <f t="shared" si="22"/>
        <v>1.8987963000000012</v>
      </c>
      <c r="AI21" s="183"/>
      <c r="AJ21" s="183">
        <f>AJ16*AJ24</f>
        <v>1.855412375</v>
      </c>
      <c r="AK21" s="183"/>
      <c r="AL21" s="183">
        <v>3.2547146250000001</v>
      </c>
      <c r="AM21" s="183">
        <f>AM19*AM24/(1-AM24)</f>
        <v>3.0289320442085232</v>
      </c>
      <c r="AN21" s="183">
        <f>AN16*AN24</f>
        <v>3.1002014999999998</v>
      </c>
      <c r="AO21" s="183">
        <f>AO19*AO24/(1-AO24)</f>
        <v>4.2414441342657225</v>
      </c>
      <c r="AP21" s="183">
        <f>AP16*AP24</f>
        <v>4.3802924999999995</v>
      </c>
      <c r="AQ21" s="183">
        <f>AQ19*AQ24/(1-AQ24)</f>
        <v>3.9026101973401093</v>
      </c>
    </row>
    <row r="22" spans="2:45" hidden="1" outlineLevel="1">
      <c r="B22" s="16" t="s">
        <v>66</v>
      </c>
      <c r="C22" s="253" t="s">
        <v>67</v>
      </c>
      <c r="D22" s="20"/>
      <c r="E22" s="20"/>
      <c r="F22" s="20"/>
      <c r="G22" s="20"/>
      <c r="H22" s="18" t="e">
        <f t="shared" ref="H22" si="23">H21/D21-1</f>
        <v>#DIV/0!</v>
      </c>
      <c r="I22" s="18" t="e">
        <f t="shared" ref="I22" si="24">I21/E21-1</f>
        <v>#DIV/0!</v>
      </c>
      <c r="J22" s="18" t="e">
        <f t="shared" ref="J22" si="25">J21/F21-1</f>
        <v>#DIV/0!</v>
      </c>
      <c r="K22" s="18" t="e">
        <f t="shared" ref="K22" si="26">K21/G21-1</f>
        <v>#DIV/0!</v>
      </c>
      <c r="L22" s="18" t="e">
        <f t="shared" ref="L22" si="27">L21/H21-1</f>
        <v>#DIV/0!</v>
      </c>
      <c r="M22" s="18">
        <f t="shared" ref="M22" si="28">M21/I21-1</f>
        <v>229.57246979863248</v>
      </c>
      <c r="N22" s="18">
        <f t="shared" ref="N22" si="29">N21/J21-1</f>
        <v>174.92301820161038</v>
      </c>
      <c r="O22" s="19">
        <f t="shared" ref="O22" si="30">O21/K21-1</f>
        <v>109.67403153651028</v>
      </c>
      <c r="P22" s="19">
        <f t="shared" ref="P22" si="31">P21/L21-1</f>
        <v>13.318637763084118</v>
      </c>
      <c r="Q22" s="19">
        <f t="shared" ref="Q22" si="32">Q21/M21-1</f>
        <v>9.3051351927973176</v>
      </c>
      <c r="R22" s="19">
        <v>0.52399736764406368</v>
      </c>
      <c r="S22" s="19">
        <f>S21/N21-1</f>
        <v>4.9229766151144263</v>
      </c>
      <c r="T22" s="19">
        <v>0.75340158756185738</v>
      </c>
      <c r="U22" s="19">
        <f>U21/O21-1</f>
        <v>3.5660805340436132</v>
      </c>
      <c r="V22" s="19">
        <v>0.39188014909951074</v>
      </c>
      <c r="W22" s="19">
        <f>W21/P21-1</f>
        <v>3.2499577566920106</v>
      </c>
      <c r="X22" s="19">
        <f>X21/Q21-1</f>
        <v>3.0946122758702206</v>
      </c>
      <c r="Y22" s="19">
        <f>Y21/L21-1</f>
        <v>25.864615194886952</v>
      </c>
      <c r="Z22" s="19">
        <f>Z21/M21-1</f>
        <v>22.017516996200605</v>
      </c>
      <c r="AA22" s="19">
        <f>AA21/N21-1</f>
        <v>7.8979618476703184</v>
      </c>
      <c r="AB22" s="19">
        <f>AB21/O21-1</f>
        <v>5.3432011619124404</v>
      </c>
      <c r="AC22" s="19">
        <f>AC21/Y21-1</f>
        <v>0.51924257866276968</v>
      </c>
      <c r="AD22" s="19">
        <f>AD21/Z21-1</f>
        <v>0.49568865479328439</v>
      </c>
      <c r="AE22" s="19">
        <f>AE21/S21-1</f>
        <v>-1</v>
      </c>
      <c r="AF22" s="19">
        <f>AF21/AA21-1</f>
        <v>0.53312331464787022</v>
      </c>
      <c r="AG22" s="19">
        <f>AG21/AB21-1</f>
        <v>-1</v>
      </c>
      <c r="AH22" s="19">
        <f>AH21/AB21-1</f>
        <v>0.65164962698723627</v>
      </c>
      <c r="AI22" s="19">
        <f>AI21/AC21-1</f>
        <v>-1</v>
      </c>
      <c r="AJ22" s="19">
        <f>AJ21/AC21-1</f>
        <v>1.4144391437704278</v>
      </c>
      <c r="AK22" s="19">
        <f>AK21/AD21-1</f>
        <v>-1</v>
      </c>
      <c r="AL22" s="19">
        <f>AL21/AD21-1</f>
        <v>1.5713930580370805</v>
      </c>
      <c r="AM22" s="19">
        <f>AM21/AF21-1</f>
        <v>1.5603849304386586</v>
      </c>
      <c r="AN22" s="19">
        <f>AN21/AF21-1</f>
        <v>1.6206296760934733</v>
      </c>
      <c r="AO22" s="19">
        <f>AO21/AH21-1</f>
        <v>1.2337541600780031</v>
      </c>
      <c r="AP22" s="19">
        <f>AP21/AH21-1</f>
        <v>1.3068785735468289</v>
      </c>
      <c r="AQ22" s="19">
        <f>AQ21/AJ21-1</f>
        <v>1.1033654027127575</v>
      </c>
    </row>
    <row r="23" spans="2:45" s="184" customFormat="1" hidden="1" outlineLevel="1">
      <c r="C23" s="242" t="s">
        <v>369</v>
      </c>
      <c r="I23" s="186"/>
      <c r="J23" s="186"/>
      <c r="K23" s="186"/>
      <c r="L23" s="186"/>
      <c r="M23" s="186"/>
      <c r="N23" s="186"/>
      <c r="O23" s="186"/>
      <c r="P23" s="186"/>
      <c r="Q23" s="186"/>
      <c r="R23" s="186"/>
      <c r="S23" s="186"/>
      <c r="T23" s="186"/>
      <c r="U23" s="186"/>
      <c r="V23" s="186"/>
      <c r="W23" s="186"/>
      <c r="X23" s="183"/>
      <c r="Y23" s="254">
        <f t="shared" ref="Y23:AD23" si="33">Y21/Y25</f>
        <v>9.4004561650213678E-3</v>
      </c>
      <c r="Z23" s="254">
        <f t="shared" si="33"/>
        <v>1.3040044179282119E-2</v>
      </c>
      <c r="AA23" s="254">
        <f t="shared" si="33"/>
        <v>1.2823314162452132E-2</v>
      </c>
      <c r="AB23" s="254">
        <f t="shared" si="33"/>
        <v>1.4477017125358049E-2</v>
      </c>
      <c r="AC23" s="254">
        <f t="shared" si="33"/>
        <v>1.0216480822649978E-2</v>
      </c>
      <c r="AD23" s="254">
        <f t="shared" si="33"/>
        <v>1.3580611730599058E-2</v>
      </c>
      <c r="AE23" s="181">
        <f t="shared" ref="AE23:AO23" si="34">AE21/AE25</f>
        <v>0</v>
      </c>
      <c r="AF23" s="254">
        <f>AF21/AF25</f>
        <v>1.4125988769551946E-2</v>
      </c>
      <c r="AG23" s="181">
        <f t="shared" si="34"/>
        <v>0</v>
      </c>
      <c r="AH23" s="254">
        <f>AH21/AH25</f>
        <v>1.7236087106495782E-2</v>
      </c>
      <c r="AI23" s="181">
        <f t="shared" si="34"/>
        <v>0</v>
      </c>
      <c r="AJ23" s="254">
        <f>AJ21/AJ25</f>
        <v>1.8530423153482467E-2</v>
      </c>
      <c r="AK23" s="181">
        <f t="shared" si="34"/>
        <v>0</v>
      </c>
      <c r="AL23" s="254">
        <f>AL21/AL25</f>
        <v>2.6614500057772019E-2</v>
      </c>
      <c r="AM23" s="181">
        <f t="shared" si="34"/>
        <v>2.7963446921695351E-2</v>
      </c>
      <c r="AN23" s="254">
        <f>AN21/AN25</f>
        <v>2.9591139079813568E-2</v>
      </c>
      <c r="AO23" s="181">
        <f t="shared" si="34"/>
        <v>3.2113322667439437E-2</v>
      </c>
      <c r="AP23" s="254">
        <f>AP21/AP25</f>
        <v>3.2486907148807219E-2</v>
      </c>
      <c r="AQ23" s="254">
        <f>AQ21/AQ25</f>
        <v>3.2436905558105147E-2</v>
      </c>
    </row>
    <row r="24" spans="2:45" s="241" customFormat="1" hidden="1" outlineLevel="1">
      <c r="C24" s="242" t="s">
        <v>348</v>
      </c>
      <c r="D24" s="181"/>
      <c r="E24" s="181"/>
      <c r="F24" s="181"/>
      <c r="G24" s="181"/>
      <c r="H24" s="181"/>
      <c r="I24" s="181"/>
      <c r="J24" s="181"/>
      <c r="K24" s="181"/>
      <c r="L24" s="181"/>
      <c r="M24" s="181"/>
      <c r="N24" s="181"/>
      <c r="O24" s="181"/>
      <c r="P24" s="181">
        <f t="shared" ref="P24:X24" si="35">P21/P16</f>
        <v>6.7500000000000004E-2</v>
      </c>
      <c r="Q24" s="181">
        <f t="shared" si="35"/>
        <v>6.8499999999999991E-2</v>
      </c>
      <c r="R24" s="181">
        <f t="shared" si="35"/>
        <v>6.8500000000000005E-2</v>
      </c>
      <c r="S24" s="181">
        <f t="shared" si="35"/>
        <v>9.2500000000000013E-2</v>
      </c>
      <c r="T24" s="181">
        <f t="shared" si="35"/>
        <v>9.2500000000000013E-2</v>
      </c>
      <c r="U24" s="181">
        <f t="shared" si="35"/>
        <v>0.11175590324105331</v>
      </c>
      <c r="V24" s="181">
        <f t="shared" si="35"/>
        <v>0.11175590324105331</v>
      </c>
      <c r="W24" s="181">
        <f t="shared" si="35"/>
        <v>0.17691213452303697</v>
      </c>
      <c r="X24" s="181">
        <f t="shared" si="35"/>
        <v>0.17691213452303697</v>
      </c>
      <c r="Y24" s="181">
        <v>0.13500000000000001</v>
      </c>
      <c r="Z24" s="181">
        <v>0.16450000000000001</v>
      </c>
      <c r="AA24" s="181">
        <v>0.155</v>
      </c>
      <c r="AB24" s="181">
        <v>0.17749999999999999</v>
      </c>
      <c r="AC24" s="181">
        <v>0.14249999999999999</v>
      </c>
      <c r="AD24" s="181">
        <v>0.1619429361350529</v>
      </c>
      <c r="AE24" s="181"/>
      <c r="AF24" s="181">
        <v>0.16250000000000001</v>
      </c>
      <c r="AG24" s="181"/>
      <c r="AH24" s="181">
        <v>0.18953846077061301</v>
      </c>
      <c r="AI24" s="181"/>
      <c r="AJ24" s="181">
        <v>0.215</v>
      </c>
      <c r="AK24" s="181"/>
      <c r="AL24" s="181">
        <f>AL21/AL16</f>
        <v>0.27577071327676617</v>
      </c>
      <c r="AM24" s="181">
        <v>0.27627071327676617</v>
      </c>
      <c r="AN24" s="181">
        <v>0.28499999999999998</v>
      </c>
      <c r="AO24" s="181">
        <v>0.30249999999999999</v>
      </c>
      <c r="AP24" s="181">
        <v>0.3</v>
      </c>
      <c r="AQ24" s="181">
        <v>0.32</v>
      </c>
    </row>
    <row r="25" spans="2:45" s="126" customFormat="1" collapsed="1">
      <c r="B25" s="187" t="s">
        <v>132</v>
      </c>
      <c r="C25" s="126" t="s">
        <v>131</v>
      </c>
      <c r="D25" s="126">
        <f t="shared" ref="D25:X25" si="36">D13+D16</f>
        <v>13.725</v>
      </c>
      <c r="E25" s="126">
        <f t="shared" si="36"/>
        <v>17.453166</v>
      </c>
      <c r="F25" s="126">
        <f t="shared" si="36"/>
        <v>18.037999999999997</v>
      </c>
      <c r="G25" s="126">
        <f t="shared" si="36"/>
        <v>20.123999999999999</v>
      </c>
      <c r="H25" s="126">
        <f t="shared" si="36"/>
        <v>22.657415999999998</v>
      </c>
      <c r="I25" s="126">
        <f t="shared" si="36"/>
        <v>28.612849999999998</v>
      </c>
      <c r="J25" s="126">
        <f t="shared" si="36"/>
        <v>29.012002999999996</v>
      </c>
      <c r="K25" s="126">
        <f t="shared" si="36"/>
        <v>34.720047999999998</v>
      </c>
      <c r="L25" s="126">
        <f t="shared" si="36"/>
        <v>36.640575000000005</v>
      </c>
      <c r="M25" s="126">
        <f t="shared" si="36"/>
        <v>45.928687000000004</v>
      </c>
      <c r="N25" s="126">
        <f t="shared" si="36"/>
        <v>44.110149999999997</v>
      </c>
      <c r="O25" s="188">
        <f t="shared" si="36"/>
        <v>54.607543</v>
      </c>
      <c r="P25" s="188">
        <f t="shared" si="36"/>
        <v>53.969663000000004</v>
      </c>
      <c r="Q25" s="188">
        <f t="shared" si="36"/>
        <v>65.236755000000002</v>
      </c>
      <c r="R25" s="189">
        <f t="shared" si="36"/>
        <v>61.397360795080388</v>
      </c>
      <c r="S25" s="188">
        <f t="shared" si="36"/>
        <v>60.725780999999998</v>
      </c>
      <c r="T25" s="189">
        <f t="shared" si="36"/>
        <v>71362.900741520105</v>
      </c>
      <c r="U25" s="188">
        <f t="shared" si="36"/>
        <v>80.251999999999995</v>
      </c>
      <c r="V25" s="189">
        <f t="shared" si="36"/>
        <v>76.52683881544317</v>
      </c>
      <c r="W25" s="188">
        <f t="shared" si="36"/>
        <v>76.225660000000005</v>
      </c>
      <c r="X25" s="189">
        <f t="shared" si="36"/>
        <v>92.65183444817157</v>
      </c>
      <c r="Y25" s="188">
        <v>53.808159000000003</v>
      </c>
      <c r="Z25" s="188">
        <f t="shared" ref="Z25:AL25" si="37">Z13+Z16</f>
        <v>64.896934999999999</v>
      </c>
      <c r="AA25" s="188">
        <f t="shared" si="37"/>
        <v>60.173725000000005</v>
      </c>
      <c r="AB25" s="188">
        <f t="shared" si="37"/>
        <v>79.411127999999991</v>
      </c>
      <c r="AC25" s="188">
        <f t="shared" si="37"/>
        <v>75.218187</v>
      </c>
      <c r="AD25" s="188">
        <f t="shared" si="37"/>
        <v>93.201975000000004</v>
      </c>
      <c r="AE25" s="189">
        <f t="shared" si="37"/>
        <v>85.612420054330784</v>
      </c>
      <c r="AF25" s="188">
        <f t="shared" si="37"/>
        <v>83.746258000000012</v>
      </c>
      <c r="AG25" s="189">
        <f t="shared" si="37"/>
        <v>109.23330199196427</v>
      </c>
      <c r="AH25" s="188">
        <f t="shared" si="37"/>
        <v>110.164</v>
      </c>
      <c r="AI25" s="189">
        <f t="shared" si="37"/>
        <v>99.373998981022794</v>
      </c>
      <c r="AJ25" s="188">
        <f t="shared" si="37"/>
        <v>100.12790099999999</v>
      </c>
      <c r="AK25" s="189">
        <f t="shared" si="37"/>
        <v>123.7050258342322</v>
      </c>
      <c r="AL25" s="188">
        <f t="shared" si="37"/>
        <v>122.29103000000001</v>
      </c>
      <c r="AM25" s="189">
        <f>AM13+AM16</f>
        <v>108.31754943123754</v>
      </c>
      <c r="AN25" s="188">
        <f t="shared" ref="AN25" si="38">AN13+AN16</f>
        <v>104.7679</v>
      </c>
      <c r="AO25" s="189">
        <f>AO13+AO16</f>
        <v>132.07739909661348</v>
      </c>
      <c r="AP25" s="188">
        <f>AP13+AP16</f>
        <v>134.832549</v>
      </c>
      <c r="AQ25" s="189">
        <f t="shared" ref="AQ25" si="39">AQ13+AQ16</f>
        <v>120.31388722790629</v>
      </c>
    </row>
    <row r="26" spans="2:45" collapsed="1">
      <c r="B26" s="16" t="s">
        <v>66</v>
      </c>
      <c r="C26" s="17" t="s">
        <v>67</v>
      </c>
      <c r="D26" s="20">
        <v>0.72858942065491195</v>
      </c>
      <c r="E26" s="20">
        <v>0.79025192327418181</v>
      </c>
      <c r="F26" s="20">
        <v>0.62241410325598134</v>
      </c>
      <c r="G26" s="20">
        <v>0.60044536344838551</v>
      </c>
      <c r="H26" s="18">
        <f t="shared" ref="H26:O26" si="40">H25/D25-1</f>
        <v>0.65081355191256818</v>
      </c>
      <c r="I26" s="18">
        <f t="shared" si="40"/>
        <v>0.63940742900170666</v>
      </c>
      <c r="J26" s="18">
        <f t="shared" si="40"/>
        <v>0.60838247034039261</v>
      </c>
      <c r="K26" s="18">
        <f t="shared" si="40"/>
        <v>0.72530550586364551</v>
      </c>
      <c r="L26" s="18">
        <f t="shared" si="40"/>
        <v>0.61715594576186494</v>
      </c>
      <c r="M26" s="18">
        <f t="shared" si="40"/>
        <v>0.60517693973162423</v>
      </c>
      <c r="N26" s="18">
        <f t="shared" si="40"/>
        <v>0.52041036256614204</v>
      </c>
      <c r="O26" s="19">
        <f t="shared" si="40"/>
        <v>0.57279572309347038</v>
      </c>
      <c r="P26" s="19">
        <f>P25/L25-1</f>
        <v>0.47294803643228844</v>
      </c>
      <c r="Q26" s="19">
        <f>Q25/M25-1</f>
        <v>0.42039233562239642</v>
      </c>
      <c r="R26" s="110">
        <v>0.39191004326856294</v>
      </c>
      <c r="S26" s="19">
        <f>S25/N25-1</f>
        <v>0.37668498066771483</v>
      </c>
      <c r="T26" s="110">
        <v>0.45736639811722646</v>
      </c>
      <c r="U26" s="19">
        <f>U25/O25-1</f>
        <v>0.46961382239812544</v>
      </c>
      <c r="V26" s="110">
        <v>0.41796028660477647</v>
      </c>
      <c r="W26" s="19">
        <f>W25/P25-1</f>
        <v>0.41237976601780901</v>
      </c>
      <c r="X26" s="110">
        <f>X25/Q25-1</f>
        <v>0.42023977814610136</v>
      </c>
      <c r="Y26" s="19">
        <f>Y25/L25-1</f>
        <v>0.46854024534276539</v>
      </c>
      <c r="Z26" s="19">
        <f>Z25/M25-1</f>
        <v>0.41299347399153818</v>
      </c>
      <c r="AA26" s="19">
        <f>AA25/N25-1</f>
        <v>0.36416958455140169</v>
      </c>
      <c r="AB26" s="19">
        <f>AB25/O25-1</f>
        <v>0.45421536361743997</v>
      </c>
      <c r="AC26" s="19">
        <f>AC25/Y25-1</f>
        <v>0.39789556821670846</v>
      </c>
      <c r="AD26" s="19">
        <f>AD25/Z25-1</f>
        <v>0.4361537259040047</v>
      </c>
      <c r="AE26" s="110">
        <f>AE25/S25-1</f>
        <v>0.40981999151778359</v>
      </c>
      <c r="AF26" s="19">
        <f>AF25/AA25-1</f>
        <v>0.39174129572334104</v>
      </c>
      <c r="AG26" s="110">
        <f>AG25/AB25-1</f>
        <v>0.37554149831449668</v>
      </c>
      <c r="AH26" s="19">
        <f>AH25/AB25-1</f>
        <v>0.38726149312474201</v>
      </c>
      <c r="AI26" s="110">
        <f>AI25/AC25-1</f>
        <v>0.32114323602379291</v>
      </c>
      <c r="AJ26" s="19">
        <f>AJ25/AC25-1</f>
        <v>0.3311661048145178</v>
      </c>
      <c r="AK26" s="110">
        <f>AK25/AD25-1</f>
        <v>0.32727901779154567</v>
      </c>
      <c r="AL26" s="19">
        <f>AL25/AD25-1</f>
        <v>0.31210771016386718</v>
      </c>
      <c r="AM26" s="110">
        <f>AM25/AF25-1</f>
        <v>0.29340166376433818</v>
      </c>
      <c r="AN26" s="19">
        <f>AN25/AF25-1</f>
        <v>0.25101589613711428</v>
      </c>
      <c r="AO26" s="110">
        <f>AO25/AH25-1</f>
        <v>0.19891615315904909</v>
      </c>
      <c r="AP26" s="19">
        <f>AP25/AH25-1</f>
        <v>0.22392568352637876</v>
      </c>
      <c r="AQ26" s="110">
        <f>AQ25/AJ25-1</f>
        <v>0.20160201129060229</v>
      </c>
    </row>
    <row r="27" spans="2:45" s="30" customFormat="1" ht="15" hidden="1" customHeight="1">
      <c r="C27" s="81" t="s">
        <v>68</v>
      </c>
      <c r="D27" s="21">
        <v>9.1538094480674514E-2</v>
      </c>
      <c r="E27" s="21">
        <f t="shared" ref="E27:O27" si="41">E25/D25-1</f>
        <v>0.27163322404371582</v>
      </c>
      <c r="F27" s="21">
        <f t="shared" si="41"/>
        <v>3.3508762822745064E-2</v>
      </c>
      <c r="G27" s="21">
        <f t="shared" si="41"/>
        <v>0.1156447499722808</v>
      </c>
      <c r="H27" s="21">
        <f t="shared" si="41"/>
        <v>0.12589028026237314</v>
      </c>
      <c r="I27" s="21">
        <f t="shared" si="41"/>
        <v>0.26284700779647596</v>
      </c>
      <c r="J27" s="21">
        <f t="shared" si="41"/>
        <v>1.395013079787577E-2</v>
      </c>
      <c r="K27" s="21">
        <f t="shared" si="41"/>
        <v>0.19674770473448544</v>
      </c>
      <c r="L27" s="21">
        <f t="shared" si="41"/>
        <v>5.5314641270081344E-2</v>
      </c>
      <c r="M27" s="21">
        <f t="shared" si="41"/>
        <v>0.25349252843330095</v>
      </c>
      <c r="N27" s="21">
        <f t="shared" si="41"/>
        <v>-3.9594796167371493E-2</v>
      </c>
      <c r="O27" s="22">
        <f t="shared" si="41"/>
        <v>0.23798134896390066</v>
      </c>
      <c r="P27" s="22">
        <f>P25/O25-1</f>
        <v>-1.1681170126991325E-2</v>
      </c>
      <c r="Q27" s="22">
        <f>Q25/P25-1</f>
        <v>0.20876713645590117</v>
      </c>
      <c r="R27" s="111"/>
      <c r="S27" s="22">
        <f>S25/Q25-1</f>
        <v>-6.9147737345304883E-2</v>
      </c>
      <c r="T27" s="111"/>
      <c r="U27" s="22">
        <f>U25/S25-1</f>
        <v>0.32154743304165989</v>
      </c>
      <c r="V27" s="111"/>
      <c r="W27" s="22">
        <f>W25/U25-1</f>
        <v>-5.0171210686337897E-2</v>
      </c>
      <c r="X27" s="111">
        <f>X25/W25-1</f>
        <v>0.21549402718417343</v>
      </c>
      <c r="Y27" s="22">
        <f>Y25/O25-1</f>
        <v>-1.4638710260229004E-2</v>
      </c>
      <c r="Z27" s="22">
        <f t="shared" ref="Z27:AE27" si="42">Z25/Y25-1</f>
        <v>0.20607982518041545</v>
      </c>
      <c r="AA27" s="22">
        <f t="shared" si="42"/>
        <v>-7.2780170588949922E-2</v>
      </c>
      <c r="AB27" s="22">
        <f t="shared" si="42"/>
        <v>0.31969772521146034</v>
      </c>
      <c r="AC27" s="22">
        <f t="shared" si="42"/>
        <v>-5.2800421119820751E-2</v>
      </c>
      <c r="AD27" s="22">
        <f t="shared" si="42"/>
        <v>0.23908829389892117</v>
      </c>
      <c r="AE27" s="111">
        <f t="shared" si="42"/>
        <v>-8.1431267370345117E-2</v>
      </c>
      <c r="AF27" s="22">
        <f>AF25/AD25-1</f>
        <v>-0.10145404107584621</v>
      </c>
      <c r="AG27" s="111">
        <f>AG25/AF25-1</f>
        <v>0.30433651127390382</v>
      </c>
      <c r="AH27" s="22">
        <f>AH25/AF25-1</f>
        <v>0.31544981985941378</v>
      </c>
      <c r="AI27" s="111">
        <f>AI25/AH25-1</f>
        <v>-9.7944891425304159E-2</v>
      </c>
      <c r="AJ27" s="22">
        <f>AJ25/AH25-1</f>
        <v>-9.1101439671762208E-2</v>
      </c>
      <c r="AK27" s="111">
        <f>AK25/AJ25-1</f>
        <v>0.23547007975561396</v>
      </c>
      <c r="AL27" s="22">
        <f>AL25/AJ25-1</f>
        <v>0.22134818345987317</v>
      </c>
      <c r="AM27" s="111">
        <f>AM25/AL25-1</f>
        <v>-0.11426414978075228</v>
      </c>
      <c r="AN27" s="22">
        <f>AN25/AL25-1</f>
        <v>-0.14329039505186936</v>
      </c>
      <c r="AO27" s="111">
        <f>AO25/AN25-1</f>
        <v>0.26066666504352454</v>
      </c>
      <c r="AP27" s="22">
        <f>AP25/AN25-1</f>
        <v>0.28696431826924096</v>
      </c>
      <c r="AQ27" s="111">
        <f>AQ25/AP25-1</f>
        <v>-0.10767920565006683</v>
      </c>
    </row>
    <row r="28" spans="2:45" s="8" customFormat="1">
      <c r="C28" s="112" t="s">
        <v>183</v>
      </c>
      <c r="D28" s="113"/>
      <c r="E28" s="113"/>
      <c r="F28" s="113"/>
      <c r="G28" s="113"/>
      <c r="H28" s="113"/>
      <c r="I28" s="113"/>
      <c r="J28" s="113"/>
      <c r="K28" s="113"/>
      <c r="L28" s="113"/>
      <c r="M28" s="114"/>
      <c r="N28" s="114"/>
      <c r="O28" s="115"/>
      <c r="P28" s="115"/>
      <c r="Q28" s="112"/>
      <c r="R28" s="116"/>
      <c r="S28" s="113"/>
      <c r="T28" s="116"/>
      <c r="U28" s="113"/>
      <c r="V28" s="116"/>
      <c r="W28" s="113"/>
      <c r="X28" s="116" t="s">
        <v>189</v>
      </c>
      <c r="Y28" s="112"/>
      <c r="Z28" s="112"/>
      <c r="AA28" s="112"/>
      <c r="AB28" s="112"/>
      <c r="AD28" s="113"/>
      <c r="AE28" s="116" t="s">
        <v>239</v>
      </c>
      <c r="AF28" s="116" t="s">
        <v>239</v>
      </c>
      <c r="AG28" s="116" t="s">
        <v>299</v>
      </c>
      <c r="AH28" s="116" t="s">
        <v>299</v>
      </c>
      <c r="AI28" s="116" t="s">
        <v>313</v>
      </c>
      <c r="AJ28" s="116" t="str">
        <f>AI28</f>
        <v>98~100</v>
      </c>
      <c r="AK28" s="116" t="s">
        <v>322</v>
      </c>
      <c r="AL28" s="116" t="str">
        <f>AK28</f>
        <v>120~124</v>
      </c>
      <c r="AM28" s="116" t="s">
        <v>345</v>
      </c>
      <c r="AN28" s="116" t="s">
        <v>345</v>
      </c>
      <c r="AO28" s="116" t="s">
        <v>360</v>
      </c>
      <c r="AP28" s="116" t="str">
        <f>AO28</f>
        <v>130~135</v>
      </c>
      <c r="AQ28" s="116" t="s">
        <v>367</v>
      </c>
    </row>
    <row r="29" spans="2:45" s="8" customFormat="1">
      <c r="C29" s="113" t="s">
        <v>184</v>
      </c>
      <c r="D29" s="113"/>
      <c r="E29" s="113"/>
      <c r="F29" s="113"/>
      <c r="G29" s="113"/>
      <c r="H29" s="113"/>
      <c r="I29" s="113"/>
      <c r="J29" s="113"/>
      <c r="K29" s="113"/>
      <c r="L29" s="113"/>
      <c r="M29" s="114"/>
      <c r="N29" s="114"/>
      <c r="O29" s="214"/>
      <c r="P29" s="214"/>
      <c r="Q29" s="113"/>
      <c r="R29" s="114"/>
      <c r="S29" s="113"/>
      <c r="T29" s="114"/>
      <c r="U29" s="113"/>
      <c r="V29" s="114"/>
      <c r="W29" s="113"/>
      <c r="X29" s="215">
        <v>88.975999999999999</v>
      </c>
      <c r="Y29" s="113"/>
      <c r="Z29" s="113"/>
      <c r="AA29" s="113"/>
      <c r="AB29" s="113"/>
      <c r="AC29" s="113"/>
      <c r="AD29" s="113"/>
      <c r="AE29" s="114">
        <v>83.391419999999997</v>
      </c>
      <c r="AF29" s="114">
        <v>83.391419999999997</v>
      </c>
      <c r="AG29" s="114">
        <v>108.84126000000001</v>
      </c>
      <c r="AH29" s="114">
        <f>AG29</f>
        <v>108.84126000000001</v>
      </c>
      <c r="AI29" s="114">
        <v>98.901139999999998</v>
      </c>
      <c r="AJ29" s="114">
        <f>AI29</f>
        <v>98.901139999999998</v>
      </c>
      <c r="AK29" s="114">
        <v>122.999</v>
      </c>
      <c r="AL29" s="114">
        <f>AK29</f>
        <v>122.999</v>
      </c>
      <c r="AM29" s="114">
        <v>106.762</v>
      </c>
      <c r="AN29" s="114">
        <v>106.762</v>
      </c>
      <c r="AO29" s="114">
        <v>132.41999999999999</v>
      </c>
      <c r="AP29" s="114">
        <f>AO29</f>
        <v>132.41999999999999</v>
      </c>
      <c r="AQ29" s="114">
        <v>120.03100000000001</v>
      </c>
      <c r="AS29" s="15"/>
    </row>
    <row r="30" spans="2:45" s="8" customFormat="1">
      <c r="C30" s="217" t="s">
        <v>352</v>
      </c>
      <c r="D30" s="118"/>
      <c r="E30" s="118"/>
      <c r="F30" s="118"/>
      <c r="G30" s="118"/>
      <c r="H30" s="118"/>
      <c r="I30" s="118"/>
      <c r="J30" s="118"/>
      <c r="K30" s="118"/>
      <c r="L30" s="118"/>
      <c r="M30" s="119"/>
      <c r="N30" s="119"/>
      <c r="O30" s="120"/>
      <c r="P30" s="120"/>
      <c r="Q30" s="118"/>
      <c r="R30" s="119"/>
      <c r="S30" s="118"/>
      <c r="T30" s="119"/>
      <c r="U30" s="118"/>
      <c r="V30" s="119"/>
      <c r="W30" s="118"/>
      <c r="X30" s="121"/>
      <c r="Y30" s="118"/>
      <c r="Z30" s="118"/>
      <c r="AA30" s="118"/>
      <c r="AB30" s="118"/>
      <c r="AC30" s="118"/>
      <c r="AD30" s="118"/>
      <c r="AE30" s="119"/>
      <c r="AF30" s="119"/>
      <c r="AG30" s="119"/>
      <c r="AH30" s="119"/>
      <c r="AI30" s="119"/>
      <c r="AJ30" s="119"/>
      <c r="AK30" s="119"/>
      <c r="AL30" s="119"/>
      <c r="AM30" s="216">
        <f>AM29/AF25-1</f>
        <v>0.27482710929006515</v>
      </c>
      <c r="AN30" s="119"/>
      <c r="AO30" s="216">
        <f>AO29/AH25-1</f>
        <v>0.20202607022257713</v>
      </c>
      <c r="AP30" s="119"/>
      <c r="AQ30" s="252">
        <f>AQ29/AJ25-1</f>
        <v>0.19877675254572669</v>
      </c>
    </row>
    <row r="31" spans="2:45" s="250" customFormat="1" hidden="1" outlineLevel="1">
      <c r="C31" s="255" t="s">
        <v>356</v>
      </c>
      <c r="H31" s="250" t="e">
        <f t="shared" ref="H31:AA31" si="43">H25/H5</f>
        <v>#DIV/0!</v>
      </c>
      <c r="I31" s="250" t="e">
        <f t="shared" si="43"/>
        <v>#DIV/0!</v>
      </c>
      <c r="J31" s="250" t="e">
        <f t="shared" si="43"/>
        <v>#DIV/0!</v>
      </c>
      <c r="K31" s="250" t="e">
        <f t="shared" si="43"/>
        <v>#DIV/0!</v>
      </c>
      <c r="L31" s="250" t="e">
        <f t="shared" si="43"/>
        <v>#DIV/0!</v>
      </c>
      <c r="M31" s="250" t="e">
        <f t="shared" si="43"/>
        <v>#DIV/0!</v>
      </c>
      <c r="N31" s="250" t="e">
        <f t="shared" si="43"/>
        <v>#DIV/0!</v>
      </c>
      <c r="O31" s="250">
        <f t="shared" si="43"/>
        <v>0.27663395643363725</v>
      </c>
      <c r="P31" s="250">
        <f t="shared" si="43"/>
        <v>0.3021817637178052</v>
      </c>
      <c r="Q31" s="250">
        <f t="shared" si="43"/>
        <v>0.28500111402359107</v>
      </c>
      <c r="R31" s="250" t="e">
        <f t="shared" si="43"/>
        <v>#DIV/0!</v>
      </c>
      <c r="S31" s="250">
        <f t="shared" si="43"/>
        <v>0.26564208661417321</v>
      </c>
      <c r="T31" s="250" t="e">
        <f t="shared" si="43"/>
        <v>#DIV/0!</v>
      </c>
      <c r="U31" s="250">
        <f t="shared" si="43"/>
        <v>0.26485808580858083</v>
      </c>
      <c r="V31" s="250" t="e">
        <f t="shared" si="43"/>
        <v>#DIV/0!</v>
      </c>
      <c r="W31" s="250">
        <f t="shared" si="43"/>
        <v>0.30104921011058455</v>
      </c>
      <c r="X31" s="250">
        <f t="shared" si="43"/>
        <v>0.27640762066876962</v>
      </c>
      <c r="Y31" s="250">
        <f>Y25/Y5</f>
        <v>0.30127748600223969</v>
      </c>
      <c r="Z31" s="250">
        <f t="shared" si="43"/>
        <v>0.28351653560506773</v>
      </c>
      <c r="AA31" s="250">
        <f t="shared" si="43"/>
        <v>0.26322714348206477</v>
      </c>
      <c r="AB31" s="250">
        <f t="shared" ref="AB31:AQ31" si="44">AB25/AB5</f>
        <v>0.26208293069306926</v>
      </c>
      <c r="AC31" s="250">
        <f t="shared" si="44"/>
        <v>0.29707024881516592</v>
      </c>
      <c r="AD31" s="250">
        <f t="shared" si="44"/>
        <v>0.27804885143198094</v>
      </c>
      <c r="AE31" s="250" t="e">
        <f t="shared" si="44"/>
        <v>#DIV/0!</v>
      </c>
      <c r="AF31" s="250">
        <f t="shared" si="44"/>
        <v>0.27684713388429755</v>
      </c>
      <c r="AG31" s="250">
        <f t="shared" si="44"/>
        <v>0.27744201396908935</v>
      </c>
      <c r="AH31" s="250">
        <f t="shared" si="44"/>
        <v>0.27308874566187408</v>
      </c>
      <c r="AI31" s="250">
        <f t="shared" si="44"/>
        <v>0.29041723983475026</v>
      </c>
      <c r="AJ31" s="250">
        <f t="shared" si="44"/>
        <v>0.30323410357359176</v>
      </c>
      <c r="AK31" s="250">
        <f t="shared" si="44"/>
        <v>0.30204200172763718</v>
      </c>
      <c r="AL31" s="250">
        <f t="shared" si="44"/>
        <v>0.27958625971650664</v>
      </c>
      <c r="AM31" s="250">
        <f t="shared" si="44"/>
        <v>0.28348132427756106</v>
      </c>
      <c r="AN31" s="250">
        <f t="shared" si="44"/>
        <v>0.26536955420466057</v>
      </c>
      <c r="AO31" s="250">
        <f t="shared" si="44"/>
        <v>0.26171466348685923</v>
      </c>
      <c r="AP31" s="250">
        <f t="shared" si="44"/>
        <v>0.26211615279937794</v>
      </c>
      <c r="AQ31" s="250">
        <f t="shared" si="44"/>
        <v>0.29887992387362433</v>
      </c>
    </row>
    <row r="32" spans="2:45" s="250" customFormat="1" hidden="1" outlineLevel="1">
      <c r="C32" s="250" t="s">
        <v>357</v>
      </c>
      <c r="Y32" s="250">
        <f>(Y25-Y21)/Y5</f>
        <v>0.29844534020156777</v>
      </c>
      <c r="Z32" s="250">
        <f t="shared" ref="Z32:AN32" si="45">(Z25-Z21)/Z5</f>
        <v>0.27981946745522063</v>
      </c>
      <c r="AA32" s="250">
        <f t="shared" si="45"/>
        <v>0.25985169912510936</v>
      </c>
      <c r="AB32" s="250">
        <f t="shared" si="45"/>
        <v>0.25828875161716169</v>
      </c>
      <c r="AC32" s="250">
        <f t="shared" si="45"/>
        <v>0.29403523631516593</v>
      </c>
      <c r="AD32" s="250">
        <f t="shared" si="45"/>
        <v>0.27427277793854415</v>
      </c>
      <c r="AE32" s="250" t="e">
        <f t="shared" si="45"/>
        <v>#DIV/0!</v>
      </c>
      <c r="AF32" s="250">
        <f>(AF25-AF21)/AF5</f>
        <v>0.27293639438016531</v>
      </c>
      <c r="AG32" s="250">
        <f t="shared" si="45"/>
        <v>0.27744201396908935</v>
      </c>
      <c r="AH32" s="250">
        <f t="shared" si="45"/>
        <v>0.26838176425384236</v>
      </c>
      <c r="AI32" s="250">
        <f t="shared" si="45"/>
        <v>0.29041723983475026</v>
      </c>
      <c r="AJ32" s="250">
        <f t="shared" si="45"/>
        <v>0.29761504731980615</v>
      </c>
      <c r="AK32" s="250">
        <f t="shared" si="45"/>
        <v>0.30204200172763718</v>
      </c>
      <c r="AL32" s="250">
        <f t="shared" si="45"/>
        <v>0.27214521119112944</v>
      </c>
      <c r="AM32" s="250">
        <f t="shared" si="45"/>
        <v>0.27555420931283359</v>
      </c>
      <c r="AN32" s="250">
        <f t="shared" si="45"/>
        <v>0.25751696681864233</v>
      </c>
      <c r="AO32" s="250">
        <f>(AO25-AO21)/AO5</f>
        <v>0.25331013605150537</v>
      </c>
      <c r="AP32" s="250">
        <f>(AP25-AP21)/AP5</f>
        <v>0.25360080968118198</v>
      </c>
      <c r="AQ32" s="250">
        <f>(AQ25-AQ21)/AQ5</f>
        <v>0.28918518400972193</v>
      </c>
    </row>
    <row r="33" spans="2:43" collapsed="1">
      <c r="C33" s="128" t="s">
        <v>303</v>
      </c>
      <c r="D33" s="11"/>
      <c r="E33" s="11"/>
      <c r="F33" s="11"/>
      <c r="G33" s="11"/>
      <c r="H33" s="127" t="s">
        <v>64</v>
      </c>
      <c r="I33" s="127" t="s">
        <v>65</v>
      </c>
      <c r="J33" s="127" t="s">
        <v>51</v>
      </c>
      <c r="K33" s="127" t="s">
        <v>52</v>
      </c>
      <c r="L33" s="127" t="s">
        <v>71</v>
      </c>
      <c r="M33" s="127" t="s">
        <v>109</v>
      </c>
      <c r="N33" s="127" t="s">
        <v>118</v>
      </c>
      <c r="O33" s="127" t="str">
        <f>O12</f>
        <v>4Q15</v>
      </c>
      <c r="P33" s="127" t="s">
        <v>147</v>
      </c>
      <c r="Q33" s="127" t="s">
        <v>151</v>
      </c>
      <c r="R33" s="127" t="str">
        <f t="shared" ref="R33:AM33" si="46">R12</f>
        <v>3Q16E</v>
      </c>
      <c r="S33" s="127" t="str">
        <f t="shared" si="46"/>
        <v>3Q16</v>
      </c>
      <c r="T33" s="127" t="str">
        <f t="shared" si="46"/>
        <v>4Q16E</v>
      </c>
      <c r="U33" s="127" t="str">
        <f t="shared" si="46"/>
        <v>4Q16</v>
      </c>
      <c r="V33" s="127" t="str">
        <f t="shared" si="46"/>
        <v>1Q17E</v>
      </c>
      <c r="W33" s="127" t="str">
        <f t="shared" si="46"/>
        <v>1Q17</v>
      </c>
      <c r="X33" s="127" t="str">
        <f t="shared" si="46"/>
        <v>2Q17E</v>
      </c>
      <c r="Y33" s="127" t="str">
        <f t="shared" si="46"/>
        <v>1Q16</v>
      </c>
      <c r="Z33" s="127" t="str">
        <f t="shared" si="46"/>
        <v>2Q16</v>
      </c>
      <c r="AA33" s="127" t="str">
        <f t="shared" si="46"/>
        <v>3Q16</v>
      </c>
      <c r="AB33" s="127" t="str">
        <f t="shared" si="46"/>
        <v>4Q16</v>
      </c>
      <c r="AC33" s="127" t="str">
        <f t="shared" si="46"/>
        <v>1Q17</v>
      </c>
      <c r="AD33" s="127" t="str">
        <f t="shared" si="46"/>
        <v>2Q17</v>
      </c>
      <c r="AE33" s="127" t="str">
        <f t="shared" si="46"/>
        <v>3Q17E</v>
      </c>
      <c r="AF33" s="127" t="str">
        <f t="shared" si="46"/>
        <v>3Q17</v>
      </c>
      <c r="AG33" s="127" t="str">
        <f t="shared" si="46"/>
        <v>4Q17E</v>
      </c>
      <c r="AH33" s="127" t="str">
        <f t="shared" si="46"/>
        <v>4Q17</v>
      </c>
      <c r="AI33" s="127" t="str">
        <f t="shared" si="46"/>
        <v>1Q18E</v>
      </c>
      <c r="AJ33" s="127" t="str">
        <f t="shared" si="46"/>
        <v>1Q18</v>
      </c>
      <c r="AK33" s="127" t="str">
        <f t="shared" si="46"/>
        <v>2Q18E</v>
      </c>
      <c r="AL33" s="127" t="str">
        <f t="shared" si="46"/>
        <v>2Q18</v>
      </c>
      <c r="AM33" s="127" t="str">
        <f t="shared" si="46"/>
        <v>3Q18E</v>
      </c>
      <c r="AN33" s="127" t="str">
        <f t="shared" ref="AN33:AO33" si="47">AN12</f>
        <v>3Q18</v>
      </c>
      <c r="AO33" s="127" t="str">
        <f t="shared" si="47"/>
        <v>4Q18E</v>
      </c>
      <c r="AP33" s="127" t="str">
        <f>AP4</f>
        <v>4Q18</v>
      </c>
      <c r="AQ33" s="127" t="s">
        <v>364</v>
      </c>
    </row>
    <row r="34" spans="2:43" s="25" customFormat="1" hidden="1" outlineLevel="1">
      <c r="B34" s="24" t="s">
        <v>129</v>
      </c>
      <c r="C34" s="25" t="s">
        <v>294</v>
      </c>
      <c r="D34" s="26">
        <v>18.399999999999999</v>
      </c>
      <c r="E34" s="26">
        <v>23.6</v>
      </c>
      <c r="F34" s="26">
        <v>24.2</v>
      </c>
      <c r="G34" s="26">
        <v>27.5</v>
      </c>
      <c r="H34" s="26">
        <v>31.2</v>
      </c>
      <c r="I34" s="26">
        <v>39.200000000000003</v>
      </c>
      <c r="J34" s="26">
        <v>40.5</v>
      </c>
      <c r="K34" s="26">
        <v>48.4</v>
      </c>
      <c r="L34" s="26">
        <v>50.9</v>
      </c>
      <c r="M34" s="26">
        <v>64.7</v>
      </c>
      <c r="N34" s="26">
        <v>61.3</v>
      </c>
      <c r="O34" s="26">
        <v>78.7</v>
      </c>
      <c r="P34" s="26">
        <v>76.2</v>
      </c>
      <c r="Q34" s="26">
        <v>94.7</v>
      </c>
      <c r="R34" s="41">
        <v>88.998319174652835</v>
      </c>
      <c r="S34" s="26">
        <v>86.8</v>
      </c>
      <c r="T34" s="41">
        <v>112.25765926690407</v>
      </c>
      <c r="U34" s="26">
        <v>114.74</v>
      </c>
      <c r="V34" s="41">
        <v>108.09694812283894</v>
      </c>
      <c r="W34" s="26">
        <v>107.9</v>
      </c>
      <c r="X34" s="41">
        <v>134.9872954621369</v>
      </c>
      <c r="Y34" s="26">
        <v>76.2</v>
      </c>
      <c r="Z34" s="26">
        <v>94.7</v>
      </c>
      <c r="AA34" s="26">
        <v>86.8</v>
      </c>
      <c r="AB34" s="26">
        <v>114.74</v>
      </c>
      <c r="AC34" s="26">
        <v>107.9</v>
      </c>
      <c r="AD34" s="26">
        <v>136.6</v>
      </c>
      <c r="AE34" s="41">
        <f>'1.Direct Sales'!AQ56/1000000000</f>
        <v>119.88322379998732</v>
      </c>
      <c r="AF34" s="200">
        <f>AE34/AE8*AF8*1.025</f>
        <v>116.86875074720926</v>
      </c>
      <c r="AG34" s="41">
        <f>'1.Direct Sales'!AU56/1000000000</f>
        <v>155.12920603799</v>
      </c>
      <c r="AH34" s="200">
        <f>AG34/AG8*AH8*0.975</f>
        <v>154.97128909865037</v>
      </c>
      <c r="AI34" s="41">
        <f>'1.Direct Sales'!AY56/1000000000</f>
        <v>141.46733220799999</v>
      </c>
      <c r="AJ34" s="200">
        <f>AI34/AI8*AJ8</f>
        <v>141.46733220799999</v>
      </c>
      <c r="AK34" s="41">
        <f>'1.Direct Sales'!BC56/1000000000</f>
        <v>171.903898099</v>
      </c>
      <c r="AL34" s="200">
        <f>AK34/AK8*AL8</f>
        <v>183.5880880949359</v>
      </c>
      <c r="AM34" s="200">
        <v>152.95194280961363</v>
      </c>
      <c r="AN34" s="200">
        <f>AM34/AM8*AN8</f>
        <v>158.03663311191173</v>
      </c>
      <c r="AO34" s="200">
        <f>'1.Direct Sales'!BK56/1000000000</f>
        <v>193.852374669</v>
      </c>
      <c r="AP34" s="200">
        <f>AH34*(1+23.5%)</f>
        <v>191.38954203683321</v>
      </c>
      <c r="AQ34" s="200">
        <f>'1.Direct Sales'!BO56/1000000000</f>
        <v>171.61623866860072</v>
      </c>
    </row>
    <row r="35" spans="2:43" s="17" customFormat="1" hidden="1" outlineLevel="1">
      <c r="B35" s="16" t="s">
        <v>66</v>
      </c>
      <c r="C35" s="17" t="s">
        <v>67</v>
      </c>
      <c r="D35" s="27"/>
      <c r="E35" s="27"/>
      <c r="F35" s="27"/>
      <c r="G35" s="27"/>
      <c r="H35" s="18">
        <f t="shared" ref="H35:O35" si="48">H34/D34-1</f>
        <v>0.69565217391304368</v>
      </c>
      <c r="I35" s="18">
        <f t="shared" si="48"/>
        <v>0.66101694915254239</v>
      </c>
      <c r="J35" s="18">
        <f t="shared" si="48"/>
        <v>0.67355371900826455</v>
      </c>
      <c r="K35" s="18">
        <f t="shared" si="48"/>
        <v>0.76</v>
      </c>
      <c r="L35" s="18">
        <f t="shared" si="48"/>
        <v>0.63141025641025639</v>
      </c>
      <c r="M35" s="18">
        <f t="shared" si="48"/>
        <v>0.65051020408163263</v>
      </c>
      <c r="N35" s="18">
        <f t="shared" si="48"/>
        <v>0.51358024691358017</v>
      </c>
      <c r="O35" s="18">
        <f t="shared" si="48"/>
        <v>0.62603305785123986</v>
      </c>
      <c r="P35" s="19">
        <f>P34/L34-1</f>
        <v>0.49705304518664062</v>
      </c>
      <c r="Q35" s="19">
        <f>Q34/M34-1</f>
        <v>0.46367851622874801</v>
      </c>
      <c r="R35" s="19">
        <f>R34/N34-1</f>
        <v>0.4518485999127706</v>
      </c>
      <c r="S35" s="19">
        <f>S34/N34-1</f>
        <v>0.41598694942903758</v>
      </c>
      <c r="T35" s="19">
        <f>T34/O34-1</f>
        <v>0.42639973655532493</v>
      </c>
      <c r="U35" s="19">
        <f>U34/O34-1</f>
        <v>0.45794155019059701</v>
      </c>
      <c r="V35" s="19">
        <f>V34/P34-1</f>
        <v>0.41859511972229568</v>
      </c>
      <c r="W35" s="19">
        <f>W34/P34-1</f>
        <v>0.41601049868766404</v>
      </c>
      <c r="X35" s="19">
        <f>X34/Q34-1</f>
        <v>0.42542022663291346</v>
      </c>
      <c r="Y35" s="19">
        <f>P35</f>
        <v>0.49705304518664062</v>
      </c>
      <c r="Z35" s="19">
        <f>Q35</f>
        <v>0.46367851622874801</v>
      </c>
      <c r="AA35" s="19">
        <f>S35</f>
        <v>0.41598694942903758</v>
      </c>
      <c r="AB35" s="19">
        <f>U35</f>
        <v>0.45794155019059701</v>
      </c>
      <c r="AC35" s="19">
        <f>W35</f>
        <v>0.41601049868766404</v>
      </c>
      <c r="AD35" s="19">
        <f>AD34/Z34-1</f>
        <v>0.44244984160506862</v>
      </c>
      <c r="AE35" s="19">
        <f>AE34/S34-1</f>
        <v>0.38114313133625943</v>
      </c>
      <c r="AF35" s="19">
        <f>AF34/AA34-1</f>
        <v>0.34641417911531414</v>
      </c>
      <c r="AG35" s="19">
        <f>AG34/AB34-1</f>
        <v>0.35200632767988504</v>
      </c>
      <c r="AH35" s="19">
        <f>AH34/AB34-1</f>
        <v>0.35063002526277121</v>
      </c>
      <c r="AI35" s="19">
        <f>AI34/W34-1</f>
        <v>0.31109668404077828</v>
      </c>
      <c r="AJ35" s="19">
        <f>AJ34/AC34-1</f>
        <v>0.31109668404077828</v>
      </c>
      <c r="AK35" s="19">
        <f>AK34/AD34-1</f>
        <v>0.25844727744509521</v>
      </c>
      <c r="AL35" s="19">
        <f>AL34/AD34-1</f>
        <v>0.34398307536556305</v>
      </c>
      <c r="AM35" s="19">
        <f>AM34/AF34-1</f>
        <v>0.30874970282221481</v>
      </c>
      <c r="AN35" s="19">
        <f>AN34/AF34-1</f>
        <v>0.35225740072938638</v>
      </c>
      <c r="AO35" s="19">
        <f t="shared" ref="AO35" si="49">AO34/AG34-1</f>
        <v>0.24961881530887853</v>
      </c>
      <c r="AP35" s="19">
        <f>AP34/AH34-1</f>
        <v>0.23499999999999988</v>
      </c>
      <c r="AQ35" s="19">
        <f>AQ34/AJ34-1</f>
        <v>0.2131156782985959</v>
      </c>
    </row>
    <row r="36" spans="2:43" s="17" customFormat="1" hidden="1" outlineLevel="1">
      <c r="B36" s="16"/>
      <c r="C36" s="17" t="s">
        <v>68</v>
      </c>
      <c r="D36" s="27"/>
      <c r="E36" s="18">
        <f t="shared" ref="E36:O36" si="50">E34/D34-1</f>
        <v>0.28260869565217406</v>
      </c>
      <c r="F36" s="18">
        <f t="shared" si="50"/>
        <v>2.5423728813559254E-2</v>
      </c>
      <c r="G36" s="18">
        <f t="shared" si="50"/>
        <v>0.13636363636363646</v>
      </c>
      <c r="H36" s="18">
        <f t="shared" si="50"/>
        <v>0.13454545454545452</v>
      </c>
      <c r="I36" s="18">
        <f t="shared" si="50"/>
        <v>0.25641025641025661</v>
      </c>
      <c r="J36" s="18">
        <f t="shared" si="50"/>
        <v>3.3163265306122458E-2</v>
      </c>
      <c r="K36" s="18">
        <f t="shared" si="50"/>
        <v>0.19506172839506175</v>
      </c>
      <c r="L36" s="18">
        <f t="shared" si="50"/>
        <v>5.1652892561983466E-2</v>
      </c>
      <c r="M36" s="18">
        <f t="shared" si="50"/>
        <v>0.27111984282907664</v>
      </c>
      <c r="N36" s="18">
        <f t="shared" si="50"/>
        <v>-5.2550231839258221E-2</v>
      </c>
      <c r="O36" s="18">
        <f t="shared" si="50"/>
        <v>0.28384991843393159</v>
      </c>
      <c r="P36" s="19">
        <f>P34/O34-1</f>
        <v>-3.1766200762388785E-2</v>
      </c>
      <c r="Q36" s="19">
        <f>Q34/P34-1</f>
        <v>0.24278215223097122</v>
      </c>
      <c r="R36" s="19">
        <f>R34/Q34-1</f>
        <v>-6.0207822865334437E-2</v>
      </c>
      <c r="S36" s="19">
        <f>S34/Q34-1</f>
        <v>-8.3421330517423509E-2</v>
      </c>
      <c r="T36" s="19">
        <f>T34/S34-1</f>
        <v>0.29329100537907915</v>
      </c>
      <c r="U36" s="19">
        <f>U34/S34-1</f>
        <v>0.32188940092165907</v>
      </c>
      <c r="V36" s="19">
        <f>V34/U34-1</f>
        <v>-5.7896565078970341E-2</v>
      </c>
      <c r="W36" s="19">
        <f>W34/U34-1</f>
        <v>-5.9613038173261246E-2</v>
      </c>
      <c r="X36" s="19">
        <f>X34/W34-1</f>
        <v>0.25104073644241787</v>
      </c>
      <c r="Y36" s="19">
        <f>P36</f>
        <v>-3.1766200762388785E-2</v>
      </c>
      <c r="Z36" s="19">
        <f>Q36</f>
        <v>0.24278215223097122</v>
      </c>
      <c r="AA36" s="19">
        <f>S36</f>
        <v>-8.3421330517423509E-2</v>
      </c>
      <c r="AB36" s="19">
        <f>U36</f>
        <v>0.32188940092165907</v>
      </c>
      <c r="AC36" s="19">
        <f>W36</f>
        <v>-5.9613038173261246E-2</v>
      </c>
      <c r="AD36" s="19">
        <f>AD34/AC34-1</f>
        <v>0.26598702502316951</v>
      </c>
      <c r="AE36" s="19">
        <f>AE34/AD34-1</f>
        <v>-0.12237757101034175</v>
      </c>
      <c r="AF36" s="19">
        <f>AF34/AD34-1</f>
        <v>-0.14444545573053247</v>
      </c>
      <c r="AG36" s="19">
        <f>AG34/AF34-1</f>
        <v>0.32737968914837889</v>
      </c>
      <c r="AH36" s="19">
        <f>AH34/AF34-1</f>
        <v>0.32602845592024932</v>
      </c>
      <c r="AI36" s="19">
        <f>AI34/AH34-1</f>
        <v>-8.7138443315485037E-2</v>
      </c>
      <c r="AJ36" s="19">
        <f>AJ34/AH34-1</f>
        <v>-8.7138443315485037E-2</v>
      </c>
      <c r="AK36" s="19">
        <f>AK34/AJ34-1</f>
        <v>0.21514907658150362</v>
      </c>
      <c r="AL36" s="19">
        <f>AL34/AJ34-1</f>
        <v>0.29774192549984324</v>
      </c>
      <c r="AM36" s="19">
        <f>AM34/AL34-1</f>
        <v>-0.16687436316391024</v>
      </c>
      <c r="AN36" s="19">
        <f>AN34/AL34-1</f>
        <v>-0.13917817461997406</v>
      </c>
      <c r="AO36" s="19">
        <f>AO34/AN34-1</f>
        <v>0.22662936340668427</v>
      </c>
      <c r="AP36" s="19">
        <f>AP34/AN34-1</f>
        <v>0.21104542831726247</v>
      </c>
      <c r="AQ36" s="19">
        <f>AQ34/AO34-1</f>
        <v>-0.11470654428849347</v>
      </c>
    </row>
    <row r="37" spans="2:43" s="17" customFormat="1" hidden="1" outlineLevel="1">
      <c r="C37" s="90" t="s">
        <v>194</v>
      </c>
      <c r="D37" s="27"/>
      <c r="E37" s="18"/>
      <c r="F37" s="18"/>
      <c r="G37" s="27">
        <f>G13/1000</f>
        <v>1.934E-2</v>
      </c>
      <c r="H37" s="27">
        <f t="shared" ref="H37:Q37" si="51">H13</f>
        <v>21.781457</v>
      </c>
      <c r="I37" s="27">
        <f t="shared" si="51"/>
        <v>27.018303</v>
      </c>
      <c r="J37" s="27">
        <f t="shared" si="51"/>
        <v>27.368869999999998</v>
      </c>
      <c r="K37" s="27">
        <f t="shared" si="51"/>
        <v>32.380628000000002</v>
      </c>
      <c r="L37" s="27">
        <f t="shared" si="51"/>
        <v>34.548516000000006</v>
      </c>
      <c r="M37" s="27">
        <f t="shared" si="51"/>
        <v>42.616447000000001</v>
      </c>
      <c r="N37" s="27">
        <f t="shared" si="51"/>
        <v>40.641370999999999</v>
      </c>
      <c r="O37" s="27">
        <f t="shared" si="51"/>
        <v>49.914650000000002</v>
      </c>
      <c r="P37" s="27">
        <f t="shared" si="51"/>
        <v>49.975605000000002</v>
      </c>
      <c r="Q37" s="27">
        <f t="shared" si="51"/>
        <v>59.705700999999998</v>
      </c>
      <c r="R37" s="123">
        <f>R38*R34</f>
        <v>56.110950730141383</v>
      </c>
      <c r="S37" s="27">
        <f>S13</f>
        <v>55.172944000000001</v>
      </c>
      <c r="T37" s="123">
        <f>T38*T34</f>
        <v>71.354672215483646</v>
      </c>
      <c r="U37" s="27">
        <f>U13</f>
        <v>72.846999999999994</v>
      </c>
      <c r="V37" s="123">
        <f>V34*V38</f>
        <v>70.967588770891084</v>
      </c>
      <c r="W37" s="27">
        <f>W13</f>
        <v>69.749088999999998</v>
      </c>
      <c r="X37" s="123">
        <f>X34*X38</f>
        <v>83.882762534279124</v>
      </c>
      <c r="Y37" s="105">
        <f t="shared" ref="Y37:Z41" si="52">P37</f>
        <v>49.975605000000002</v>
      </c>
      <c r="Z37" s="105">
        <f t="shared" si="52"/>
        <v>59.705700999999998</v>
      </c>
      <c r="AA37" s="105">
        <f>S37</f>
        <v>55.172944000000001</v>
      </c>
      <c r="AB37" s="105">
        <f>U37</f>
        <v>72.846999999999994</v>
      </c>
      <c r="AC37" s="105">
        <f>W37</f>
        <v>69.749088999999998</v>
      </c>
      <c r="AD37" s="27">
        <f>AD13</f>
        <v>85.386013000000005</v>
      </c>
      <c r="AE37" s="123">
        <f>AE38*AE34</f>
        <v>76.21600293116694</v>
      </c>
      <c r="AF37" s="27">
        <f>AF13</f>
        <v>76.466266000000005</v>
      </c>
      <c r="AG37" s="123">
        <f>AG38*AG34</f>
        <v>100.72412236322731</v>
      </c>
      <c r="AH37" s="27">
        <f>AH13</f>
        <v>100.146</v>
      </c>
      <c r="AI37" s="123">
        <f>AI38*AI34</f>
        <v>90.892760943639985</v>
      </c>
      <c r="AJ37" s="27">
        <f>AJ13</f>
        <v>91.498075999999998</v>
      </c>
      <c r="AK37" s="123">
        <f>AK38*AK34</f>
        <v>111.565629866251</v>
      </c>
      <c r="AL37" s="27">
        <f>AL13</f>
        <v>110.488781</v>
      </c>
      <c r="AM37" s="123">
        <f>AM38*AM34</f>
        <v>97.353911598319073</v>
      </c>
      <c r="AN37" s="27">
        <f>AN13</f>
        <v>93.89</v>
      </c>
      <c r="AO37" s="123">
        <f>AO38*AO34</f>
        <v>118.056096173421</v>
      </c>
      <c r="AP37" s="27">
        <f>AP13</f>
        <v>120.23157399999999</v>
      </c>
      <c r="AQ37" s="123">
        <f>AQ38*AQ34</f>
        <v>108.11823036121845</v>
      </c>
    </row>
    <row r="38" spans="2:43" s="17" customFormat="1" hidden="1" outlineLevel="1">
      <c r="C38" s="98" t="s">
        <v>193</v>
      </c>
      <c r="D38" s="97"/>
      <c r="E38" s="21"/>
      <c r="F38" s="21"/>
      <c r="G38" s="21">
        <f>G13/1000/G34</f>
        <v>7.032727272727273E-4</v>
      </c>
      <c r="H38" s="21">
        <f t="shared" ref="H38:Q38" si="53">H13/H34</f>
        <v>0.69812362179487175</v>
      </c>
      <c r="I38" s="21">
        <f t="shared" si="53"/>
        <v>0.68924242346938769</v>
      </c>
      <c r="J38" s="21">
        <f t="shared" si="53"/>
        <v>0.67577456790123447</v>
      </c>
      <c r="K38" s="21">
        <f t="shared" si="53"/>
        <v>0.66902123966942151</v>
      </c>
      <c r="L38" s="21">
        <f t="shared" si="53"/>
        <v>0.67875277013752466</v>
      </c>
      <c r="M38" s="21">
        <f t="shared" si="53"/>
        <v>0.65867769706336943</v>
      </c>
      <c r="N38" s="21">
        <f t="shared" si="53"/>
        <v>0.66299137030995103</v>
      </c>
      <c r="O38" s="21">
        <f t="shared" si="53"/>
        <v>0.63423951715374838</v>
      </c>
      <c r="P38" s="21">
        <f t="shared" si="53"/>
        <v>0.65584783464566931</v>
      </c>
      <c r="Q38" s="21">
        <f t="shared" si="53"/>
        <v>0.63047202745512143</v>
      </c>
      <c r="R38" s="106">
        <f>Q38</f>
        <v>0.63047202745512143</v>
      </c>
      <c r="S38" s="21">
        <f>S13/S34</f>
        <v>0.63563299539170515</v>
      </c>
      <c r="T38" s="106">
        <f>S38</f>
        <v>0.63563299539170515</v>
      </c>
      <c r="U38" s="21">
        <f>U13/U34</f>
        <v>0.63488757190169076</v>
      </c>
      <c r="V38" s="106">
        <f>U38*P38/O38</f>
        <v>0.65651796839116228</v>
      </c>
      <c r="W38" s="21">
        <f>W13/W34</f>
        <v>0.64642343836885996</v>
      </c>
      <c r="X38" s="106">
        <f>W38*Q38/P38</f>
        <v>0.62141227622274808</v>
      </c>
      <c r="Y38" s="22">
        <f t="shared" si="52"/>
        <v>0.65584783464566931</v>
      </c>
      <c r="Z38" s="22">
        <f t="shared" si="52"/>
        <v>0.63047202745512143</v>
      </c>
      <c r="AA38" s="22">
        <f>S38</f>
        <v>0.63563299539170515</v>
      </c>
      <c r="AB38" s="22">
        <f>U38</f>
        <v>0.63488757190169076</v>
      </c>
      <c r="AC38" s="22">
        <f>W38</f>
        <v>0.64642343836885996</v>
      </c>
      <c r="AD38" s="21">
        <f>AD13/AD34</f>
        <v>0.62508062225475847</v>
      </c>
      <c r="AE38" s="106">
        <f>AVERAGE(AD38,W38)</f>
        <v>0.63575203031180916</v>
      </c>
      <c r="AF38" s="21">
        <f>AF13/AF34</f>
        <v>0.65429180607396853</v>
      </c>
      <c r="AG38" s="106">
        <f>AF38-0.005</f>
        <v>0.64929180607396852</v>
      </c>
      <c r="AH38" s="21">
        <f>AH13/AH34</f>
        <v>0.64622292672709114</v>
      </c>
      <c r="AI38" s="106">
        <v>0.64249999999999996</v>
      </c>
      <c r="AJ38" s="21">
        <f>AJ13/AJ34</f>
        <v>0.64677883276592796</v>
      </c>
      <c r="AK38" s="106">
        <v>0.64900000000000002</v>
      </c>
      <c r="AL38" s="21">
        <f>AL13/AL34</f>
        <v>0.60182979269801395</v>
      </c>
      <c r="AM38" s="106">
        <v>0.63649999999999995</v>
      </c>
      <c r="AN38" s="21">
        <f>AN13/AN34</f>
        <v>0.59410276055117506</v>
      </c>
      <c r="AO38" s="106">
        <v>0.60899999999999999</v>
      </c>
      <c r="AP38" s="21">
        <f>AP13/AP34</f>
        <v>0.6282034677571946</v>
      </c>
      <c r="AQ38" s="106">
        <v>0.63</v>
      </c>
    </row>
    <row r="39" spans="2:43" s="25" customFormat="1" hidden="1" outlineLevel="1">
      <c r="B39" s="16" t="s">
        <v>130</v>
      </c>
      <c r="C39" s="25" t="s">
        <v>112</v>
      </c>
      <c r="D39" s="26">
        <v>5.6000000000000014</v>
      </c>
      <c r="E39" s="26">
        <v>6.8999999999999968</v>
      </c>
      <c r="F39" s="26">
        <v>7.7000000000000011</v>
      </c>
      <c r="G39" s="26">
        <v>11.600000000000007</v>
      </c>
      <c r="H39" s="26">
        <v>12.9</v>
      </c>
      <c r="I39" s="26">
        <v>23.799999999999997</v>
      </c>
      <c r="J39" s="26">
        <v>26.799999999999997</v>
      </c>
      <c r="K39" s="26">
        <v>37.4</v>
      </c>
      <c r="L39" s="26">
        <v>36.9</v>
      </c>
      <c r="M39" s="26">
        <v>49.8</v>
      </c>
      <c r="N39" s="26">
        <v>53.7</v>
      </c>
      <c r="O39" s="26">
        <v>64.499999999999986</v>
      </c>
      <c r="P39" s="26">
        <v>53.099999999999994</v>
      </c>
      <c r="Q39" s="26">
        <v>65.7</v>
      </c>
      <c r="R39" s="96">
        <v>67.467540024482759</v>
      </c>
      <c r="S39" s="26">
        <v>72</v>
      </c>
      <c r="T39" s="96">
        <v>101.90096548893754</v>
      </c>
      <c r="U39" s="26">
        <v>94.910000000000011</v>
      </c>
      <c r="V39" s="96">
        <v>78.747792295559321</v>
      </c>
      <c r="W39" s="26">
        <v>76.199999999999989</v>
      </c>
      <c r="X39" s="96">
        <v>96.450074682220347</v>
      </c>
      <c r="Y39" s="26">
        <v>53.099999999999994</v>
      </c>
      <c r="Z39" s="26">
        <v>65.7</v>
      </c>
      <c r="AA39" s="26">
        <v>72</v>
      </c>
      <c r="AB39" s="26">
        <v>94.910000000000011</v>
      </c>
      <c r="AC39" s="26">
        <v>76.199999999999989</v>
      </c>
      <c r="AD39" s="26">
        <v>98.2</v>
      </c>
      <c r="AE39" s="96">
        <f>SUM(AE42:AE46)</f>
        <v>103.01963607122181</v>
      </c>
      <c r="AF39" s="200">
        <f>AF8-AF34</f>
        <v>95.129249252790757</v>
      </c>
      <c r="AG39" s="96">
        <f>SUM(AG42:AG46)</f>
        <v>120.72720419426987</v>
      </c>
      <c r="AH39" s="200">
        <f>AH8-AH34</f>
        <v>127.67034841214868</v>
      </c>
      <c r="AI39" s="96">
        <f>SUM(AI42:AI46)</f>
        <v>98.307553363715229</v>
      </c>
      <c r="AJ39" s="200">
        <f>AJ8-AJ34</f>
        <v>98.307553363715243</v>
      </c>
      <c r="AK39" s="96">
        <f>SUM(AK42:AK46)</f>
        <v>120.27767363000001</v>
      </c>
      <c r="AL39" s="200">
        <f>AL8-AL34</f>
        <v>128.4528645739118</v>
      </c>
      <c r="AM39" s="200">
        <v>122.07239674938373</v>
      </c>
      <c r="AN39" s="200">
        <f>AN8-AN34</f>
        <v>126.13053632269066</v>
      </c>
      <c r="AO39" s="200">
        <f>SUM(AO42:AO46)</f>
        <v>159.41090120499999</v>
      </c>
      <c r="AP39" s="200">
        <f>AP8-AP34</f>
        <v>168.69045796316672</v>
      </c>
      <c r="AQ39" s="200">
        <f>SUM(AQ42:AQ46)</f>
        <v>125.82304045688129</v>
      </c>
    </row>
    <row r="40" spans="2:43" s="17" customFormat="1" hidden="1" outlineLevel="1">
      <c r="B40" s="16" t="s">
        <v>66</v>
      </c>
      <c r="C40" s="17" t="s">
        <v>67</v>
      </c>
      <c r="D40" s="27"/>
      <c r="E40" s="27"/>
      <c r="F40" s="27"/>
      <c r="G40" s="27"/>
      <c r="H40" s="18">
        <f t="shared" ref="H40:O40" si="54">H39/D39-1</f>
        <v>1.3035714285714279</v>
      </c>
      <c r="I40" s="18">
        <f t="shared" si="54"/>
        <v>2.4492753623188417</v>
      </c>
      <c r="J40" s="18">
        <f t="shared" si="54"/>
        <v>2.4805194805194795</v>
      </c>
      <c r="K40" s="18">
        <f t="shared" si="54"/>
        <v>2.2241379310344809</v>
      </c>
      <c r="L40" s="18">
        <f t="shared" si="54"/>
        <v>1.8604651162790695</v>
      </c>
      <c r="M40" s="18">
        <f t="shared" si="54"/>
        <v>1.0924369747899161</v>
      </c>
      <c r="N40" s="18">
        <f t="shared" si="54"/>
        <v>1.0037313432835826</v>
      </c>
      <c r="O40" s="18">
        <f t="shared" si="54"/>
        <v>0.72459893048128321</v>
      </c>
      <c r="P40" s="18">
        <f>P39/L39-1</f>
        <v>0.43902439024390238</v>
      </c>
      <c r="Q40" s="18">
        <f>Q39/M39-1</f>
        <v>0.31927710843373514</v>
      </c>
      <c r="R40" s="18">
        <f>R39/N39-1</f>
        <v>0.25637877140563781</v>
      </c>
      <c r="S40" s="18">
        <f>S39/N39-1</f>
        <v>0.34078212290502785</v>
      </c>
      <c r="T40" s="18">
        <f>T39/P39-1</f>
        <v>0.91903889809675254</v>
      </c>
      <c r="U40" s="18">
        <f>U39/O39-1</f>
        <v>0.47147286821705481</v>
      </c>
      <c r="V40" s="18">
        <f>V39/R39-1</f>
        <v>0.16719525073810559</v>
      </c>
      <c r="W40" s="18">
        <f>W39/P39-1</f>
        <v>0.4350282485875705</v>
      </c>
      <c r="X40" s="18">
        <f>X39/Q39-1</f>
        <v>0.46803766639604794</v>
      </c>
      <c r="Y40" s="18">
        <f t="shared" si="52"/>
        <v>0.43902439024390238</v>
      </c>
      <c r="Z40" s="18">
        <f t="shared" si="52"/>
        <v>0.31927710843373514</v>
      </c>
      <c r="AA40" s="18">
        <f>S40</f>
        <v>0.34078212290502785</v>
      </c>
      <c r="AB40" s="18">
        <f>U40</f>
        <v>0.47147286821705481</v>
      </c>
      <c r="AC40" s="18">
        <f>W40</f>
        <v>0.4350282485875705</v>
      </c>
      <c r="AD40" s="19">
        <f>AD39/Q39-1</f>
        <v>0.49467275494672758</v>
      </c>
      <c r="AE40" s="19">
        <f>AE39/S39-1</f>
        <v>0.4308282787669695</v>
      </c>
      <c r="AF40" s="19">
        <f>AF39/AA39-1</f>
        <v>0.32123957295542716</v>
      </c>
      <c r="AG40" s="19">
        <f>AG39/AB39-1</f>
        <v>0.27201774517195099</v>
      </c>
      <c r="AH40" s="19">
        <f>AH39/AB39-1</f>
        <v>0.34517277854966455</v>
      </c>
      <c r="AI40" s="19">
        <f>AI39/W39-1</f>
        <v>0.29012537222723411</v>
      </c>
      <c r="AJ40" s="19">
        <f>AJ39/AC39-1</f>
        <v>0.29012537222723433</v>
      </c>
      <c r="AK40" s="19">
        <f>AK39/AD39-1</f>
        <v>0.22482356038696549</v>
      </c>
      <c r="AL40" s="19">
        <f>AL39/AD39-1</f>
        <v>0.30807397733107722</v>
      </c>
      <c r="AM40" s="19">
        <f>AM39/AF39-1</f>
        <v>0.28322674370104473</v>
      </c>
      <c r="AN40" s="251">
        <f>AN39/AF39-1</f>
        <v>0.32588596371152834</v>
      </c>
      <c r="AO40" s="19">
        <f>AO39/AH39-1</f>
        <v>0.2486133482645918</v>
      </c>
      <c r="AP40" s="251">
        <f>AP39/AH39-1</f>
        <v>0.32129707532868856</v>
      </c>
      <c r="AQ40" s="19">
        <f>AQ39/AJ39-1</f>
        <v>0.27989189184034613</v>
      </c>
    </row>
    <row r="41" spans="2:43" s="17" customFormat="1" hidden="1" outlineLevel="1">
      <c r="B41" s="16"/>
      <c r="C41" s="17" t="s">
        <v>68</v>
      </c>
      <c r="D41" s="27"/>
      <c r="E41" s="18">
        <f t="shared" ref="E41:O41" si="55">E39/D39-1</f>
        <v>0.23214285714285632</v>
      </c>
      <c r="F41" s="18">
        <f t="shared" si="55"/>
        <v>0.11594202898550798</v>
      </c>
      <c r="G41" s="18">
        <f t="shared" si="55"/>
        <v>0.50649350649350722</v>
      </c>
      <c r="H41" s="18">
        <f t="shared" si="55"/>
        <v>0.11206896551724066</v>
      </c>
      <c r="I41" s="18">
        <f t="shared" si="55"/>
        <v>0.84496124031007724</v>
      </c>
      <c r="J41" s="18">
        <f t="shared" si="55"/>
        <v>0.12605042016806722</v>
      </c>
      <c r="K41" s="18">
        <f t="shared" si="55"/>
        <v>0.39552238805970164</v>
      </c>
      <c r="L41" s="18">
        <f t="shared" si="55"/>
        <v>-1.3368983957219305E-2</v>
      </c>
      <c r="M41" s="18">
        <f t="shared" si="55"/>
        <v>0.34959349593495936</v>
      </c>
      <c r="N41" s="18">
        <f t="shared" si="55"/>
        <v>7.8313253012048278E-2</v>
      </c>
      <c r="O41" s="18">
        <f t="shared" si="55"/>
        <v>0.20111731843575376</v>
      </c>
      <c r="P41" s="18">
        <f>P39/O39-1</f>
        <v>-0.17674418604651154</v>
      </c>
      <c r="Q41" s="18">
        <f>Q39/P39-1</f>
        <v>0.23728813559322059</v>
      </c>
      <c r="R41" s="18">
        <f>R39/Q39-1</f>
        <v>2.690319671967667E-2</v>
      </c>
      <c r="S41" s="18">
        <f>S39/Q39-1</f>
        <v>9.5890410958904049E-2</v>
      </c>
      <c r="T41" s="18">
        <f>T39/S39-1</f>
        <v>0.41529118734635473</v>
      </c>
      <c r="U41" s="18">
        <f>U39/S39-1</f>
        <v>0.31819444444444467</v>
      </c>
      <c r="V41" s="18">
        <f>V39/U39-1</f>
        <v>-0.17028982935876813</v>
      </c>
      <c r="W41" s="18">
        <f>W39/U39-1</f>
        <v>-0.19713412706774858</v>
      </c>
      <c r="X41" s="18">
        <f>X39/V39-1</f>
        <v>0.22479718949097793</v>
      </c>
      <c r="Y41" s="18">
        <f t="shared" si="52"/>
        <v>-0.17674418604651154</v>
      </c>
      <c r="Z41" s="18">
        <f t="shared" si="52"/>
        <v>0.23728813559322059</v>
      </c>
      <c r="AA41" s="18">
        <f>S41</f>
        <v>9.5890410958904049E-2</v>
      </c>
      <c r="AB41" s="18">
        <f>U41</f>
        <v>0.31819444444444467</v>
      </c>
      <c r="AC41" s="18">
        <f>W41</f>
        <v>-0.19713412706774858</v>
      </c>
      <c r="AD41" s="18">
        <f>AD39/W39-1</f>
        <v>0.28871391076115516</v>
      </c>
      <c r="AE41" s="19">
        <f>AE39/AD39-1</f>
        <v>4.9079797059285113E-2</v>
      </c>
      <c r="AF41" s="19">
        <f>AF39/AD39-1</f>
        <v>-3.1270374207833407E-2</v>
      </c>
      <c r="AG41" s="19">
        <f>AG39/AF39-1</f>
        <v>0.26908606072835339</v>
      </c>
      <c r="AH41" s="19">
        <f>AH39/AF39-1</f>
        <v>0.34207248995401152</v>
      </c>
      <c r="AI41" s="19">
        <f>AI39/AH39-1</f>
        <v>-0.22998915107244577</v>
      </c>
      <c r="AJ41" s="19">
        <f>AJ39/AH39-1</f>
        <v>-0.22998915107244566</v>
      </c>
      <c r="AK41" s="19">
        <f>AK39/AJ39-1</f>
        <v>0.22348354235813805</v>
      </c>
      <c r="AL41" s="19">
        <f>AL39/AJ39-1</f>
        <v>0.30664287919633049</v>
      </c>
      <c r="AM41" s="19">
        <f>AM39/AL39-1</f>
        <v>-4.9671666301040251E-2</v>
      </c>
      <c r="AN41" s="19">
        <f>AN39/AL39-1</f>
        <v>-1.8079225083258987E-2</v>
      </c>
      <c r="AO41" s="19">
        <f>AO39/AN39-1</f>
        <v>0.26385652398373449</v>
      </c>
      <c r="AP41" s="19">
        <f>AP39/AN39-1</f>
        <v>0.33742758003970841</v>
      </c>
      <c r="AQ41" s="19">
        <f>AQ39/AO39-1</f>
        <v>-0.21069989877872419</v>
      </c>
    </row>
    <row r="42" spans="2:43" s="17" customFormat="1" hidden="1" outlineLevel="1">
      <c r="B42" s="16"/>
      <c r="C42" s="213" t="s">
        <v>349</v>
      </c>
      <c r="D42" s="27"/>
      <c r="E42" s="18"/>
      <c r="F42" s="18"/>
      <c r="G42" s="18"/>
      <c r="H42" s="18"/>
      <c r="I42" s="18"/>
      <c r="J42" s="18"/>
      <c r="K42" s="18"/>
      <c r="L42" s="159">
        <f t="shared" ref="L42:AD42" si="56">L39-SUM(L43:L46)</f>
        <v>23.52078137735619</v>
      </c>
      <c r="M42" s="159">
        <f t="shared" si="56"/>
        <v>32.508638508380955</v>
      </c>
      <c r="N42" s="159">
        <f t="shared" si="56"/>
        <v>39.813018582056252</v>
      </c>
      <c r="O42" s="159">
        <f t="shared" si="56"/>
        <v>55.800391106277068</v>
      </c>
      <c r="P42" s="159">
        <f t="shared" si="56"/>
        <v>49.106017132999995</v>
      </c>
      <c r="Q42" s="159">
        <f t="shared" si="56"/>
        <v>61.710639100000002</v>
      </c>
      <c r="R42" s="159">
        <f t="shared" si="56"/>
        <v>59.812527935482763</v>
      </c>
      <c r="S42" s="159">
        <f t="shared" si="56"/>
        <v>64.344987911000004</v>
      </c>
      <c r="T42" s="159">
        <f t="shared" si="56"/>
        <v>92.655768205937548</v>
      </c>
      <c r="U42" s="159">
        <f t="shared" si="56"/>
        <v>85.214802717000012</v>
      </c>
      <c r="V42" s="159">
        <f t="shared" si="56"/>
        <v>71.974270970559317</v>
      </c>
      <c r="W42" s="159">
        <f t="shared" si="56"/>
        <v>69.426478674999984</v>
      </c>
      <c r="X42" s="159">
        <f>X39-SUM(X43:X46)</f>
        <v>88.68334180222034</v>
      </c>
      <c r="Y42" s="159">
        <f>Y39-SUM(Y43:Y46)</f>
        <v>49.106017132999995</v>
      </c>
      <c r="Z42" s="159">
        <f t="shared" si="56"/>
        <v>61.710639100000002</v>
      </c>
      <c r="AA42" s="159">
        <f t="shared" si="56"/>
        <v>64.344987911000004</v>
      </c>
      <c r="AB42" s="159">
        <f t="shared" si="56"/>
        <v>85.214802717000012</v>
      </c>
      <c r="AC42" s="159">
        <f t="shared" si="56"/>
        <v>69.426478674999984</v>
      </c>
      <c r="AD42" s="159">
        <f t="shared" si="56"/>
        <v>91.928713420000008</v>
      </c>
      <c r="AE42" s="159">
        <f>'2. Marketplace Sales'!AQ56/1000000000</f>
        <v>96.583740564605378</v>
      </c>
      <c r="AF42" s="160">
        <f>AE42</f>
        <v>96.583740564605378</v>
      </c>
      <c r="AG42" s="195">
        <f>'2. Marketplace Sales'!AU56/1000000000</f>
        <v>113.49132497310001</v>
      </c>
      <c r="AH42" s="201">
        <f>AG42</f>
        <v>113.49132497310001</v>
      </c>
      <c r="AI42" s="199">
        <f>'2. Marketplace Sales'!AY56/1000000000</f>
        <v>91.357553363715226</v>
      </c>
      <c r="AJ42" s="201">
        <f>AI42</f>
        <v>91.357553363715226</v>
      </c>
      <c r="AK42" s="199">
        <f>'2. Marketplace Sales'!BC56/1000000000</f>
        <v>113.07767363000001</v>
      </c>
      <c r="AL42" s="201">
        <f>AK42</f>
        <v>113.07767363000001</v>
      </c>
      <c r="AM42" s="199">
        <f>'2. Marketplace Sales'!BG56/1000000000</f>
        <v>124.32735703199999</v>
      </c>
      <c r="AN42" s="201">
        <f>AN39-SUM(AN44:AN46)</f>
        <v>119.13053632269066</v>
      </c>
      <c r="AO42" s="199">
        <f>'2. Marketplace Sales'!BK56/1000000000</f>
        <v>152.41090120499999</v>
      </c>
      <c r="AP42" s="201">
        <f>AO42</f>
        <v>152.41090120499999</v>
      </c>
      <c r="AQ42" s="199">
        <f>'2. Marketplace Sales'!BO56/1000000000</f>
        <v>118.82304045688129</v>
      </c>
    </row>
    <row r="43" spans="2:43" s="17" customFormat="1" hidden="1" outlineLevel="2">
      <c r="C43" s="17" t="s">
        <v>180</v>
      </c>
      <c r="D43" s="27"/>
      <c r="E43" s="18"/>
      <c r="F43" s="18"/>
      <c r="G43" s="18"/>
      <c r="H43" s="18"/>
      <c r="I43" s="10">
        <v>6.6</v>
      </c>
      <c r="J43" s="10">
        <v>4.5</v>
      </c>
      <c r="K43" s="10">
        <v>5.9</v>
      </c>
      <c r="L43" s="10">
        <v>4.2</v>
      </c>
      <c r="M43" s="10">
        <v>5.8</v>
      </c>
      <c r="N43" s="10">
        <v>4</v>
      </c>
      <c r="O43" s="28">
        <v>2.1</v>
      </c>
      <c r="P43" s="28">
        <v>0</v>
      </c>
      <c r="Q43" s="28">
        <v>0</v>
      </c>
      <c r="R43" s="28">
        <v>0</v>
      </c>
      <c r="S43" s="28">
        <v>0</v>
      </c>
      <c r="T43" s="28">
        <v>0</v>
      </c>
      <c r="U43" s="28">
        <v>0</v>
      </c>
      <c r="V43" s="28">
        <v>0</v>
      </c>
      <c r="W43" s="28">
        <v>0</v>
      </c>
      <c r="X43" s="28">
        <v>0</v>
      </c>
      <c r="Y43" s="28">
        <f t="shared" ref="Y43:Z46" si="57">P43</f>
        <v>0</v>
      </c>
      <c r="Z43" s="28">
        <f t="shared" si="57"/>
        <v>0</v>
      </c>
      <c r="AA43" s="28">
        <f>S43</f>
        <v>0</v>
      </c>
      <c r="AB43" s="28">
        <f>U43</f>
        <v>0</v>
      </c>
      <c r="AC43" s="28">
        <f>W43</f>
        <v>0</v>
      </c>
      <c r="AD43" s="28">
        <v>0</v>
      </c>
      <c r="AE43" s="28">
        <v>0</v>
      </c>
      <c r="AF43" s="28">
        <v>0</v>
      </c>
      <c r="AG43" s="28">
        <v>0</v>
      </c>
      <c r="AH43" s="28">
        <v>0</v>
      </c>
      <c r="AI43" s="28">
        <v>0</v>
      </c>
      <c r="AJ43" s="28">
        <v>0</v>
      </c>
      <c r="AK43" s="28">
        <v>0</v>
      </c>
      <c r="AL43" s="28">
        <v>0</v>
      </c>
      <c r="AM43" s="28">
        <v>0</v>
      </c>
      <c r="AN43" s="28">
        <v>0</v>
      </c>
      <c r="AO43" s="28">
        <v>0</v>
      </c>
      <c r="AP43" s="28"/>
      <c r="AQ43" s="28"/>
    </row>
    <row r="44" spans="2:43" s="17" customFormat="1" hidden="1" outlineLevel="2">
      <c r="C44" s="17" t="s">
        <v>143</v>
      </c>
      <c r="D44" s="27"/>
      <c r="E44" s="18"/>
      <c r="F44" s="18"/>
      <c r="G44" s="18"/>
      <c r="H44" s="18"/>
      <c r="I44" s="10"/>
      <c r="J44" s="29">
        <v>6.9446526763809482E-2</v>
      </c>
      <c r="K44" s="29">
        <v>0.11256971397333333</v>
      </c>
      <c r="L44" s="29">
        <v>7.9218622643809522E-2</v>
      </c>
      <c r="M44" s="29">
        <v>0.29136149161904762</v>
      </c>
      <c r="N44" s="29">
        <v>0.38698141794375002</v>
      </c>
      <c r="O44" s="29">
        <v>0.39960889372291658</v>
      </c>
      <c r="P44" s="29">
        <f>'2.1 JD crowdfunding'!C47</f>
        <v>0.193982867</v>
      </c>
      <c r="Q44" s="29">
        <f>'2.1 JD crowdfunding'!C48</f>
        <v>0.68936090000000005</v>
      </c>
      <c r="R44" s="29">
        <f>'2.1 JD crowdfunding'!C49</f>
        <v>0.35501208899999998</v>
      </c>
      <c r="S44" s="29">
        <f>R44</f>
        <v>0.35501208899999998</v>
      </c>
      <c r="T44" s="29">
        <f>'2.1 JD crowdfunding'!C50</f>
        <v>0.99519728299999999</v>
      </c>
      <c r="U44" s="29">
        <f>T44</f>
        <v>0.99519728299999999</v>
      </c>
      <c r="V44" s="29">
        <f>W44</f>
        <v>0.33262872500000001</v>
      </c>
      <c r="W44" s="29">
        <f>'2.1 JD crowdfunding'!C51</f>
        <v>0.33262872500000001</v>
      </c>
      <c r="X44" s="29">
        <f>'2.1 JD crowdfunding'!C52</f>
        <v>0.54820820400000003</v>
      </c>
      <c r="Y44" s="29">
        <f t="shared" si="57"/>
        <v>0.193982867</v>
      </c>
      <c r="Z44" s="29">
        <f t="shared" si="57"/>
        <v>0.68936090000000005</v>
      </c>
      <c r="AA44" s="29">
        <f>S44</f>
        <v>0.35501208899999998</v>
      </c>
      <c r="AB44" s="29">
        <f>U44</f>
        <v>0.99519728299999999</v>
      </c>
      <c r="AC44" s="29">
        <f>W44</f>
        <v>0.33262872500000001</v>
      </c>
      <c r="AD44" s="29">
        <f>X44</f>
        <v>0.54820820400000003</v>
      </c>
      <c r="AE44" s="29">
        <f>'2.1 JD crowdfunding'!C53</f>
        <v>0.494850711</v>
      </c>
      <c r="AF44" s="29">
        <f>AE44</f>
        <v>0.494850711</v>
      </c>
      <c r="AG44" s="29">
        <f>'2.1 JD crowdfunding'!C54</f>
        <v>0.47278964299999998</v>
      </c>
      <c r="AH44" s="29">
        <f>AG44</f>
        <v>0.47278964299999998</v>
      </c>
      <c r="AI44" s="29">
        <v>0.5</v>
      </c>
      <c r="AJ44" s="29">
        <f>AI44</f>
        <v>0.5</v>
      </c>
      <c r="AK44" s="29">
        <v>0.5</v>
      </c>
      <c r="AL44" s="29">
        <f>AK44</f>
        <v>0.5</v>
      </c>
      <c r="AM44" s="29">
        <v>0.5</v>
      </c>
      <c r="AN44" s="29">
        <f>AM44</f>
        <v>0.5</v>
      </c>
      <c r="AO44" s="29">
        <v>0.5</v>
      </c>
      <c r="AP44" s="29">
        <v>0.5</v>
      </c>
      <c r="AQ44" s="29">
        <v>0.5</v>
      </c>
    </row>
    <row r="45" spans="2:43" s="17" customFormat="1" hidden="1" outlineLevel="2">
      <c r="C45" s="17" t="s">
        <v>157</v>
      </c>
      <c r="D45" s="27"/>
      <c r="E45" s="18"/>
      <c r="F45" s="18"/>
      <c r="G45" s="18"/>
      <c r="H45" s="18"/>
      <c r="I45" s="10"/>
      <c r="J45" s="29"/>
      <c r="K45" s="29"/>
      <c r="L45" s="28">
        <v>9.1</v>
      </c>
      <c r="M45" s="28">
        <v>11.2</v>
      </c>
      <c r="N45" s="28">
        <v>9.5</v>
      </c>
      <c r="O45" s="28">
        <v>6.2</v>
      </c>
      <c r="P45" s="28">
        <v>3.8</v>
      </c>
      <c r="Q45" s="28">
        <v>3.3</v>
      </c>
      <c r="R45" s="29">
        <v>3.2</v>
      </c>
      <c r="S45" s="29">
        <v>3.2</v>
      </c>
      <c r="T45" s="29">
        <v>3</v>
      </c>
      <c r="U45" s="29">
        <v>3.45</v>
      </c>
      <c r="V45" s="29">
        <v>3.45</v>
      </c>
      <c r="W45" s="29">
        <f>U45</f>
        <v>3.45</v>
      </c>
      <c r="X45" s="29">
        <v>3.45</v>
      </c>
      <c r="Y45" s="28">
        <f t="shared" si="57"/>
        <v>3.8</v>
      </c>
      <c r="Z45" s="28">
        <f t="shared" si="57"/>
        <v>3.3</v>
      </c>
      <c r="AA45" s="28">
        <f>S45</f>
        <v>3.2</v>
      </c>
      <c r="AB45" s="28">
        <f>U45</f>
        <v>3.45</v>
      </c>
      <c r="AC45" s="28">
        <f>W45</f>
        <v>3.45</v>
      </c>
      <c r="AD45" s="29">
        <f>W45</f>
        <v>3.45</v>
      </c>
      <c r="AE45" s="29">
        <v>3.45</v>
      </c>
      <c r="AF45" s="29">
        <f t="shared" ref="AF45:AN46" si="58">AE45</f>
        <v>3.45</v>
      </c>
      <c r="AG45" s="29">
        <v>3.45</v>
      </c>
      <c r="AH45" s="29">
        <f t="shared" si="58"/>
        <v>3.45</v>
      </c>
      <c r="AI45" s="29">
        <v>3.45</v>
      </c>
      <c r="AJ45" s="29">
        <f t="shared" si="58"/>
        <v>3.45</v>
      </c>
      <c r="AK45" s="29">
        <v>3.45</v>
      </c>
      <c r="AL45" s="29">
        <f t="shared" si="58"/>
        <v>3.45</v>
      </c>
      <c r="AM45" s="29">
        <v>3.5</v>
      </c>
      <c r="AN45" s="29">
        <f t="shared" si="58"/>
        <v>3.5</v>
      </c>
      <c r="AO45" s="29">
        <v>3.5</v>
      </c>
      <c r="AP45" s="29">
        <v>3.5</v>
      </c>
      <c r="AQ45" s="29">
        <v>3.5</v>
      </c>
    </row>
    <row r="46" spans="2:43" s="17" customFormat="1" hidden="1" outlineLevel="2">
      <c r="C46" s="17" t="s">
        <v>163</v>
      </c>
      <c r="D46" s="27"/>
      <c r="E46" s="18"/>
      <c r="F46" s="18"/>
      <c r="G46" s="18"/>
      <c r="H46" s="18"/>
      <c r="I46" s="10"/>
      <c r="J46" s="29"/>
      <c r="K46" s="29"/>
      <c r="L46" s="28"/>
      <c r="M46" s="28"/>
      <c r="N46" s="28"/>
      <c r="O46" s="28"/>
      <c r="P46" s="28"/>
      <c r="Q46" s="95"/>
      <c r="R46" s="104">
        <v>4.0999999999999996</v>
      </c>
      <c r="S46" s="104">
        <v>4.0999999999999996</v>
      </c>
      <c r="T46" s="104">
        <v>5.25</v>
      </c>
      <c r="U46" s="104">
        <f>T46</f>
        <v>5.25</v>
      </c>
      <c r="V46" s="104">
        <v>2.9908926</v>
      </c>
      <c r="W46" s="104">
        <f>V46</f>
        <v>2.9908926</v>
      </c>
      <c r="X46" s="104">
        <v>3.7685246760000002</v>
      </c>
      <c r="Y46" s="95">
        <f>P46</f>
        <v>0</v>
      </c>
      <c r="Z46" s="95">
        <f t="shared" si="57"/>
        <v>0</v>
      </c>
      <c r="AA46" s="95">
        <f>S46</f>
        <v>4.0999999999999996</v>
      </c>
      <c r="AB46" s="95">
        <f>U46</f>
        <v>5.25</v>
      </c>
      <c r="AC46" s="95">
        <f>W46</f>
        <v>2.9908926</v>
      </c>
      <c r="AD46" s="104">
        <f>W46*(1-24%)</f>
        <v>2.273078376</v>
      </c>
      <c r="AE46" s="104">
        <f>AD46*(AA39/Z39)</f>
        <v>2.4910447956164381</v>
      </c>
      <c r="AF46" s="29">
        <f t="shared" si="58"/>
        <v>2.4910447956164381</v>
      </c>
      <c r="AG46" s="104">
        <f>AF46*1.33</f>
        <v>3.3130895781698628</v>
      </c>
      <c r="AH46" s="29">
        <f t="shared" si="58"/>
        <v>3.3130895781698628</v>
      </c>
      <c r="AI46" s="104">
        <v>3</v>
      </c>
      <c r="AJ46" s="29">
        <f t="shared" si="58"/>
        <v>3</v>
      </c>
      <c r="AK46" s="104">
        <v>3.25</v>
      </c>
      <c r="AL46" s="29">
        <f t="shared" si="58"/>
        <v>3.25</v>
      </c>
      <c r="AM46" s="104">
        <v>3</v>
      </c>
      <c r="AN46" s="29">
        <f t="shared" si="58"/>
        <v>3</v>
      </c>
      <c r="AO46" s="104">
        <v>3</v>
      </c>
      <c r="AP46" s="104">
        <v>3</v>
      </c>
      <c r="AQ46" s="104">
        <v>3</v>
      </c>
    </row>
    <row r="47" spans="2:43" s="91" customFormat="1" hidden="1" outlineLevel="1" collapsed="1">
      <c r="C47" s="90" t="s">
        <v>182</v>
      </c>
      <c r="D47" s="28">
        <f>D16</f>
        <v>0.40300000000000002</v>
      </c>
      <c r="E47" s="28">
        <f>E16</f>
        <v>0.55788400000000005</v>
      </c>
      <c r="F47" s="28">
        <f>F16</f>
        <v>0.57699999999999996</v>
      </c>
      <c r="G47" s="28">
        <f>G16</f>
        <v>0.78400000000000003</v>
      </c>
      <c r="H47" s="28">
        <f>H16</f>
        <v>0.87595899999999993</v>
      </c>
      <c r="I47" s="28">
        <f t="shared" ref="I47:Q47" si="59">I19</f>
        <v>1.5943875453</v>
      </c>
      <c r="J47" s="28">
        <f t="shared" si="59"/>
        <v>1.6426400601</v>
      </c>
      <c r="K47" s="28">
        <f t="shared" si="59"/>
        <v>2.3377824060000001</v>
      </c>
      <c r="L47" s="28">
        <f t="shared" si="59"/>
        <v>2.0732304690000003</v>
      </c>
      <c r="M47" s="28">
        <f t="shared" si="59"/>
        <v>3.2754741359999997</v>
      </c>
      <c r="N47" s="28">
        <f t="shared" si="59"/>
        <v>3.3820595249999998</v>
      </c>
      <c r="O47" s="28">
        <f t="shared" si="59"/>
        <v>4.51165387</v>
      </c>
      <c r="P47" s="28">
        <f t="shared" si="59"/>
        <v>3.7244590849999999</v>
      </c>
      <c r="Q47" s="28">
        <f t="shared" si="59"/>
        <v>5.1521768010000004</v>
      </c>
      <c r="R47" s="28">
        <v>4.9242909754906847</v>
      </c>
      <c r="S47" s="28">
        <f>S19</f>
        <v>5.0391995774999998</v>
      </c>
      <c r="T47" s="28">
        <v>7.4673873780855704</v>
      </c>
      <c r="U47" s="28">
        <f>U19</f>
        <v>6.5774475365000002</v>
      </c>
      <c r="V47" s="28">
        <v>4.9379710344803085</v>
      </c>
      <c r="W47" s="28">
        <f>W19</f>
        <v>5.3307869999999999</v>
      </c>
      <c r="X47" s="28">
        <v>7.217716683819714</v>
      </c>
      <c r="Y47" s="28">
        <f t="shared" ref="Y47:AC47" si="60">Y19</f>
        <v>3.2410027600000002</v>
      </c>
      <c r="Z47" s="28">
        <f t="shared" si="60"/>
        <v>4.2981721005000004</v>
      </c>
      <c r="AA47" s="28">
        <f t="shared" si="60"/>
        <v>4.2066094199999995</v>
      </c>
      <c r="AB47" s="28">
        <f t="shared" si="60"/>
        <v>5.3271877399999994</v>
      </c>
      <c r="AC47" s="28">
        <f t="shared" si="60"/>
        <v>4.6242728349999993</v>
      </c>
      <c r="AD47" s="28">
        <f>AD19</f>
        <v>6.5502221649999992</v>
      </c>
      <c r="AE47" s="28">
        <v>7.8436029131638501</v>
      </c>
      <c r="AF47" s="28">
        <f>AF19</f>
        <v>6.0969933000000003</v>
      </c>
      <c r="AG47" s="28">
        <f>AG39*AG48</f>
        <v>7.9790636177727032</v>
      </c>
      <c r="AH47" s="28">
        <f>AH19</f>
        <v>8.1192036999999999</v>
      </c>
      <c r="AI47" s="28">
        <f>AI39*AI48</f>
        <v>6.3354363540118976</v>
      </c>
      <c r="AJ47" s="28">
        <f>AJ19</f>
        <v>6.7744126250000001</v>
      </c>
      <c r="AK47" s="28">
        <f>AK39*AK48</f>
        <v>9.0701872344256937</v>
      </c>
      <c r="AL47" s="28">
        <f>AL19</f>
        <v>8.5475343749999997</v>
      </c>
      <c r="AM47" s="28">
        <f>AM39*AM48</f>
        <v>7.9347057887099428</v>
      </c>
      <c r="AN47" s="28">
        <f>AN19</f>
        <v>7.7776985000000005</v>
      </c>
      <c r="AO47" s="28">
        <f>AO39*AO48</f>
        <v>9.7798587889267488</v>
      </c>
      <c r="AP47" s="28">
        <f>AP19</f>
        <v>10.220682500000001</v>
      </c>
      <c r="AQ47" s="28">
        <f>AQ39*AQ48</f>
        <v>8.2930466693477314</v>
      </c>
    </row>
    <row r="48" spans="2:43" s="218" customFormat="1" hidden="1" outlineLevel="1">
      <c r="C48" s="219" t="s">
        <v>209</v>
      </c>
      <c r="D48" s="220">
        <f>D47/D39</f>
        <v>7.1964285714285703E-2</v>
      </c>
      <c r="E48" s="220">
        <f t="shared" ref="E48:Q48" si="61">E47/E39</f>
        <v>8.0852753623188445E-2</v>
      </c>
      <c r="F48" s="220">
        <f t="shared" si="61"/>
        <v>7.4935064935064924E-2</v>
      </c>
      <c r="G48" s="220">
        <f t="shared" si="61"/>
        <v>6.758620689655169E-2</v>
      </c>
      <c r="H48" s="220">
        <f t="shared" si="61"/>
        <v>6.790379844961239E-2</v>
      </c>
      <c r="I48" s="220">
        <f t="shared" si="61"/>
        <v>6.6991073331932785E-2</v>
      </c>
      <c r="J48" s="220">
        <f t="shared" si="61"/>
        <v>6.1292539555970152E-2</v>
      </c>
      <c r="K48" s="220">
        <f t="shared" si="61"/>
        <v>6.2507550962566855E-2</v>
      </c>
      <c r="L48" s="220">
        <f t="shared" si="61"/>
        <v>5.6185107560975618E-2</v>
      </c>
      <c r="M48" s="220">
        <f t="shared" si="61"/>
        <v>6.5772573012048197E-2</v>
      </c>
      <c r="N48" s="220">
        <f t="shared" si="61"/>
        <v>6.2980624301675975E-2</v>
      </c>
      <c r="O48" s="220">
        <f t="shared" si="61"/>
        <v>6.9948122015503891E-2</v>
      </c>
      <c r="P48" s="220">
        <f t="shared" si="61"/>
        <v>7.0140472410546148E-2</v>
      </c>
      <c r="Q48" s="220">
        <f t="shared" si="61"/>
        <v>7.8419738219178081E-2</v>
      </c>
      <c r="R48" s="220">
        <f t="shared" ref="R48:W48" si="62">R47/R39</f>
        <v>7.2987557775246403E-2</v>
      </c>
      <c r="S48" s="220">
        <f t="shared" si="62"/>
        <v>6.9988883020833337E-2</v>
      </c>
      <c r="T48" s="220">
        <f t="shared" si="62"/>
        <v>7.3280830483360204E-2</v>
      </c>
      <c r="U48" s="220">
        <f t="shared" si="62"/>
        <v>6.930194433147191E-2</v>
      </c>
      <c r="V48" s="220">
        <f t="shared" si="62"/>
        <v>6.270615201435642E-2</v>
      </c>
      <c r="W48" s="220">
        <f t="shared" si="62"/>
        <v>6.9957834645669306E-2</v>
      </c>
      <c r="X48" s="220">
        <f t="shared" ref="X48:AF48" si="63">X47/X39</f>
        <v>7.4833707569437802E-2</v>
      </c>
      <c r="Y48" s="220">
        <f>Y47/Y39</f>
        <v>6.1035833521657264E-2</v>
      </c>
      <c r="Z48" s="220">
        <f t="shared" si="63"/>
        <v>6.5421188744292244E-2</v>
      </c>
      <c r="AA48" s="220">
        <f t="shared" si="63"/>
        <v>5.8425130833333325E-2</v>
      </c>
      <c r="AB48" s="220">
        <f>AB47/AB39</f>
        <v>5.6128835106943407E-2</v>
      </c>
      <c r="AC48" s="220">
        <f>AC47/AC39</f>
        <v>6.0685995209973753E-2</v>
      </c>
      <c r="AD48" s="220">
        <f>AD47/AD39</f>
        <v>6.6702873370672086E-2</v>
      </c>
      <c r="AE48" s="220">
        <f t="shared" si="63"/>
        <v>7.6136969730132203E-2</v>
      </c>
      <c r="AF48" s="220">
        <f t="shared" si="63"/>
        <v>6.4091678930401477E-2</v>
      </c>
      <c r="AG48" s="221">
        <f>AF48+0.2%</f>
        <v>6.6091678930401479E-2</v>
      </c>
      <c r="AH48" s="220">
        <f>AH47/AH39</f>
        <v>6.3595061821162882E-2</v>
      </c>
      <c r="AI48" s="221">
        <f>AH48+0.085%</f>
        <v>6.4445061821162886E-2</v>
      </c>
      <c r="AJ48" s="220">
        <f>AJ47/AJ39</f>
        <v>6.8910397962364478E-2</v>
      </c>
      <c r="AK48" s="221">
        <f>AJ48+0.65%</f>
        <v>7.5410397962364484E-2</v>
      </c>
      <c r="AL48" s="220">
        <f>AL47/AL39</f>
        <v>6.6542185753138638E-2</v>
      </c>
      <c r="AM48" s="221">
        <v>6.5000000000000002E-2</v>
      </c>
      <c r="AN48" s="220">
        <f>AN47/AN39</f>
        <v>6.1663881933409381E-2</v>
      </c>
      <c r="AO48" s="221">
        <v>6.1350000000000002E-2</v>
      </c>
      <c r="AP48" s="220">
        <f>AP47/AP39</f>
        <v>6.0588385516338272E-2</v>
      </c>
      <c r="AQ48" s="221">
        <f>AJ48-0.003</f>
        <v>6.5910397962364475E-2</v>
      </c>
    </row>
    <row r="49" spans="3:43" hidden="1" outlineLevel="1">
      <c r="C49" s="7" t="s">
        <v>165</v>
      </c>
      <c r="L49" s="15"/>
      <c r="M49" s="15"/>
      <c r="N49" s="15"/>
      <c r="O49" s="15"/>
      <c r="P49" s="15"/>
      <c r="Q49" s="15"/>
      <c r="R49" s="15"/>
      <c r="S49" s="15"/>
      <c r="T49" s="15"/>
      <c r="U49" s="15"/>
      <c r="V49" s="15"/>
      <c r="W49" s="15"/>
      <c r="X49" s="15"/>
      <c r="Y49" s="8"/>
      <c r="Z49" s="8"/>
      <c r="AA49" s="8">
        <f>AA34/Z34</f>
        <v>0.91657866948257649</v>
      </c>
      <c r="AB49" s="8"/>
      <c r="AC49" s="8"/>
      <c r="AD49" s="8"/>
      <c r="AE49" s="8"/>
      <c r="AF49" s="8"/>
      <c r="AG49" s="8"/>
      <c r="AH49" s="8"/>
      <c r="AI49" s="8"/>
      <c r="AJ49" s="197"/>
      <c r="AK49" s="197"/>
      <c r="AL49" s="197"/>
      <c r="AM49" s="197"/>
      <c r="AN49" s="197"/>
      <c r="AO49" s="197"/>
      <c r="AP49" s="197"/>
      <c r="AQ49" s="197"/>
    </row>
    <row r="50" spans="3:43" hidden="1" outlineLevel="1">
      <c r="L50" s="15"/>
      <c r="M50" s="15"/>
      <c r="N50" s="15"/>
      <c r="O50" s="15"/>
      <c r="P50" s="15"/>
      <c r="Q50" s="15"/>
      <c r="R50" s="15"/>
      <c r="S50" s="15"/>
      <c r="T50" s="15"/>
      <c r="U50" s="15"/>
      <c r="V50" s="15"/>
      <c r="W50" s="15"/>
      <c r="X50" s="15"/>
      <c r="Y50" s="8"/>
      <c r="Z50" s="8"/>
      <c r="AA50" s="8">
        <f>AA39/Z39</f>
        <v>1.095890410958904</v>
      </c>
      <c r="AB50" s="8"/>
      <c r="AC50" s="8"/>
      <c r="AD50" s="8"/>
      <c r="AE50" s="8"/>
      <c r="AF50" s="8"/>
      <c r="AG50" s="8"/>
      <c r="AH50" s="8"/>
      <c r="AI50" s="8"/>
      <c r="AJ50" s="8"/>
      <c r="AK50" s="8"/>
      <c r="AL50" s="8"/>
      <c r="AM50" s="8"/>
      <c r="AN50" s="8"/>
      <c r="AO50" s="8"/>
      <c r="AP50" s="8"/>
      <c r="AQ50" s="8"/>
    </row>
    <row r="51" spans="3:43" collapsed="1"/>
    <row r="54" spans="3:43" s="15" customFormat="1"/>
    <row r="55" spans="3:43">
      <c r="Y55" s="15"/>
      <c r="Z55" s="15"/>
      <c r="AA55" s="15"/>
      <c r="AB55" s="15"/>
      <c r="AC55" s="15"/>
      <c r="AD55" s="15"/>
      <c r="AE55" s="15"/>
      <c r="AF55" s="15"/>
      <c r="AG55" s="15"/>
      <c r="AH55" s="15"/>
      <c r="AI55" s="15"/>
      <c r="AJ55" s="15"/>
      <c r="AK55" s="15"/>
      <c r="AL55" s="15"/>
      <c r="AM55" s="15"/>
      <c r="AN55" s="15"/>
      <c r="AO55" s="15"/>
      <c r="AP55" s="15"/>
      <c r="AQ55" s="15"/>
    </row>
    <row r="56" spans="3:43">
      <c r="Y56" s="197"/>
      <c r="Z56" s="197"/>
      <c r="AA56" s="197"/>
      <c r="AB56" s="197"/>
      <c r="AC56" s="197"/>
      <c r="AD56" s="197"/>
      <c r="AE56" s="197"/>
      <c r="AF56" s="197"/>
      <c r="AG56" s="197"/>
      <c r="AH56" s="197"/>
      <c r="AI56" s="197"/>
      <c r="AJ56" s="197"/>
      <c r="AK56" s="197"/>
      <c r="AL56" s="197"/>
      <c r="AM56" s="197"/>
      <c r="AN56" s="197"/>
      <c r="AO56" s="197"/>
      <c r="AP56" s="197"/>
      <c r="AQ56" s="197"/>
    </row>
    <row r="57" spans="3:43">
      <c r="Y57" s="197"/>
      <c r="Z57" s="197"/>
      <c r="AA57" s="197"/>
      <c r="AB57" s="197"/>
      <c r="AC57" s="197"/>
      <c r="AD57" s="197"/>
      <c r="AE57" s="197"/>
      <c r="AF57" s="197"/>
      <c r="AG57" s="197"/>
      <c r="AH57" s="197"/>
      <c r="AI57" s="197"/>
      <c r="AJ57" s="197"/>
      <c r="AK57" s="197"/>
      <c r="AL57" s="197"/>
      <c r="AM57" s="197"/>
      <c r="AN57" s="197"/>
      <c r="AO57" s="197"/>
      <c r="AP57" s="197"/>
      <c r="AQ57" s="197"/>
    </row>
    <row r="59" spans="3:43">
      <c r="Y59" s="197"/>
      <c r="Z59" s="197"/>
      <c r="AA59" s="197"/>
      <c r="AB59" s="197"/>
      <c r="AC59" s="197"/>
      <c r="AD59" s="197"/>
      <c r="AE59" s="197"/>
      <c r="AF59" s="197"/>
      <c r="AG59" s="197"/>
      <c r="AH59" s="197"/>
      <c r="AI59" s="197"/>
      <c r="AJ59" s="197"/>
      <c r="AK59" s="197"/>
      <c r="AL59" s="197"/>
      <c r="AM59" s="197"/>
      <c r="AN59" s="197"/>
      <c r="AO59" s="197"/>
      <c r="AP59" s="197"/>
      <c r="AQ59" s="197"/>
    </row>
  </sheetData>
  <mergeCells count="1">
    <mergeCell ref="Y2:AE2"/>
  </mergeCells>
  <phoneticPr fontId="80" type="noConversion"/>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
  <sheetViews>
    <sheetView showGridLines="0" topLeftCell="A25" workbookViewId="0">
      <selection activeCell="Q18" sqref="Q18"/>
    </sheetView>
  </sheetViews>
  <sheetFormatPr defaultColWidth="9.15625" defaultRowHeight="14.4"/>
  <cols>
    <col min="1" max="1" width="3.41796875" style="180" customWidth="1"/>
    <col min="2" max="17" width="9.15625" style="180"/>
  </cols>
  <sheetData/>
  <phoneticPr fontId="80"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BN100"/>
  <sheetViews>
    <sheetView topLeftCell="A16" workbookViewId="0">
      <pane xSplit="3" topLeftCell="D1" activePane="topRight" state="frozen"/>
      <selection pane="topRight" activeCell="D100" sqref="D100"/>
    </sheetView>
  </sheetViews>
  <sheetFormatPr defaultColWidth="9.15625" defaultRowHeight="13.5" customHeight="1"/>
  <cols>
    <col min="1" max="1" width="5.15625" style="54" customWidth="1"/>
    <col min="2" max="2" width="20.83984375" style="54" customWidth="1"/>
    <col min="3" max="4" width="12.15625" style="54" customWidth="1"/>
    <col min="5" max="15" width="14" style="54" customWidth="1"/>
    <col min="16" max="41" width="12.578125" style="54" customWidth="1"/>
    <col min="42" max="52" width="13.26171875" style="54" customWidth="1"/>
    <col min="53" max="53" width="10.578125" style="54" customWidth="1"/>
    <col min="54" max="54" width="9.41796875" style="54" customWidth="1"/>
    <col min="55" max="55" width="12.15625" style="54" bestFit="1" customWidth="1"/>
    <col min="56" max="66" width="13.15625" style="54" customWidth="1"/>
    <col min="67" max="69" width="12.15625" style="54" customWidth="1"/>
    <col min="70" max="70" width="9.26171875" style="54" customWidth="1"/>
    <col min="71" max="71" width="9.26171875" style="54" bestFit="1" customWidth="1"/>
    <col min="72" max="78" width="9.26171875" style="54" customWidth="1"/>
    <col min="79" max="79" width="10.26171875" style="54" bestFit="1" customWidth="1"/>
    <col min="80" max="80" width="10.26171875" style="54" customWidth="1"/>
    <col min="81" max="81" width="9.26171875" style="54" customWidth="1"/>
    <col min="82" max="82" width="12.15625" style="54" bestFit="1" customWidth="1"/>
    <col min="83" max="83" width="12.15625" style="54" customWidth="1"/>
    <col min="84" max="84" width="9.26171875" style="54" customWidth="1"/>
    <col min="85" max="85" width="9.26171875" style="54" bestFit="1" customWidth="1"/>
    <col min="86" max="87" width="9.26171875" style="54" customWidth="1"/>
    <col min="88" max="88" width="9.26171875" style="54" bestFit="1" customWidth="1"/>
    <col min="89" max="90" width="9.26171875" style="54" customWidth="1"/>
    <col min="91" max="91" width="9.26171875" style="54" bestFit="1" customWidth="1"/>
    <col min="92" max="93" width="9.26171875" style="54" customWidth="1"/>
    <col min="94" max="94" width="10.26171875" style="54" bestFit="1" customWidth="1"/>
    <col min="95" max="95" width="10.26171875" style="54" customWidth="1"/>
    <col min="96" max="96" width="9.26171875" style="54" customWidth="1"/>
    <col min="97" max="97" width="9.26171875" style="54" bestFit="1" customWidth="1"/>
    <col min="98" max="99" width="9.26171875" style="54" customWidth="1"/>
    <col min="100" max="100" width="9.26171875" style="54" bestFit="1" customWidth="1"/>
    <col min="101" max="102" width="9.26171875" style="54" customWidth="1"/>
    <col min="103" max="103" width="10.26171875" style="54" bestFit="1" customWidth="1"/>
    <col min="104" max="104" width="10.26171875" style="54" customWidth="1"/>
    <col min="105" max="105" width="9.26171875" style="54" customWidth="1"/>
    <col min="106" max="106" width="9.26171875" style="54" bestFit="1" customWidth="1"/>
    <col min="107" max="107" width="9.15625" style="54"/>
    <col min="108" max="108" width="9.26171875" style="54" customWidth="1"/>
    <col min="109" max="16384" width="9.15625" style="54"/>
  </cols>
  <sheetData>
    <row r="1" spans="55:55" ht="13.5" customHeight="1">
      <c r="BC1" s="63"/>
    </row>
    <row r="18" spans="10:10" ht="13.5" customHeight="1">
      <c r="J18" s="63"/>
    </row>
    <row r="39" spans="2:17" ht="13.5" customHeight="1">
      <c r="B39" s="67" t="s">
        <v>28</v>
      </c>
      <c r="C39" s="67" t="s">
        <v>51</v>
      </c>
      <c r="D39" s="67" t="s">
        <v>52</v>
      </c>
      <c r="E39" s="67" t="s">
        <v>71</v>
      </c>
      <c r="F39" s="67" t="s">
        <v>109</v>
      </c>
      <c r="G39" s="67" t="s">
        <v>118</v>
      </c>
      <c r="H39" s="67" t="s">
        <v>142</v>
      </c>
      <c r="I39" s="67" t="s">
        <v>147</v>
      </c>
      <c r="J39" s="67" t="s">
        <v>151</v>
      </c>
      <c r="K39" s="67" t="s">
        <v>162</v>
      </c>
      <c r="L39" s="67" t="s">
        <v>170</v>
      </c>
      <c r="M39" s="67" t="s">
        <v>177</v>
      </c>
      <c r="N39" s="67" t="s">
        <v>192</v>
      </c>
      <c r="O39" s="65" t="s">
        <v>107</v>
      </c>
    </row>
    <row r="40" spans="2:17" ht="13.5" customHeight="1">
      <c r="B40" s="54" t="s">
        <v>18</v>
      </c>
      <c r="C40" s="53" t="e">
        <f>SUM(#REF!)</f>
        <v>#REF!</v>
      </c>
      <c r="D40" s="53" t="e">
        <f>SUM(#REF!)</f>
        <v>#REF!</v>
      </c>
      <c r="E40" s="53" t="e">
        <f>SUM(#REF!)</f>
        <v>#REF!</v>
      </c>
      <c r="F40" s="53" t="e">
        <f>SUM(#REF!)</f>
        <v>#REF!</v>
      </c>
      <c r="G40" s="53" t="e">
        <f>SUM(#REF!)</f>
        <v>#REF!</v>
      </c>
      <c r="H40" s="53" t="e">
        <f>SUM(#REF!)</f>
        <v>#REF!</v>
      </c>
      <c r="I40" s="53" t="e">
        <f>SUM(#REF!)</f>
        <v>#REF!</v>
      </c>
      <c r="J40" s="53" t="e">
        <f>SUM(#REF!)</f>
        <v>#REF!</v>
      </c>
      <c r="K40" s="53" t="e">
        <f>SUM(#REF!)</f>
        <v>#REF!</v>
      </c>
      <c r="L40" s="53" t="e">
        <f>SUM(#REF!)</f>
        <v>#REF!</v>
      </c>
      <c r="M40" s="53" t="e">
        <f>SUM(#REF!)</f>
        <v>#REF!</v>
      </c>
      <c r="N40" s="53" t="e">
        <f>P40*J40/Q40</f>
        <v>#REF!</v>
      </c>
      <c r="O40" s="58" t="e">
        <f>N40/J40-1</f>
        <v>#REF!</v>
      </c>
      <c r="P40" s="53" t="e">
        <f>SUM(#REF!)</f>
        <v>#REF!</v>
      </c>
      <c r="Q40" s="53" t="e">
        <f>SUM(#REF!)</f>
        <v>#REF!</v>
      </c>
    </row>
    <row r="41" spans="2:17" ht="13.5" customHeight="1">
      <c r="B41" s="54" t="s">
        <v>13</v>
      </c>
      <c r="C41" s="53" t="e">
        <f>SUM(#REF!)</f>
        <v>#REF!</v>
      </c>
      <c r="D41" s="53" t="e">
        <f>SUM(#REF!)</f>
        <v>#REF!</v>
      </c>
      <c r="E41" s="53" t="e">
        <f>SUM(#REF!)</f>
        <v>#REF!</v>
      </c>
      <c r="F41" s="53" t="e">
        <f>SUM(#REF!)</f>
        <v>#REF!</v>
      </c>
      <c r="G41" s="53" t="e">
        <f>SUM(#REF!)</f>
        <v>#REF!</v>
      </c>
      <c r="H41" s="53" t="e">
        <f>SUM(#REF!)</f>
        <v>#REF!</v>
      </c>
      <c r="I41" s="53" t="e">
        <f>SUM(#REF!)</f>
        <v>#REF!</v>
      </c>
      <c r="J41" s="53" t="e">
        <f>SUM(#REF!)</f>
        <v>#REF!</v>
      </c>
      <c r="K41" s="53" t="e">
        <f>SUM(#REF!)</f>
        <v>#REF!</v>
      </c>
      <c r="L41" s="53" t="e">
        <f>SUM(#REF!)</f>
        <v>#REF!</v>
      </c>
      <c r="M41" s="53" t="e">
        <f>SUM(#REF!)</f>
        <v>#REF!</v>
      </c>
      <c r="N41" s="53" t="e">
        <f t="shared" ref="N41:N64" si="0">P41*J41/Q41</f>
        <v>#REF!</v>
      </c>
      <c r="O41" s="58" t="e">
        <f t="shared" ref="O41:O64" si="1">N41/J41-1</f>
        <v>#REF!</v>
      </c>
      <c r="P41" s="53" t="e">
        <f>SUM(#REF!)</f>
        <v>#REF!</v>
      </c>
      <c r="Q41" s="53" t="e">
        <f>SUM(#REF!)</f>
        <v>#REF!</v>
      </c>
    </row>
    <row r="42" spans="2:17" ht="13.5" customHeight="1">
      <c r="B42" s="54" t="s">
        <v>6</v>
      </c>
      <c r="C42" s="53" t="e">
        <f>SUM(#REF!)</f>
        <v>#REF!</v>
      </c>
      <c r="D42" s="53" t="e">
        <f>SUM(#REF!)</f>
        <v>#REF!</v>
      </c>
      <c r="E42" s="53" t="e">
        <f>SUM(#REF!)</f>
        <v>#REF!</v>
      </c>
      <c r="F42" s="53" t="e">
        <f>SUM(#REF!)</f>
        <v>#REF!</v>
      </c>
      <c r="G42" s="53" t="e">
        <f>SUM(#REF!)</f>
        <v>#REF!</v>
      </c>
      <c r="H42" s="53" t="e">
        <f>SUM(#REF!)</f>
        <v>#REF!</v>
      </c>
      <c r="I42" s="53" t="e">
        <f>SUM(#REF!)</f>
        <v>#REF!</v>
      </c>
      <c r="J42" s="53" t="e">
        <f>SUM(#REF!)</f>
        <v>#REF!</v>
      </c>
      <c r="K42" s="53" t="e">
        <f>SUM(#REF!)</f>
        <v>#REF!</v>
      </c>
      <c r="L42" s="53" t="e">
        <f>SUM(#REF!)</f>
        <v>#REF!</v>
      </c>
      <c r="M42" s="53" t="e">
        <f>SUM(#REF!)</f>
        <v>#REF!</v>
      </c>
      <c r="N42" s="53" t="e">
        <f t="shared" si="0"/>
        <v>#REF!</v>
      </c>
      <c r="O42" s="58" t="e">
        <f t="shared" si="1"/>
        <v>#REF!</v>
      </c>
      <c r="P42" s="53" t="e">
        <f>SUM(#REF!)</f>
        <v>#REF!</v>
      </c>
      <c r="Q42" s="53" t="e">
        <f>SUM(#REF!)</f>
        <v>#REF!</v>
      </c>
    </row>
    <row r="43" spans="2:17" ht="13.5" customHeight="1">
      <c r="B43" s="54" t="s">
        <v>14</v>
      </c>
      <c r="C43" s="53" t="e">
        <f>SUM(#REF!)</f>
        <v>#REF!</v>
      </c>
      <c r="D43" s="53" t="e">
        <f>SUM(#REF!)</f>
        <v>#REF!</v>
      </c>
      <c r="E43" s="53" t="e">
        <f>SUM(#REF!)</f>
        <v>#REF!</v>
      </c>
      <c r="F43" s="53" t="e">
        <f>SUM(#REF!)</f>
        <v>#REF!</v>
      </c>
      <c r="G43" s="53" t="e">
        <f>SUM(#REF!)</f>
        <v>#REF!</v>
      </c>
      <c r="H43" s="53" t="e">
        <f>SUM(#REF!)</f>
        <v>#REF!</v>
      </c>
      <c r="I43" s="53" t="e">
        <f>SUM(#REF!)</f>
        <v>#REF!</v>
      </c>
      <c r="J43" s="53" t="e">
        <f>SUM(#REF!)</f>
        <v>#REF!</v>
      </c>
      <c r="K43" s="53" t="e">
        <f>SUM(#REF!)</f>
        <v>#REF!</v>
      </c>
      <c r="L43" s="53" t="e">
        <f>SUM(#REF!)</f>
        <v>#REF!</v>
      </c>
      <c r="M43" s="53" t="e">
        <f>SUM(#REF!)</f>
        <v>#REF!</v>
      </c>
      <c r="N43" s="53" t="e">
        <f t="shared" si="0"/>
        <v>#REF!</v>
      </c>
      <c r="O43" s="58" t="e">
        <f t="shared" si="1"/>
        <v>#REF!</v>
      </c>
      <c r="P43" s="53" t="e">
        <f>SUM(#REF!)</f>
        <v>#REF!</v>
      </c>
      <c r="Q43" s="53" t="e">
        <f>SUM(#REF!)</f>
        <v>#REF!</v>
      </c>
    </row>
    <row r="44" spans="2:17" ht="13.5" customHeight="1">
      <c r="B44" s="54" t="s">
        <v>25</v>
      </c>
      <c r="C44" s="53" t="e">
        <f>SUM(#REF!)</f>
        <v>#REF!</v>
      </c>
      <c r="D44" s="53" t="e">
        <f>SUM(#REF!)</f>
        <v>#REF!</v>
      </c>
      <c r="E44" s="53" t="e">
        <f>SUM(#REF!)</f>
        <v>#REF!</v>
      </c>
      <c r="F44" s="53" t="e">
        <f>SUM(#REF!)</f>
        <v>#REF!</v>
      </c>
      <c r="G44" s="53" t="e">
        <f>SUM(#REF!)</f>
        <v>#REF!</v>
      </c>
      <c r="H44" s="53" t="e">
        <f>SUM(#REF!)</f>
        <v>#REF!</v>
      </c>
      <c r="I44" s="53" t="e">
        <f>SUM(#REF!)</f>
        <v>#REF!</v>
      </c>
      <c r="J44" s="53" t="e">
        <f>SUM(#REF!)</f>
        <v>#REF!</v>
      </c>
      <c r="K44" s="53" t="e">
        <f>SUM(#REF!)</f>
        <v>#REF!</v>
      </c>
      <c r="L44" s="53" t="e">
        <f>SUM(#REF!)</f>
        <v>#REF!</v>
      </c>
      <c r="M44" s="53" t="e">
        <f>SUM(#REF!)</f>
        <v>#REF!</v>
      </c>
      <c r="N44" s="53" t="e">
        <f t="shared" si="0"/>
        <v>#REF!</v>
      </c>
      <c r="O44" s="58" t="e">
        <f t="shared" si="1"/>
        <v>#REF!</v>
      </c>
      <c r="P44" s="53" t="e">
        <f>SUM(#REF!)</f>
        <v>#REF!</v>
      </c>
      <c r="Q44" s="53" t="e">
        <f>SUM(#REF!)</f>
        <v>#REF!</v>
      </c>
    </row>
    <row r="45" spans="2:17" ht="13.5" customHeight="1">
      <c r="B45" s="54" t="s">
        <v>11</v>
      </c>
      <c r="C45" s="53" t="e">
        <f>SUM(#REF!)</f>
        <v>#REF!</v>
      </c>
      <c r="D45" s="53" t="e">
        <f>SUM(#REF!)</f>
        <v>#REF!</v>
      </c>
      <c r="E45" s="53" t="e">
        <f>SUM(#REF!)</f>
        <v>#REF!</v>
      </c>
      <c r="F45" s="53" t="e">
        <f>SUM(#REF!)</f>
        <v>#REF!</v>
      </c>
      <c r="G45" s="53" t="e">
        <f>SUM(#REF!)</f>
        <v>#REF!</v>
      </c>
      <c r="H45" s="53" t="e">
        <f>SUM(#REF!)</f>
        <v>#REF!</v>
      </c>
      <c r="I45" s="53" t="e">
        <f>SUM(#REF!)</f>
        <v>#REF!</v>
      </c>
      <c r="J45" s="53" t="e">
        <f>SUM(#REF!)</f>
        <v>#REF!</v>
      </c>
      <c r="K45" s="53" t="e">
        <f>SUM(#REF!)</f>
        <v>#REF!</v>
      </c>
      <c r="L45" s="53" t="e">
        <f>SUM(#REF!)</f>
        <v>#REF!</v>
      </c>
      <c r="M45" s="53" t="e">
        <f>SUM(#REF!)</f>
        <v>#REF!</v>
      </c>
      <c r="N45" s="53" t="e">
        <f t="shared" si="0"/>
        <v>#REF!</v>
      </c>
      <c r="O45" s="58" t="e">
        <f t="shared" si="1"/>
        <v>#REF!</v>
      </c>
      <c r="P45" s="53" t="e">
        <f>SUM(#REF!)</f>
        <v>#REF!</v>
      </c>
      <c r="Q45" s="53" t="e">
        <f>SUM(#REF!)</f>
        <v>#REF!</v>
      </c>
    </row>
    <row r="46" spans="2:17" ht="13.5" customHeight="1">
      <c r="B46" s="54" t="s">
        <v>37</v>
      </c>
      <c r="C46" s="53" t="e">
        <f>SUM(#REF!)</f>
        <v>#REF!</v>
      </c>
      <c r="D46" s="53" t="e">
        <f>SUM(#REF!)</f>
        <v>#REF!</v>
      </c>
      <c r="E46" s="53" t="e">
        <f>SUM(#REF!)</f>
        <v>#REF!</v>
      </c>
      <c r="F46" s="53" t="e">
        <f>SUM(#REF!)</f>
        <v>#REF!</v>
      </c>
      <c r="G46" s="53" t="e">
        <f>SUM(#REF!)</f>
        <v>#REF!</v>
      </c>
      <c r="H46" s="53" t="e">
        <f>SUM(#REF!)</f>
        <v>#REF!</v>
      </c>
      <c r="I46" s="53" t="e">
        <f>SUM(#REF!)</f>
        <v>#REF!</v>
      </c>
      <c r="J46" s="53" t="e">
        <f>SUM(#REF!)</f>
        <v>#REF!</v>
      </c>
      <c r="K46" s="53" t="e">
        <f>SUM(#REF!)</f>
        <v>#REF!</v>
      </c>
      <c r="L46" s="53" t="e">
        <f>SUM(#REF!)</f>
        <v>#REF!</v>
      </c>
      <c r="M46" s="53" t="e">
        <f>SUM(#REF!)</f>
        <v>#REF!</v>
      </c>
      <c r="N46" s="53" t="e">
        <f t="shared" si="0"/>
        <v>#REF!</v>
      </c>
      <c r="O46" s="58" t="e">
        <f t="shared" si="1"/>
        <v>#REF!</v>
      </c>
      <c r="P46" s="53" t="e">
        <f>SUM(#REF!)</f>
        <v>#REF!</v>
      </c>
      <c r="Q46" s="53" t="e">
        <f>SUM(#REF!)</f>
        <v>#REF!</v>
      </c>
    </row>
    <row r="47" spans="2:17" ht="13.5" customHeight="1">
      <c r="B47" s="54" t="s">
        <v>5</v>
      </c>
      <c r="C47" s="53" t="e">
        <f>SUM(#REF!)</f>
        <v>#REF!</v>
      </c>
      <c r="D47" s="53" t="e">
        <f>SUM(#REF!)</f>
        <v>#REF!</v>
      </c>
      <c r="E47" s="53" t="e">
        <f>SUM(#REF!)</f>
        <v>#REF!</v>
      </c>
      <c r="F47" s="53" t="e">
        <f>SUM(#REF!)</f>
        <v>#REF!</v>
      </c>
      <c r="G47" s="53" t="e">
        <f>SUM(#REF!)</f>
        <v>#REF!</v>
      </c>
      <c r="H47" s="53" t="e">
        <f>SUM(#REF!)</f>
        <v>#REF!</v>
      </c>
      <c r="I47" s="53" t="e">
        <f>SUM(#REF!)</f>
        <v>#REF!</v>
      </c>
      <c r="J47" s="53" t="e">
        <f>SUM(#REF!)</f>
        <v>#REF!</v>
      </c>
      <c r="K47" s="53" t="e">
        <f>SUM(#REF!)</f>
        <v>#REF!</v>
      </c>
      <c r="L47" s="53" t="e">
        <f>SUM(#REF!)</f>
        <v>#REF!</v>
      </c>
      <c r="M47" s="53" t="e">
        <f>SUM(#REF!)</f>
        <v>#REF!</v>
      </c>
      <c r="N47" s="53" t="e">
        <f t="shared" si="0"/>
        <v>#REF!</v>
      </c>
      <c r="O47" s="58" t="e">
        <f t="shared" si="1"/>
        <v>#REF!</v>
      </c>
      <c r="P47" s="53" t="e">
        <f>SUM(#REF!)</f>
        <v>#REF!</v>
      </c>
      <c r="Q47" s="53" t="e">
        <f>SUM(#REF!)</f>
        <v>#REF!</v>
      </c>
    </row>
    <row r="48" spans="2:17" ht="13.5" customHeight="1">
      <c r="B48" s="54" t="s">
        <v>7</v>
      </c>
      <c r="C48" s="53" t="e">
        <f>SUM(#REF!)</f>
        <v>#REF!</v>
      </c>
      <c r="D48" s="53" t="e">
        <f>SUM(#REF!)</f>
        <v>#REF!</v>
      </c>
      <c r="E48" s="53" t="e">
        <f>SUM(#REF!)</f>
        <v>#REF!</v>
      </c>
      <c r="F48" s="53" t="e">
        <f>SUM(#REF!)</f>
        <v>#REF!</v>
      </c>
      <c r="G48" s="53" t="e">
        <f>SUM(#REF!)</f>
        <v>#REF!</v>
      </c>
      <c r="H48" s="53" t="e">
        <f>SUM(#REF!)</f>
        <v>#REF!</v>
      </c>
      <c r="I48" s="53" t="e">
        <f>SUM(#REF!)</f>
        <v>#REF!</v>
      </c>
      <c r="J48" s="53" t="e">
        <f>SUM(#REF!)</f>
        <v>#REF!</v>
      </c>
      <c r="K48" s="53" t="e">
        <f>SUM(#REF!)</f>
        <v>#REF!</v>
      </c>
      <c r="L48" s="53" t="e">
        <f>SUM(#REF!)</f>
        <v>#REF!</v>
      </c>
      <c r="M48" s="53" t="e">
        <f>SUM(#REF!)</f>
        <v>#REF!</v>
      </c>
      <c r="N48" s="53" t="e">
        <f t="shared" si="0"/>
        <v>#REF!</v>
      </c>
      <c r="O48" s="58" t="e">
        <f t="shared" si="1"/>
        <v>#REF!</v>
      </c>
      <c r="P48" s="53" t="e">
        <f>SUM(#REF!)</f>
        <v>#REF!</v>
      </c>
      <c r="Q48" s="53" t="e">
        <f>SUM(#REF!)</f>
        <v>#REF!</v>
      </c>
    </row>
    <row r="49" spans="2:17" ht="13.5" customHeight="1">
      <c r="B49" s="54" t="s">
        <v>16</v>
      </c>
      <c r="C49" s="53" t="e">
        <f>SUM(#REF!)</f>
        <v>#REF!</v>
      </c>
      <c r="D49" s="53" t="e">
        <f>SUM(#REF!)</f>
        <v>#REF!</v>
      </c>
      <c r="E49" s="53" t="e">
        <f>SUM(#REF!)</f>
        <v>#REF!</v>
      </c>
      <c r="F49" s="53" t="e">
        <f>SUM(#REF!)</f>
        <v>#REF!</v>
      </c>
      <c r="G49" s="53" t="e">
        <f>SUM(#REF!)</f>
        <v>#REF!</v>
      </c>
      <c r="H49" s="53" t="e">
        <f>SUM(#REF!)</f>
        <v>#REF!</v>
      </c>
      <c r="I49" s="53" t="e">
        <f>SUM(#REF!)</f>
        <v>#REF!</v>
      </c>
      <c r="J49" s="53" t="e">
        <f>SUM(#REF!)</f>
        <v>#REF!</v>
      </c>
      <c r="K49" s="53" t="e">
        <f>SUM(#REF!)</f>
        <v>#REF!</v>
      </c>
      <c r="L49" s="53" t="e">
        <f>SUM(#REF!)</f>
        <v>#REF!</v>
      </c>
      <c r="M49" s="53" t="e">
        <f>SUM(#REF!)</f>
        <v>#REF!</v>
      </c>
      <c r="N49" s="53" t="e">
        <f t="shared" si="0"/>
        <v>#REF!</v>
      </c>
      <c r="O49" s="58" t="e">
        <f t="shared" si="1"/>
        <v>#REF!</v>
      </c>
      <c r="P49" s="53" t="e">
        <f>SUM(#REF!)</f>
        <v>#REF!</v>
      </c>
      <c r="Q49" s="53" t="e">
        <f>SUM(#REF!)</f>
        <v>#REF!</v>
      </c>
    </row>
    <row r="50" spans="2:17" ht="13.5" customHeight="1">
      <c r="B50" s="54" t="s">
        <v>20</v>
      </c>
      <c r="C50" s="53" t="e">
        <f>SUM(#REF!)</f>
        <v>#REF!</v>
      </c>
      <c r="D50" s="53" t="e">
        <f>SUM(#REF!)</f>
        <v>#REF!</v>
      </c>
      <c r="E50" s="53" t="e">
        <f>SUM(#REF!)</f>
        <v>#REF!</v>
      </c>
      <c r="F50" s="53" t="e">
        <f>SUM(#REF!)</f>
        <v>#REF!</v>
      </c>
      <c r="G50" s="53" t="e">
        <f>SUM(#REF!)</f>
        <v>#REF!</v>
      </c>
      <c r="H50" s="53" t="e">
        <f>SUM(#REF!)</f>
        <v>#REF!</v>
      </c>
      <c r="I50" s="53" t="e">
        <f>SUM(#REF!)</f>
        <v>#REF!</v>
      </c>
      <c r="J50" s="53" t="e">
        <f>SUM(#REF!)</f>
        <v>#REF!</v>
      </c>
      <c r="K50" s="53" t="e">
        <f>SUM(#REF!)</f>
        <v>#REF!</v>
      </c>
      <c r="L50" s="53" t="e">
        <f>SUM(#REF!)</f>
        <v>#REF!</v>
      </c>
      <c r="M50" s="53" t="e">
        <f>SUM(#REF!)</f>
        <v>#REF!</v>
      </c>
      <c r="N50" s="53" t="e">
        <f t="shared" si="0"/>
        <v>#REF!</v>
      </c>
      <c r="O50" s="58" t="e">
        <f t="shared" si="1"/>
        <v>#REF!</v>
      </c>
      <c r="P50" s="53" t="e">
        <f>SUM(#REF!)</f>
        <v>#REF!</v>
      </c>
      <c r="Q50" s="53" t="e">
        <f>SUM(#REF!)</f>
        <v>#REF!</v>
      </c>
    </row>
    <row r="51" spans="2:17" ht="13.5" customHeight="1">
      <c r="B51" s="54" t="s">
        <v>19</v>
      </c>
      <c r="C51" s="53" t="e">
        <f>SUM(#REF!)</f>
        <v>#REF!</v>
      </c>
      <c r="D51" s="53" t="e">
        <f>SUM(#REF!)</f>
        <v>#REF!</v>
      </c>
      <c r="E51" s="53" t="e">
        <f>SUM(#REF!)</f>
        <v>#REF!</v>
      </c>
      <c r="F51" s="53" t="e">
        <f>SUM(#REF!)</f>
        <v>#REF!</v>
      </c>
      <c r="G51" s="53" t="e">
        <f>SUM(#REF!)</f>
        <v>#REF!</v>
      </c>
      <c r="H51" s="53" t="e">
        <f>SUM(#REF!)</f>
        <v>#REF!</v>
      </c>
      <c r="I51" s="53" t="e">
        <f>SUM(#REF!)</f>
        <v>#REF!</v>
      </c>
      <c r="J51" s="53" t="e">
        <f>SUM(#REF!)</f>
        <v>#REF!</v>
      </c>
      <c r="K51" s="53" t="e">
        <f>SUM(#REF!)</f>
        <v>#REF!</v>
      </c>
      <c r="L51" s="53" t="e">
        <f>SUM(#REF!)</f>
        <v>#REF!</v>
      </c>
      <c r="M51" s="53" t="e">
        <f>SUM(#REF!)</f>
        <v>#REF!</v>
      </c>
      <c r="N51" s="53" t="e">
        <f t="shared" si="0"/>
        <v>#REF!</v>
      </c>
      <c r="O51" s="58" t="e">
        <f t="shared" si="1"/>
        <v>#REF!</v>
      </c>
      <c r="P51" s="53" t="e">
        <f>SUM(#REF!)</f>
        <v>#REF!</v>
      </c>
      <c r="Q51" s="53" t="e">
        <f>SUM(#REF!)</f>
        <v>#REF!</v>
      </c>
    </row>
    <row r="52" spans="2:17" ht="13.5" customHeight="1">
      <c r="B52" s="54" t="s">
        <v>24</v>
      </c>
      <c r="C52" s="53" t="e">
        <f>SUM(#REF!)</f>
        <v>#REF!</v>
      </c>
      <c r="D52" s="53" t="e">
        <f>SUM(#REF!)</f>
        <v>#REF!</v>
      </c>
      <c r="E52" s="53" t="e">
        <f>SUM(#REF!)</f>
        <v>#REF!</v>
      </c>
      <c r="F52" s="53" t="e">
        <f>SUM(#REF!)</f>
        <v>#REF!</v>
      </c>
      <c r="G52" s="53" t="e">
        <f>SUM(#REF!)</f>
        <v>#REF!</v>
      </c>
      <c r="H52" s="53" t="e">
        <f>SUM(#REF!)</f>
        <v>#REF!</v>
      </c>
      <c r="I52" s="53" t="e">
        <f>SUM(#REF!)</f>
        <v>#REF!</v>
      </c>
      <c r="J52" s="53" t="e">
        <f>SUM(#REF!)</f>
        <v>#REF!</v>
      </c>
      <c r="K52" s="53" t="e">
        <f>SUM(#REF!)</f>
        <v>#REF!</v>
      </c>
      <c r="L52" s="53" t="e">
        <f>SUM(#REF!)</f>
        <v>#REF!</v>
      </c>
      <c r="M52" s="53" t="e">
        <f>SUM(#REF!)</f>
        <v>#REF!</v>
      </c>
      <c r="N52" s="53" t="e">
        <f t="shared" si="0"/>
        <v>#REF!</v>
      </c>
      <c r="O52" s="58" t="e">
        <f t="shared" si="1"/>
        <v>#REF!</v>
      </c>
      <c r="P52" s="53" t="e">
        <f>SUM(#REF!)</f>
        <v>#REF!</v>
      </c>
      <c r="Q52" s="53" t="e">
        <f>SUM(#REF!)</f>
        <v>#REF!</v>
      </c>
    </row>
    <row r="53" spans="2:17" ht="13.5" customHeight="1">
      <c r="B53" s="54" t="s">
        <v>15</v>
      </c>
      <c r="C53" s="53" t="e">
        <f>SUM(#REF!)</f>
        <v>#REF!</v>
      </c>
      <c r="D53" s="53" t="e">
        <f>SUM(#REF!)</f>
        <v>#REF!</v>
      </c>
      <c r="E53" s="53" t="e">
        <f>SUM(#REF!)</f>
        <v>#REF!</v>
      </c>
      <c r="F53" s="53" t="e">
        <f>SUM(#REF!)</f>
        <v>#REF!</v>
      </c>
      <c r="G53" s="53" t="e">
        <f>SUM(#REF!)</f>
        <v>#REF!</v>
      </c>
      <c r="H53" s="53" t="e">
        <f>SUM(#REF!)</f>
        <v>#REF!</v>
      </c>
      <c r="I53" s="53" t="e">
        <f>SUM(#REF!)</f>
        <v>#REF!</v>
      </c>
      <c r="J53" s="53" t="e">
        <f>SUM(#REF!)</f>
        <v>#REF!</v>
      </c>
      <c r="K53" s="53" t="e">
        <f>SUM(#REF!)</f>
        <v>#REF!</v>
      </c>
      <c r="L53" s="53" t="e">
        <f>SUM(#REF!)</f>
        <v>#REF!</v>
      </c>
      <c r="M53" s="53" t="e">
        <f>SUM(#REF!)</f>
        <v>#REF!</v>
      </c>
      <c r="N53" s="53" t="e">
        <f t="shared" si="0"/>
        <v>#REF!</v>
      </c>
      <c r="O53" s="58" t="e">
        <f t="shared" si="1"/>
        <v>#REF!</v>
      </c>
      <c r="P53" s="53" t="e">
        <f>SUM(#REF!)</f>
        <v>#REF!</v>
      </c>
      <c r="Q53" s="53" t="e">
        <f>SUM(#REF!)</f>
        <v>#REF!</v>
      </c>
    </row>
    <row r="54" spans="2:17" ht="13.5" customHeight="1">
      <c r="B54" s="54" t="s">
        <v>12</v>
      </c>
      <c r="C54" s="53" t="e">
        <f>SUM(#REF!)</f>
        <v>#REF!</v>
      </c>
      <c r="D54" s="53" t="e">
        <f>SUM(#REF!)</f>
        <v>#REF!</v>
      </c>
      <c r="E54" s="53" t="e">
        <f>SUM(#REF!)</f>
        <v>#REF!</v>
      </c>
      <c r="F54" s="53" t="e">
        <f>SUM(#REF!)</f>
        <v>#REF!</v>
      </c>
      <c r="G54" s="53" t="e">
        <f>SUM(#REF!)</f>
        <v>#REF!</v>
      </c>
      <c r="H54" s="53" t="e">
        <f>SUM(#REF!)</f>
        <v>#REF!</v>
      </c>
      <c r="I54" s="53" t="e">
        <f>SUM(#REF!)</f>
        <v>#REF!</v>
      </c>
      <c r="J54" s="53" t="e">
        <f>SUM(#REF!)</f>
        <v>#REF!</v>
      </c>
      <c r="K54" s="53" t="e">
        <f>SUM(#REF!)</f>
        <v>#REF!</v>
      </c>
      <c r="L54" s="53" t="e">
        <f>SUM(#REF!)</f>
        <v>#REF!</v>
      </c>
      <c r="M54" s="53" t="e">
        <f>SUM(#REF!)</f>
        <v>#REF!</v>
      </c>
      <c r="N54" s="53" t="e">
        <f t="shared" si="0"/>
        <v>#REF!</v>
      </c>
      <c r="O54" s="58" t="e">
        <f t="shared" si="1"/>
        <v>#REF!</v>
      </c>
      <c r="P54" s="53" t="e">
        <f>SUM(#REF!)</f>
        <v>#REF!</v>
      </c>
      <c r="Q54" s="53" t="e">
        <f>SUM(#REF!)</f>
        <v>#REF!</v>
      </c>
    </row>
    <row r="55" spans="2:17" ht="13.5" customHeight="1">
      <c r="B55" s="63" t="s">
        <v>26</v>
      </c>
      <c r="C55" s="68" t="e">
        <f t="shared" ref="C55:H55" si="2">SUM(C56:C66)</f>
        <v>#REF!</v>
      </c>
      <c r="D55" s="68" t="e">
        <f t="shared" si="2"/>
        <v>#REF!</v>
      </c>
      <c r="E55" s="68" t="e">
        <f t="shared" si="2"/>
        <v>#REF!</v>
      </c>
      <c r="F55" s="68" t="e">
        <f t="shared" si="2"/>
        <v>#REF!</v>
      </c>
      <c r="G55" s="68" t="e">
        <f t="shared" si="2"/>
        <v>#REF!</v>
      </c>
      <c r="H55" s="68" t="e">
        <f t="shared" si="2"/>
        <v>#REF!</v>
      </c>
      <c r="I55" s="68" t="e">
        <f t="shared" ref="I55:N55" si="3">SUM(I56:I66)</f>
        <v>#REF!</v>
      </c>
      <c r="J55" s="68" t="e">
        <f t="shared" si="3"/>
        <v>#REF!</v>
      </c>
      <c r="K55" s="68" t="e">
        <f t="shared" si="3"/>
        <v>#REF!</v>
      </c>
      <c r="L55" s="68" t="e">
        <f t="shared" si="3"/>
        <v>#REF!</v>
      </c>
      <c r="M55" s="68" t="e">
        <f t="shared" si="3"/>
        <v>#REF!</v>
      </c>
      <c r="N55" s="68" t="e">
        <f t="shared" si="3"/>
        <v>#REF!</v>
      </c>
      <c r="O55" s="58" t="e">
        <f t="shared" si="1"/>
        <v>#REF!</v>
      </c>
      <c r="P55" s="68" t="e">
        <f>SUM(P56:P66)</f>
        <v>#REF!</v>
      </c>
      <c r="Q55" s="68" t="e">
        <f>SUM(Q56:Q66)</f>
        <v>#REF!</v>
      </c>
    </row>
    <row r="56" spans="2:17" ht="13.5" customHeight="1">
      <c r="B56" s="54" t="s">
        <v>17</v>
      </c>
      <c r="C56" s="53" t="e">
        <f>SUM(#REF!)</f>
        <v>#REF!</v>
      </c>
      <c r="D56" s="53" t="e">
        <f>SUM(#REF!)</f>
        <v>#REF!</v>
      </c>
      <c r="E56" s="53" t="e">
        <f>SUM(#REF!)</f>
        <v>#REF!</v>
      </c>
      <c r="F56" s="53" t="e">
        <f>SUM(#REF!)</f>
        <v>#REF!</v>
      </c>
      <c r="G56" s="53" t="e">
        <f>SUM(#REF!)</f>
        <v>#REF!</v>
      </c>
      <c r="H56" s="53" t="e">
        <f>SUM(#REF!)</f>
        <v>#REF!</v>
      </c>
      <c r="I56" s="53" t="e">
        <f>SUM(#REF!)</f>
        <v>#REF!</v>
      </c>
      <c r="J56" s="53" t="e">
        <f>SUM(#REF!)</f>
        <v>#REF!</v>
      </c>
      <c r="K56" s="53" t="e">
        <f>SUM(#REF!)</f>
        <v>#REF!</v>
      </c>
      <c r="L56" s="53" t="e">
        <f>SUM(#REF!)</f>
        <v>#REF!</v>
      </c>
      <c r="M56" s="53" t="e">
        <f>SUM(#REF!)</f>
        <v>#REF!</v>
      </c>
      <c r="N56" s="53" t="e">
        <f t="shared" si="0"/>
        <v>#REF!</v>
      </c>
      <c r="O56" s="58" t="e">
        <f t="shared" si="1"/>
        <v>#REF!</v>
      </c>
      <c r="P56" s="53" t="e">
        <f>SUM(#REF!)</f>
        <v>#REF!</v>
      </c>
      <c r="Q56" s="53" t="e">
        <f>SUM(#REF!)</f>
        <v>#REF!</v>
      </c>
    </row>
    <row r="57" spans="2:17" ht="13.5" customHeight="1">
      <c r="B57" s="54" t="s">
        <v>35</v>
      </c>
      <c r="C57" s="53" t="e">
        <f>SUM(#REF!)</f>
        <v>#REF!</v>
      </c>
      <c r="D57" s="53" t="e">
        <f>SUM(#REF!)</f>
        <v>#REF!</v>
      </c>
      <c r="E57" s="53" t="e">
        <f>SUM(#REF!)</f>
        <v>#REF!</v>
      </c>
      <c r="F57" s="53" t="e">
        <f>SUM(#REF!)</f>
        <v>#REF!</v>
      </c>
      <c r="G57" s="53" t="e">
        <f>SUM(#REF!)</f>
        <v>#REF!</v>
      </c>
      <c r="H57" s="53" t="e">
        <f>SUM(#REF!)</f>
        <v>#REF!</v>
      </c>
      <c r="I57" s="53" t="e">
        <f>SUM(#REF!)</f>
        <v>#REF!</v>
      </c>
      <c r="J57" s="53" t="e">
        <f>SUM(#REF!)</f>
        <v>#REF!</v>
      </c>
      <c r="K57" s="53" t="e">
        <f>SUM(#REF!)</f>
        <v>#REF!</v>
      </c>
      <c r="L57" s="53" t="e">
        <f>SUM(#REF!)</f>
        <v>#REF!</v>
      </c>
      <c r="M57" s="53" t="e">
        <f>SUM(#REF!)</f>
        <v>#REF!</v>
      </c>
      <c r="N57" s="53" t="e">
        <f t="shared" si="0"/>
        <v>#REF!</v>
      </c>
      <c r="O57" s="58" t="e">
        <f t="shared" si="1"/>
        <v>#REF!</v>
      </c>
      <c r="P57" s="53" t="e">
        <f>SUM(#REF!)</f>
        <v>#REF!</v>
      </c>
      <c r="Q57" s="53" t="e">
        <f>SUM(#REF!)</f>
        <v>#REF!</v>
      </c>
    </row>
    <row r="58" spans="2:17" ht="13.5" customHeight="1">
      <c r="B58" s="54" t="s">
        <v>21</v>
      </c>
      <c r="C58" s="53" t="e">
        <f>SUM(#REF!)</f>
        <v>#REF!</v>
      </c>
      <c r="D58" s="53" t="e">
        <f>SUM(#REF!)</f>
        <v>#REF!</v>
      </c>
      <c r="E58" s="53" t="e">
        <f>SUM(#REF!)</f>
        <v>#REF!</v>
      </c>
      <c r="F58" s="53" t="e">
        <f>SUM(#REF!)</f>
        <v>#REF!</v>
      </c>
      <c r="G58" s="53" t="e">
        <f>SUM(#REF!)</f>
        <v>#REF!</v>
      </c>
      <c r="H58" s="53" t="e">
        <f>SUM(#REF!)</f>
        <v>#REF!</v>
      </c>
      <c r="I58" s="53" t="e">
        <f>SUM(#REF!)</f>
        <v>#REF!</v>
      </c>
      <c r="J58" s="53" t="e">
        <f>SUM(#REF!)</f>
        <v>#REF!</v>
      </c>
      <c r="K58" s="53" t="e">
        <f>SUM(#REF!)</f>
        <v>#REF!</v>
      </c>
      <c r="L58" s="53" t="e">
        <f>SUM(#REF!)</f>
        <v>#REF!</v>
      </c>
      <c r="M58" s="53" t="e">
        <f>SUM(#REF!)</f>
        <v>#REF!</v>
      </c>
      <c r="N58" s="53" t="e">
        <f t="shared" si="0"/>
        <v>#REF!</v>
      </c>
      <c r="O58" s="58" t="e">
        <f t="shared" si="1"/>
        <v>#REF!</v>
      </c>
      <c r="P58" s="53" t="e">
        <f>SUM(#REF!)</f>
        <v>#REF!</v>
      </c>
      <c r="Q58" s="53" t="e">
        <f>SUM(#REF!)</f>
        <v>#REF!</v>
      </c>
    </row>
    <row r="59" spans="2:17" ht="13.5" customHeight="1">
      <c r="B59" s="54" t="s">
        <v>22</v>
      </c>
      <c r="C59" s="53" t="e">
        <f>SUM(#REF!)</f>
        <v>#REF!</v>
      </c>
      <c r="D59" s="53" t="e">
        <f>SUM(#REF!)</f>
        <v>#REF!</v>
      </c>
      <c r="E59" s="53" t="e">
        <f>SUM(#REF!)</f>
        <v>#REF!</v>
      </c>
      <c r="F59" s="53" t="e">
        <f>SUM(#REF!)</f>
        <v>#REF!</v>
      </c>
      <c r="G59" s="53" t="e">
        <f>SUM(#REF!)</f>
        <v>#REF!</v>
      </c>
      <c r="H59" s="53" t="e">
        <f>SUM(#REF!)</f>
        <v>#REF!</v>
      </c>
      <c r="I59" s="53" t="e">
        <f>SUM(#REF!)</f>
        <v>#REF!</v>
      </c>
      <c r="J59" s="53" t="e">
        <f>SUM(#REF!)</f>
        <v>#REF!</v>
      </c>
      <c r="K59" s="53" t="e">
        <f>SUM(#REF!)</f>
        <v>#REF!</v>
      </c>
      <c r="L59" s="53" t="e">
        <f>SUM(#REF!)</f>
        <v>#REF!</v>
      </c>
      <c r="M59" s="53" t="e">
        <f>SUM(#REF!)</f>
        <v>#REF!</v>
      </c>
      <c r="N59" s="53" t="e">
        <f t="shared" si="0"/>
        <v>#REF!</v>
      </c>
      <c r="O59" s="58" t="e">
        <f t="shared" si="1"/>
        <v>#REF!</v>
      </c>
      <c r="P59" s="53" t="e">
        <f>SUM(#REF!)</f>
        <v>#REF!</v>
      </c>
      <c r="Q59" s="53" t="e">
        <f>SUM(#REF!)</f>
        <v>#REF!</v>
      </c>
    </row>
    <row r="60" spans="2:17" ht="13.5" customHeight="1">
      <c r="B60" s="54" t="s">
        <v>39</v>
      </c>
      <c r="C60" s="53" t="e">
        <f>SUM(#REF!)</f>
        <v>#REF!</v>
      </c>
      <c r="D60" s="53" t="e">
        <f>SUM(#REF!)</f>
        <v>#REF!</v>
      </c>
      <c r="E60" s="53" t="e">
        <f>SUM(#REF!)</f>
        <v>#REF!</v>
      </c>
      <c r="F60" s="53" t="e">
        <f>SUM(#REF!)</f>
        <v>#REF!</v>
      </c>
      <c r="G60" s="53" t="e">
        <f>SUM(#REF!)</f>
        <v>#REF!</v>
      </c>
      <c r="H60" s="53" t="e">
        <f>SUM(#REF!)</f>
        <v>#REF!</v>
      </c>
      <c r="I60" s="53" t="e">
        <f>SUM(#REF!)</f>
        <v>#REF!</v>
      </c>
      <c r="J60" s="53" t="e">
        <f>SUM(#REF!)</f>
        <v>#REF!</v>
      </c>
      <c r="K60" s="53" t="e">
        <f>SUM(#REF!)</f>
        <v>#REF!</v>
      </c>
      <c r="L60" s="53" t="e">
        <f>SUM(#REF!)</f>
        <v>#REF!</v>
      </c>
      <c r="M60" s="53" t="e">
        <f>SUM(#REF!)</f>
        <v>#REF!</v>
      </c>
      <c r="N60" s="53" t="e">
        <f t="shared" si="0"/>
        <v>#REF!</v>
      </c>
      <c r="O60" s="58" t="e">
        <f t="shared" si="1"/>
        <v>#REF!</v>
      </c>
      <c r="P60" s="53" t="e">
        <f>SUM(#REF!)</f>
        <v>#REF!</v>
      </c>
      <c r="Q60" s="53" t="e">
        <f>SUM(#REF!)</f>
        <v>#REF!</v>
      </c>
    </row>
    <row r="61" spans="2:17" ht="13.5" customHeight="1">
      <c r="B61" s="54" t="s">
        <v>53</v>
      </c>
      <c r="C61" s="53" t="e">
        <f>SUM(#REF!)</f>
        <v>#REF!</v>
      </c>
      <c r="D61" s="53" t="e">
        <f>SUM(#REF!)</f>
        <v>#REF!</v>
      </c>
      <c r="E61" s="53" t="e">
        <f>SUM(#REF!)</f>
        <v>#REF!</v>
      </c>
      <c r="F61" s="53" t="e">
        <f>SUM(#REF!)</f>
        <v>#REF!</v>
      </c>
      <c r="G61" s="53" t="e">
        <f>SUM(#REF!)</f>
        <v>#REF!</v>
      </c>
      <c r="H61" s="53" t="e">
        <f>SUM(#REF!)</f>
        <v>#REF!</v>
      </c>
      <c r="I61" s="53" t="e">
        <f>SUM(#REF!)</f>
        <v>#REF!</v>
      </c>
      <c r="J61" s="53" t="e">
        <f>SUM(#REF!)</f>
        <v>#REF!</v>
      </c>
      <c r="K61" s="53" t="e">
        <f>SUM(#REF!)</f>
        <v>#REF!</v>
      </c>
      <c r="L61" s="53" t="e">
        <f>SUM(#REF!)</f>
        <v>#REF!</v>
      </c>
      <c r="M61" s="53" t="e">
        <f>SUM(#REF!)</f>
        <v>#REF!</v>
      </c>
      <c r="N61" s="53" t="e">
        <f t="shared" si="0"/>
        <v>#REF!</v>
      </c>
      <c r="O61" s="58" t="e">
        <f t="shared" si="1"/>
        <v>#REF!</v>
      </c>
      <c r="P61" s="53" t="e">
        <f>SUM(#REF!)</f>
        <v>#REF!</v>
      </c>
      <c r="Q61" s="53" t="e">
        <f>SUM(#REF!)</f>
        <v>#REF!</v>
      </c>
    </row>
    <row r="62" spans="2:17" ht="13.5" customHeight="1">
      <c r="B62" s="54" t="s">
        <v>23</v>
      </c>
      <c r="C62" s="53" t="e">
        <f>SUM(#REF!)</f>
        <v>#REF!</v>
      </c>
      <c r="D62" s="53" t="e">
        <f>SUM(#REF!)</f>
        <v>#REF!</v>
      </c>
      <c r="E62" s="53" t="e">
        <f>SUM(#REF!)</f>
        <v>#REF!</v>
      </c>
      <c r="F62" s="53" t="e">
        <f>SUM(#REF!)</f>
        <v>#REF!</v>
      </c>
      <c r="G62" s="53" t="e">
        <f>SUM(#REF!)</f>
        <v>#REF!</v>
      </c>
      <c r="H62" s="53" t="e">
        <f>SUM(#REF!)</f>
        <v>#REF!</v>
      </c>
      <c r="I62" s="53" t="e">
        <f>SUM(#REF!)</f>
        <v>#REF!</v>
      </c>
      <c r="J62" s="53" t="e">
        <f>SUM(#REF!)</f>
        <v>#REF!</v>
      </c>
      <c r="K62" s="53" t="e">
        <f>SUM(#REF!)</f>
        <v>#REF!</v>
      </c>
      <c r="L62" s="53" t="e">
        <f>SUM(#REF!)</f>
        <v>#REF!</v>
      </c>
      <c r="M62" s="53" t="e">
        <f>SUM(#REF!)</f>
        <v>#REF!</v>
      </c>
      <c r="N62" s="53" t="e">
        <f t="shared" si="0"/>
        <v>#REF!</v>
      </c>
      <c r="O62" s="58" t="e">
        <f t="shared" si="1"/>
        <v>#REF!</v>
      </c>
      <c r="P62" s="53" t="e">
        <f>SUM(#REF!)</f>
        <v>#REF!</v>
      </c>
      <c r="Q62" s="53" t="e">
        <f>SUM(#REF!)</f>
        <v>#REF!</v>
      </c>
    </row>
    <row r="63" spans="2:17" ht="13.5" customHeight="1">
      <c r="B63" s="54" t="s">
        <v>36</v>
      </c>
      <c r="C63" s="53" t="e">
        <f>SUM(#REF!)</f>
        <v>#REF!</v>
      </c>
      <c r="D63" s="53" t="e">
        <f>SUM(#REF!)</f>
        <v>#REF!</v>
      </c>
      <c r="E63" s="53" t="e">
        <f>SUM(#REF!)</f>
        <v>#REF!</v>
      </c>
      <c r="F63" s="53" t="e">
        <f>SUM(#REF!)</f>
        <v>#REF!</v>
      </c>
      <c r="G63" s="53" t="e">
        <f>SUM(#REF!)</f>
        <v>#REF!</v>
      </c>
      <c r="H63" s="53" t="e">
        <f>SUM(#REF!)</f>
        <v>#REF!</v>
      </c>
      <c r="I63" s="53" t="e">
        <f>SUM(#REF!)</f>
        <v>#REF!</v>
      </c>
      <c r="J63" s="53" t="e">
        <f>SUM(#REF!)</f>
        <v>#REF!</v>
      </c>
      <c r="K63" s="53" t="e">
        <f>SUM(#REF!)</f>
        <v>#REF!</v>
      </c>
      <c r="L63" s="53" t="e">
        <f>SUM(#REF!)</f>
        <v>#REF!</v>
      </c>
      <c r="M63" s="53" t="e">
        <f>SUM(#REF!)</f>
        <v>#REF!</v>
      </c>
      <c r="N63" s="53" t="e">
        <f t="shared" si="0"/>
        <v>#REF!</v>
      </c>
      <c r="O63" s="58" t="e">
        <f t="shared" si="1"/>
        <v>#REF!</v>
      </c>
      <c r="P63" s="53" t="e">
        <f>SUM(#REF!)</f>
        <v>#REF!</v>
      </c>
      <c r="Q63" s="53" t="e">
        <f>SUM(#REF!)</f>
        <v>#REF!</v>
      </c>
    </row>
    <row r="64" spans="2:17" ht="13.5" customHeight="1">
      <c r="B64" s="54" t="s">
        <v>38</v>
      </c>
      <c r="C64" s="53" t="e">
        <f>SUM(#REF!)</f>
        <v>#REF!</v>
      </c>
      <c r="D64" s="53" t="e">
        <f>SUM(#REF!)</f>
        <v>#REF!</v>
      </c>
      <c r="E64" s="53" t="e">
        <f>SUM(#REF!)</f>
        <v>#REF!</v>
      </c>
      <c r="F64" s="53" t="e">
        <f>SUM(#REF!)</f>
        <v>#REF!</v>
      </c>
      <c r="G64" s="53" t="e">
        <f>SUM(#REF!)</f>
        <v>#REF!</v>
      </c>
      <c r="H64" s="53" t="e">
        <f>SUM(#REF!)</f>
        <v>#REF!</v>
      </c>
      <c r="I64" s="53" t="e">
        <f>SUM(#REF!)</f>
        <v>#REF!</v>
      </c>
      <c r="J64" s="53" t="e">
        <f>SUM(#REF!)</f>
        <v>#REF!</v>
      </c>
      <c r="K64" s="53" t="e">
        <f>SUM(#REF!)</f>
        <v>#REF!</v>
      </c>
      <c r="L64" s="53" t="e">
        <f>SUM(#REF!)</f>
        <v>#REF!</v>
      </c>
      <c r="M64" s="53" t="e">
        <f>SUM(#REF!)</f>
        <v>#REF!</v>
      </c>
      <c r="N64" s="53" t="e">
        <f t="shared" si="0"/>
        <v>#REF!</v>
      </c>
      <c r="O64" s="58" t="e">
        <f t="shared" si="1"/>
        <v>#REF!</v>
      </c>
      <c r="P64" s="53" t="e">
        <f>SUM(#REF!)</f>
        <v>#REF!</v>
      </c>
      <c r="Q64" s="53" t="e">
        <f>SUM(#REF!)</f>
        <v>#REF!</v>
      </c>
    </row>
    <row r="65" spans="2:66" ht="13.5" customHeight="1">
      <c r="B65" s="54" t="s">
        <v>119</v>
      </c>
      <c r="C65" s="53"/>
      <c r="D65" s="53"/>
      <c r="E65" s="53"/>
      <c r="F65" s="53"/>
      <c r="G65" s="53" t="e">
        <f>SUM(#REF!)</f>
        <v>#REF!</v>
      </c>
      <c r="H65" s="53" t="e">
        <f>SUM(#REF!)</f>
        <v>#REF!</v>
      </c>
      <c r="I65" s="53" t="e">
        <f>SUM(#REF!)</f>
        <v>#REF!</v>
      </c>
      <c r="J65" s="53" t="e">
        <f>SUM(#REF!)</f>
        <v>#REF!</v>
      </c>
      <c r="K65" s="53" t="e">
        <f>SUM(#REF!)</f>
        <v>#REF!</v>
      </c>
      <c r="L65" s="53" t="e">
        <f>SUM(#REF!)</f>
        <v>#REF!</v>
      </c>
      <c r="M65" s="53" t="e">
        <f>SUM(#REF!)</f>
        <v>#REF!</v>
      </c>
      <c r="N65" s="53" t="e">
        <f>SUM(#REF!)</f>
        <v>#REF!</v>
      </c>
      <c r="O65" s="58"/>
      <c r="P65" s="53" t="e">
        <f>SUM(#REF!)</f>
        <v>#REF!</v>
      </c>
      <c r="Q65" s="53" t="e">
        <f>SUM(#REF!)</f>
        <v>#REF!</v>
      </c>
      <c r="Z65" s="69"/>
      <c r="AA65" s="69"/>
      <c r="AC65" s="56"/>
      <c r="AD65" s="56"/>
      <c r="AE65" s="56"/>
      <c r="AF65" s="56"/>
      <c r="AG65" s="56"/>
      <c r="AH65" s="56"/>
      <c r="AI65" s="56"/>
      <c r="AJ65" s="56"/>
      <c r="AK65" s="56"/>
      <c r="AL65" s="56"/>
      <c r="AM65" s="56"/>
      <c r="AN65" s="56"/>
      <c r="AO65" s="56"/>
    </row>
    <row r="66" spans="2:66" ht="13.5" customHeight="1">
      <c r="B66" s="54" t="s">
        <v>120</v>
      </c>
      <c r="C66" s="53"/>
      <c r="D66" s="53"/>
      <c r="E66" s="53"/>
      <c r="F66" s="53"/>
      <c r="G66" s="53" t="e">
        <f>SUM(#REF!)</f>
        <v>#REF!</v>
      </c>
      <c r="H66" s="53" t="e">
        <f>SUM(#REF!)</f>
        <v>#REF!</v>
      </c>
      <c r="I66" s="53" t="e">
        <f>SUM(#REF!)</f>
        <v>#REF!</v>
      </c>
      <c r="J66" s="53" t="e">
        <f>SUM(#REF!)</f>
        <v>#REF!</v>
      </c>
      <c r="K66" s="53" t="e">
        <f>SUM(#REF!)</f>
        <v>#REF!</v>
      </c>
      <c r="L66" s="53" t="e">
        <f>SUM(#REF!)</f>
        <v>#REF!</v>
      </c>
      <c r="M66" s="53" t="e">
        <f>SUM(#REF!)</f>
        <v>#REF!</v>
      </c>
      <c r="N66" s="53" t="e">
        <f>SUM(#REF!)</f>
        <v>#REF!</v>
      </c>
      <c r="O66" s="58"/>
      <c r="P66" s="53" t="e">
        <f>SUM(#REF!)</f>
        <v>#REF!</v>
      </c>
      <c r="Q66" s="53" t="e">
        <f>SUM(#REF!)</f>
        <v>#REF!</v>
      </c>
      <c r="AA66" s="56"/>
      <c r="AC66" s="56"/>
      <c r="AD66" s="56"/>
      <c r="AE66" s="56"/>
      <c r="AF66" s="56"/>
      <c r="AG66" s="56"/>
      <c r="AH66" s="56"/>
      <c r="AI66" s="56"/>
      <c r="AJ66" s="56"/>
      <c r="AK66" s="56"/>
      <c r="AL66" s="56"/>
      <c r="AM66" s="56"/>
      <c r="AN66" s="56"/>
      <c r="AO66" s="56"/>
    </row>
    <row r="67" spans="2:66" s="63" customFormat="1" ht="13.5" customHeight="1">
      <c r="C67" s="68"/>
      <c r="D67" s="68"/>
      <c r="E67" s="68"/>
      <c r="F67" s="68"/>
      <c r="G67" s="68"/>
      <c r="H67" s="68"/>
      <c r="I67" s="68"/>
      <c r="AC67" s="56"/>
      <c r="AD67" s="56"/>
      <c r="AE67" s="56"/>
      <c r="AF67" s="56"/>
      <c r="AG67" s="56"/>
      <c r="AH67" s="56"/>
      <c r="AI67" s="56"/>
      <c r="AJ67" s="56"/>
      <c r="AK67" s="56"/>
      <c r="AL67" s="56"/>
      <c r="AM67" s="56"/>
      <c r="AN67" s="56"/>
    </row>
    <row r="68" spans="2:66" ht="13.5" customHeight="1">
      <c r="Y68" s="56"/>
      <c r="AA68" s="56"/>
      <c r="AB68" s="56"/>
      <c r="AC68" s="56"/>
      <c r="AD68" s="56"/>
      <c r="AE68" s="56"/>
      <c r="AF68" s="56"/>
      <c r="AG68" s="56"/>
      <c r="AH68" s="56"/>
      <c r="AI68" s="56"/>
      <c r="AJ68" s="56"/>
      <c r="AK68" s="56"/>
      <c r="AL68" s="56"/>
      <c r="AM68" s="56"/>
      <c r="AN68" s="56"/>
    </row>
    <row r="69" spans="2:66" ht="13.5" customHeight="1">
      <c r="Y69" s="56"/>
      <c r="AA69" s="56"/>
      <c r="AB69" s="56"/>
      <c r="AC69" s="56"/>
      <c r="AD69" s="56"/>
      <c r="AE69" s="56"/>
      <c r="AF69" s="56"/>
      <c r="AG69" s="56"/>
      <c r="AH69" s="56"/>
      <c r="AI69" s="56"/>
      <c r="AJ69" s="56"/>
      <c r="AK69" s="56"/>
      <c r="AL69" s="56"/>
      <c r="AM69" s="56"/>
      <c r="AN69" s="56"/>
    </row>
    <row r="70" spans="2:66" ht="13.5" customHeight="1">
      <c r="B70" s="67" t="s">
        <v>10</v>
      </c>
      <c r="C70" s="67">
        <v>41791</v>
      </c>
      <c r="D70" s="67">
        <v>41821</v>
      </c>
      <c r="E70" s="67">
        <v>41852</v>
      </c>
      <c r="F70" s="67">
        <v>41883</v>
      </c>
      <c r="G70" s="67">
        <v>41913</v>
      </c>
      <c r="H70" s="67">
        <v>41944</v>
      </c>
      <c r="I70" s="67">
        <v>41974</v>
      </c>
      <c r="J70" s="67">
        <v>42005</v>
      </c>
      <c r="K70" s="67">
        <v>42036</v>
      </c>
      <c r="L70" s="67">
        <v>42064</v>
      </c>
      <c r="M70" s="67">
        <v>42095</v>
      </c>
      <c r="N70" s="67">
        <v>42125</v>
      </c>
      <c r="O70" s="67">
        <v>42156</v>
      </c>
      <c r="P70" s="67">
        <v>42186</v>
      </c>
      <c r="Q70" s="67">
        <v>42217</v>
      </c>
      <c r="R70" s="67">
        <v>42248</v>
      </c>
      <c r="S70" s="67">
        <v>42278</v>
      </c>
      <c r="T70" s="67">
        <v>42309</v>
      </c>
      <c r="U70" s="67">
        <v>42339</v>
      </c>
      <c r="V70" s="67">
        <v>42370</v>
      </c>
      <c r="W70" s="67">
        <v>42401</v>
      </c>
      <c r="X70" s="67">
        <v>42430</v>
      </c>
      <c r="Y70" s="67">
        <v>42461</v>
      </c>
      <c r="Z70" s="67">
        <v>42491</v>
      </c>
      <c r="AA70" s="67">
        <v>42522</v>
      </c>
      <c r="AB70" s="67">
        <v>42552</v>
      </c>
      <c r="AC70" s="67">
        <v>42583</v>
      </c>
      <c r="AD70" s="67">
        <v>42614</v>
      </c>
      <c r="AE70" s="67">
        <v>42644</v>
      </c>
      <c r="AF70" s="67">
        <v>42675</v>
      </c>
      <c r="AG70" s="67">
        <v>42705</v>
      </c>
      <c r="AH70" s="67">
        <v>42736</v>
      </c>
      <c r="AI70" s="67">
        <v>42767</v>
      </c>
      <c r="AJ70" s="67">
        <v>42795</v>
      </c>
      <c r="AK70" s="67">
        <v>42826</v>
      </c>
      <c r="AL70" s="67">
        <v>42856</v>
      </c>
      <c r="AM70" s="67"/>
      <c r="AN70" s="67"/>
      <c r="AO70" s="67" t="s">
        <v>51</v>
      </c>
      <c r="AP70" s="67" t="s">
        <v>52</v>
      </c>
      <c r="AQ70" s="67" t="s">
        <v>71</v>
      </c>
      <c r="AR70" s="67" t="s">
        <v>109</v>
      </c>
      <c r="AS70" s="67" t="s">
        <v>118</v>
      </c>
      <c r="AT70" s="67" t="s">
        <v>142</v>
      </c>
      <c r="AU70" s="67" t="s">
        <v>147</v>
      </c>
      <c r="AV70" s="67" t="s">
        <v>151</v>
      </c>
      <c r="AW70" s="67" t="s">
        <v>162</v>
      </c>
      <c r="AX70" s="67" t="s">
        <v>170</v>
      </c>
      <c r="AY70" s="67" t="s">
        <v>177</v>
      </c>
      <c r="AZ70" s="67" t="s">
        <v>73</v>
      </c>
      <c r="BC70" s="67" t="s">
        <v>51</v>
      </c>
      <c r="BD70" s="67" t="s">
        <v>52</v>
      </c>
      <c r="BE70" s="67" t="s">
        <v>71</v>
      </c>
      <c r="BF70" s="67" t="s">
        <v>109</v>
      </c>
      <c r="BG70" s="67" t="s">
        <v>118</v>
      </c>
      <c r="BH70" s="67" t="s">
        <v>142</v>
      </c>
      <c r="BI70" s="67" t="s">
        <v>147</v>
      </c>
      <c r="BJ70" s="67" t="s">
        <v>151</v>
      </c>
      <c r="BK70" s="67" t="s">
        <v>162</v>
      </c>
      <c r="BL70" s="67" t="s">
        <v>170</v>
      </c>
      <c r="BM70" s="67" t="s">
        <v>177</v>
      </c>
      <c r="BN70" s="67"/>
    </row>
    <row r="71" spans="2:66" ht="13.5" customHeight="1">
      <c r="B71" s="54" t="s">
        <v>18</v>
      </c>
      <c r="C71" s="62" t="e">
        <f>#REF!</f>
        <v>#REF!</v>
      </c>
      <c r="D71" s="62" t="e">
        <f>#REF!</f>
        <v>#REF!</v>
      </c>
      <c r="E71" s="62" t="e">
        <f>#REF!</f>
        <v>#REF!</v>
      </c>
      <c r="F71" s="62" t="e">
        <f>#REF!</f>
        <v>#REF!</v>
      </c>
      <c r="G71" s="62" t="e">
        <f>#REF!</f>
        <v>#REF!</v>
      </c>
      <c r="H71" s="62" t="e">
        <f>#REF!</f>
        <v>#REF!</v>
      </c>
      <c r="I71" s="62" t="e">
        <f>#REF!</f>
        <v>#REF!</v>
      </c>
      <c r="J71" s="62" t="e">
        <f>#REF!</f>
        <v>#REF!</v>
      </c>
      <c r="K71" s="62" t="e">
        <f>#REF!</f>
        <v>#REF!</v>
      </c>
      <c r="L71" s="62" t="e">
        <f>#REF!</f>
        <v>#REF!</v>
      </c>
      <c r="M71" s="62" t="e">
        <f>#REF!</f>
        <v>#REF!</v>
      </c>
      <c r="N71" s="62" t="e">
        <f>#REF!</f>
        <v>#REF!</v>
      </c>
      <c r="O71" s="62" t="e">
        <f>#REF!</f>
        <v>#REF!</v>
      </c>
      <c r="P71" s="62" t="e">
        <f>#REF!</f>
        <v>#REF!</v>
      </c>
      <c r="Q71" s="62" t="e">
        <f>#REF!</f>
        <v>#REF!</v>
      </c>
      <c r="R71" s="62" t="e">
        <f>#REF!</f>
        <v>#REF!</v>
      </c>
      <c r="S71" s="62" t="e">
        <f>#REF!</f>
        <v>#REF!</v>
      </c>
      <c r="T71" s="62" t="e">
        <f>#REF!</f>
        <v>#REF!</v>
      </c>
      <c r="U71" s="62" t="e">
        <f>#REF!</f>
        <v>#REF!</v>
      </c>
      <c r="V71" s="62" t="e">
        <f>#REF!</f>
        <v>#REF!</v>
      </c>
      <c r="W71" s="62" t="e">
        <f>#REF!</f>
        <v>#REF!</v>
      </c>
      <c r="X71" s="62" t="e">
        <f>#REF!</f>
        <v>#REF!</v>
      </c>
      <c r="Y71" s="62" t="e">
        <f>#REF!</f>
        <v>#REF!</v>
      </c>
      <c r="Z71" s="62" t="e">
        <f>#REF!</f>
        <v>#REF!</v>
      </c>
      <c r="AA71" s="62" t="e">
        <f>#REF!</f>
        <v>#REF!</v>
      </c>
      <c r="AB71" s="62" t="e">
        <f>#REF!</f>
        <v>#REF!</v>
      </c>
      <c r="AC71" s="62" t="e">
        <f>#REF!</f>
        <v>#REF!</v>
      </c>
      <c r="AD71" s="62" t="e">
        <f>#REF!</f>
        <v>#REF!</v>
      </c>
      <c r="AE71" s="62" t="e">
        <f>#REF!</f>
        <v>#REF!</v>
      </c>
      <c r="AF71" s="62" t="e">
        <f>#REF!</f>
        <v>#REF!</v>
      </c>
      <c r="AG71" s="62" t="e">
        <f>#REF!</f>
        <v>#REF!</v>
      </c>
      <c r="AH71" s="62" t="e">
        <f>#REF!</f>
        <v>#REF!</v>
      </c>
      <c r="AI71" s="62" t="e">
        <f>#REF!</f>
        <v>#REF!</v>
      </c>
      <c r="AJ71" s="62" t="e">
        <f>#REF!</f>
        <v>#REF!</v>
      </c>
      <c r="AK71" s="62" t="e">
        <f>#REF!</f>
        <v>#REF!</v>
      </c>
      <c r="AL71" s="62" t="e">
        <f>#REF!</f>
        <v>#REF!</v>
      </c>
      <c r="AM71" s="62"/>
      <c r="AN71" s="56"/>
      <c r="AO71" s="62" t="e">
        <f ca="1">SUM(OFFSET($C71,0,1+(COLUMN(A1)-1)*3,1,3))</f>
        <v>#REF!</v>
      </c>
      <c r="AP71" s="62" t="e">
        <f ca="1">SUM(OFFSET($C71,0,1+(COLUMN(B1)-1)*3,1,3))</f>
        <v>#REF!</v>
      </c>
      <c r="AQ71" s="62" t="e">
        <f t="shared" ref="AQ71:AY75" ca="1" si="4">SUM(OFFSET($C71,0,1+(COLUMN(C1)-1)*3,1,3))</f>
        <v>#REF!</v>
      </c>
      <c r="AR71" s="62" t="e">
        <f t="shared" ca="1" si="4"/>
        <v>#REF!</v>
      </c>
      <c r="AS71" s="62" t="e">
        <f t="shared" ca="1" si="4"/>
        <v>#REF!</v>
      </c>
      <c r="AT71" s="62" t="e">
        <f t="shared" ca="1" si="4"/>
        <v>#REF!</v>
      </c>
      <c r="AU71" s="62" t="e">
        <f t="shared" ca="1" si="4"/>
        <v>#REF!</v>
      </c>
      <c r="AV71" s="62" t="e">
        <f t="shared" ca="1" si="4"/>
        <v>#REF!</v>
      </c>
      <c r="AW71" s="62" t="e">
        <f t="shared" ca="1" si="4"/>
        <v>#REF!</v>
      </c>
      <c r="AX71" s="62" t="e">
        <f t="shared" ca="1" si="4"/>
        <v>#REF!</v>
      </c>
      <c r="AY71" s="62" t="e">
        <f t="shared" ca="1" si="4"/>
        <v>#REF!</v>
      </c>
      <c r="AZ71" s="56" t="e">
        <f ca="1">AY71/AX71-1</f>
        <v>#REF!</v>
      </c>
      <c r="BA71" s="58"/>
      <c r="BB71" s="54" t="s">
        <v>74</v>
      </c>
      <c r="BC71" s="62" t="e">
        <f t="shared" ref="BC71:BM71" ca="1" si="5">AO71+AO72+AO74</f>
        <v>#REF!</v>
      </c>
      <c r="BD71" s="62" t="e">
        <f t="shared" ca="1" si="5"/>
        <v>#REF!</v>
      </c>
      <c r="BE71" s="62" t="e">
        <f t="shared" ca="1" si="5"/>
        <v>#REF!</v>
      </c>
      <c r="BF71" s="62" t="e">
        <f t="shared" ca="1" si="5"/>
        <v>#REF!</v>
      </c>
      <c r="BG71" s="62" t="e">
        <f t="shared" ca="1" si="5"/>
        <v>#REF!</v>
      </c>
      <c r="BH71" s="62" t="e">
        <f t="shared" ca="1" si="5"/>
        <v>#REF!</v>
      </c>
      <c r="BI71" s="62" t="e">
        <f t="shared" ca="1" si="5"/>
        <v>#REF!</v>
      </c>
      <c r="BJ71" s="62" t="e">
        <f t="shared" ca="1" si="5"/>
        <v>#REF!</v>
      </c>
      <c r="BK71" s="62" t="e">
        <f t="shared" ca="1" si="5"/>
        <v>#REF!</v>
      </c>
      <c r="BL71" s="62" t="e">
        <f t="shared" ca="1" si="5"/>
        <v>#REF!</v>
      </c>
      <c r="BM71" s="62" t="e">
        <f t="shared" ca="1" si="5"/>
        <v>#REF!</v>
      </c>
      <c r="BN71" s="56" t="e">
        <f ca="1">BK71/BJ71-1</f>
        <v>#REF!</v>
      </c>
    </row>
    <row r="72" spans="2:66" ht="13.5" customHeight="1">
      <c r="B72" s="54" t="s">
        <v>14</v>
      </c>
      <c r="C72" s="62" t="e">
        <f>#REF!</f>
        <v>#REF!</v>
      </c>
      <c r="D72" s="62" t="e">
        <f>#REF!</f>
        <v>#REF!</v>
      </c>
      <c r="E72" s="62" t="e">
        <f>#REF!</f>
        <v>#REF!</v>
      </c>
      <c r="F72" s="62" t="e">
        <f>#REF!</f>
        <v>#REF!</v>
      </c>
      <c r="G72" s="62" t="e">
        <f>#REF!</f>
        <v>#REF!</v>
      </c>
      <c r="H72" s="62" t="e">
        <f>#REF!</f>
        <v>#REF!</v>
      </c>
      <c r="I72" s="62" t="e">
        <f>#REF!</f>
        <v>#REF!</v>
      </c>
      <c r="J72" s="62" t="e">
        <f>#REF!</f>
        <v>#REF!</v>
      </c>
      <c r="K72" s="62" t="e">
        <f>#REF!</f>
        <v>#REF!</v>
      </c>
      <c r="L72" s="62" t="e">
        <f>#REF!</f>
        <v>#REF!</v>
      </c>
      <c r="M72" s="62" t="e">
        <f>#REF!</f>
        <v>#REF!</v>
      </c>
      <c r="N72" s="62" t="e">
        <f>#REF!</f>
        <v>#REF!</v>
      </c>
      <c r="O72" s="62" t="e">
        <f>#REF!</f>
        <v>#REF!</v>
      </c>
      <c r="P72" s="62" t="e">
        <f>#REF!</f>
        <v>#REF!</v>
      </c>
      <c r="Q72" s="62" t="e">
        <f>#REF!</f>
        <v>#REF!</v>
      </c>
      <c r="R72" s="62" t="e">
        <f>#REF!</f>
        <v>#REF!</v>
      </c>
      <c r="S72" s="62" t="e">
        <f>#REF!</f>
        <v>#REF!</v>
      </c>
      <c r="T72" s="62" t="e">
        <f>#REF!</f>
        <v>#REF!</v>
      </c>
      <c r="U72" s="62" t="e">
        <f>#REF!</f>
        <v>#REF!</v>
      </c>
      <c r="V72" s="62" t="e">
        <f>#REF!</f>
        <v>#REF!</v>
      </c>
      <c r="W72" s="62" t="e">
        <f>#REF!</f>
        <v>#REF!</v>
      </c>
      <c r="X72" s="62" t="e">
        <f>#REF!</f>
        <v>#REF!</v>
      </c>
      <c r="Y72" s="62" t="e">
        <f>#REF!</f>
        <v>#REF!</v>
      </c>
      <c r="Z72" s="62" t="e">
        <f>#REF!</f>
        <v>#REF!</v>
      </c>
      <c r="AA72" s="62" t="e">
        <f>#REF!</f>
        <v>#REF!</v>
      </c>
      <c r="AB72" s="62" t="e">
        <f>#REF!</f>
        <v>#REF!</v>
      </c>
      <c r="AC72" s="62" t="e">
        <f>#REF!</f>
        <v>#REF!</v>
      </c>
      <c r="AD72" s="62" t="e">
        <f>#REF!</f>
        <v>#REF!</v>
      </c>
      <c r="AE72" s="62" t="e">
        <f>#REF!</f>
        <v>#REF!</v>
      </c>
      <c r="AF72" s="62" t="e">
        <f>#REF!</f>
        <v>#REF!</v>
      </c>
      <c r="AG72" s="62" t="e">
        <f>#REF!</f>
        <v>#REF!</v>
      </c>
      <c r="AH72" s="62" t="e">
        <f>#REF!</f>
        <v>#REF!</v>
      </c>
      <c r="AI72" s="62" t="e">
        <f>#REF!</f>
        <v>#REF!</v>
      </c>
      <c r="AJ72" s="62" t="e">
        <f>#REF!</f>
        <v>#REF!</v>
      </c>
      <c r="AK72" s="62" t="e">
        <f>#REF!</f>
        <v>#REF!</v>
      </c>
      <c r="AL72" s="62" t="e">
        <f>#REF!</f>
        <v>#REF!</v>
      </c>
      <c r="AM72" s="62"/>
      <c r="AN72" s="56"/>
      <c r="AO72" s="62" t="e">
        <f t="shared" ref="AO72:AP75" ca="1" si="6">SUM(OFFSET($C72,0,1+(COLUMN(A2)-1)*3,1,3))</f>
        <v>#REF!</v>
      </c>
      <c r="AP72" s="62" t="e">
        <f t="shared" ca="1" si="6"/>
        <v>#REF!</v>
      </c>
      <c r="AQ72" s="62" t="e">
        <f t="shared" ca="1" si="4"/>
        <v>#REF!</v>
      </c>
      <c r="AR72" s="62" t="e">
        <f t="shared" ca="1" si="4"/>
        <v>#REF!</v>
      </c>
      <c r="AS72" s="62" t="e">
        <f t="shared" ca="1" si="4"/>
        <v>#REF!</v>
      </c>
      <c r="AT72" s="62" t="e">
        <f t="shared" ca="1" si="4"/>
        <v>#REF!</v>
      </c>
      <c r="AU72" s="62" t="e">
        <f t="shared" ca="1" si="4"/>
        <v>#REF!</v>
      </c>
      <c r="AV72" s="62" t="e">
        <f t="shared" ca="1" si="4"/>
        <v>#REF!</v>
      </c>
      <c r="AW72" s="62" t="e">
        <f t="shared" ca="1" si="4"/>
        <v>#REF!</v>
      </c>
      <c r="AX72" s="62" t="e">
        <f t="shared" ca="1" si="4"/>
        <v>#REF!</v>
      </c>
      <c r="AY72" s="62" t="e">
        <f t="shared" ca="1" si="4"/>
        <v>#REF!</v>
      </c>
      <c r="AZ72" s="56" t="e">
        <f ca="1">AY72/AX72-1</f>
        <v>#REF!</v>
      </c>
      <c r="BA72" s="58"/>
      <c r="BB72" s="54" t="s">
        <v>6</v>
      </c>
      <c r="BC72" s="62" t="e">
        <f t="shared" ref="BC72:BM72" ca="1" si="7">AO73</f>
        <v>#REF!</v>
      </c>
      <c r="BD72" s="62" t="e">
        <f t="shared" ca="1" si="7"/>
        <v>#REF!</v>
      </c>
      <c r="BE72" s="62" t="e">
        <f t="shared" ca="1" si="7"/>
        <v>#REF!</v>
      </c>
      <c r="BF72" s="62" t="e">
        <f t="shared" ca="1" si="7"/>
        <v>#REF!</v>
      </c>
      <c r="BG72" s="62" t="e">
        <f t="shared" ca="1" si="7"/>
        <v>#REF!</v>
      </c>
      <c r="BH72" s="62" t="e">
        <f t="shared" ca="1" si="7"/>
        <v>#REF!</v>
      </c>
      <c r="BI72" s="62" t="e">
        <f t="shared" ca="1" si="7"/>
        <v>#REF!</v>
      </c>
      <c r="BJ72" s="62" t="e">
        <f t="shared" ca="1" si="7"/>
        <v>#REF!</v>
      </c>
      <c r="BK72" s="62" t="e">
        <f t="shared" ca="1" si="7"/>
        <v>#REF!</v>
      </c>
      <c r="BL72" s="62" t="e">
        <f t="shared" ca="1" si="7"/>
        <v>#REF!</v>
      </c>
      <c r="BM72" s="62" t="e">
        <f t="shared" ca="1" si="7"/>
        <v>#REF!</v>
      </c>
      <c r="BN72" s="56" t="e">
        <f ca="1">BK72/BJ72-1</f>
        <v>#REF!</v>
      </c>
    </row>
    <row r="73" spans="2:66" ht="13.5" customHeight="1">
      <c r="B73" s="54" t="s">
        <v>6</v>
      </c>
      <c r="C73" s="62" t="e">
        <f>#REF!</f>
        <v>#REF!</v>
      </c>
      <c r="D73" s="62" t="e">
        <f>#REF!</f>
        <v>#REF!</v>
      </c>
      <c r="E73" s="62" t="e">
        <f>#REF!</f>
        <v>#REF!</v>
      </c>
      <c r="F73" s="62" t="e">
        <f>#REF!</f>
        <v>#REF!</v>
      </c>
      <c r="G73" s="62" t="e">
        <f>#REF!</f>
        <v>#REF!</v>
      </c>
      <c r="H73" s="62" t="e">
        <f>#REF!</f>
        <v>#REF!</v>
      </c>
      <c r="I73" s="62" t="e">
        <f>#REF!</f>
        <v>#REF!</v>
      </c>
      <c r="J73" s="62" t="e">
        <f>#REF!</f>
        <v>#REF!</v>
      </c>
      <c r="K73" s="62" t="e">
        <f>#REF!</f>
        <v>#REF!</v>
      </c>
      <c r="L73" s="62" t="e">
        <f>#REF!</f>
        <v>#REF!</v>
      </c>
      <c r="M73" s="62" t="e">
        <f>#REF!</f>
        <v>#REF!</v>
      </c>
      <c r="N73" s="62" t="e">
        <f>#REF!</f>
        <v>#REF!</v>
      </c>
      <c r="O73" s="62" t="e">
        <f>#REF!</f>
        <v>#REF!</v>
      </c>
      <c r="P73" s="62" t="e">
        <f>#REF!</f>
        <v>#REF!</v>
      </c>
      <c r="Q73" s="62" t="e">
        <f>#REF!</f>
        <v>#REF!</v>
      </c>
      <c r="R73" s="62" t="e">
        <f>#REF!</f>
        <v>#REF!</v>
      </c>
      <c r="S73" s="62" t="e">
        <f>#REF!</f>
        <v>#REF!</v>
      </c>
      <c r="T73" s="62" t="e">
        <f>#REF!</f>
        <v>#REF!</v>
      </c>
      <c r="U73" s="62" t="e">
        <f>#REF!</f>
        <v>#REF!</v>
      </c>
      <c r="V73" s="62" t="e">
        <f>#REF!</f>
        <v>#REF!</v>
      </c>
      <c r="W73" s="62" t="e">
        <f>#REF!</f>
        <v>#REF!</v>
      </c>
      <c r="X73" s="62" t="e">
        <f>#REF!</f>
        <v>#REF!</v>
      </c>
      <c r="Y73" s="62" t="e">
        <f>#REF!</f>
        <v>#REF!</v>
      </c>
      <c r="Z73" s="62" t="e">
        <f>#REF!</f>
        <v>#REF!</v>
      </c>
      <c r="AA73" s="62" t="e">
        <f>#REF!</f>
        <v>#REF!</v>
      </c>
      <c r="AB73" s="62" t="e">
        <f>#REF!</f>
        <v>#REF!</v>
      </c>
      <c r="AC73" s="62" t="e">
        <f>#REF!</f>
        <v>#REF!</v>
      </c>
      <c r="AD73" s="62" t="e">
        <f>#REF!</f>
        <v>#REF!</v>
      </c>
      <c r="AE73" s="62" t="e">
        <f>#REF!</f>
        <v>#REF!</v>
      </c>
      <c r="AF73" s="62" t="e">
        <f>#REF!</f>
        <v>#REF!</v>
      </c>
      <c r="AG73" s="62" t="e">
        <f>#REF!</f>
        <v>#REF!</v>
      </c>
      <c r="AH73" s="62" t="e">
        <f>#REF!</f>
        <v>#REF!</v>
      </c>
      <c r="AI73" s="62" t="e">
        <f>#REF!</f>
        <v>#REF!</v>
      </c>
      <c r="AJ73" s="62" t="e">
        <f>#REF!</f>
        <v>#REF!</v>
      </c>
      <c r="AK73" s="62" t="e">
        <f>#REF!</f>
        <v>#REF!</v>
      </c>
      <c r="AL73" s="62" t="e">
        <f>#REF!</f>
        <v>#REF!</v>
      </c>
      <c r="AM73" s="62"/>
      <c r="AN73" s="56"/>
      <c r="AO73" s="62" t="e">
        <f t="shared" ca="1" si="6"/>
        <v>#REF!</v>
      </c>
      <c r="AP73" s="62" t="e">
        <f t="shared" ca="1" si="6"/>
        <v>#REF!</v>
      </c>
      <c r="AQ73" s="62" t="e">
        <f t="shared" ca="1" si="4"/>
        <v>#REF!</v>
      </c>
      <c r="AR73" s="62" t="e">
        <f t="shared" ca="1" si="4"/>
        <v>#REF!</v>
      </c>
      <c r="AS73" s="62" t="e">
        <f t="shared" ca="1" si="4"/>
        <v>#REF!</v>
      </c>
      <c r="AT73" s="62" t="e">
        <f t="shared" ca="1" si="4"/>
        <v>#REF!</v>
      </c>
      <c r="AU73" s="62" t="e">
        <f t="shared" ca="1" si="4"/>
        <v>#REF!</v>
      </c>
      <c r="AV73" s="62" t="e">
        <f t="shared" ca="1" si="4"/>
        <v>#REF!</v>
      </c>
      <c r="AW73" s="62" t="e">
        <f t="shared" ca="1" si="4"/>
        <v>#REF!</v>
      </c>
      <c r="AX73" s="62" t="e">
        <f t="shared" ca="1" si="4"/>
        <v>#REF!</v>
      </c>
      <c r="AY73" s="62" t="e">
        <f t="shared" ca="1" si="4"/>
        <v>#REF!</v>
      </c>
      <c r="AZ73" s="56" t="e">
        <f ca="1">AY73/AX73-1</f>
        <v>#REF!</v>
      </c>
      <c r="BA73" s="58"/>
      <c r="BB73" s="54" t="s">
        <v>75</v>
      </c>
      <c r="BC73" s="62" t="e">
        <f t="shared" ref="BC73:BM73" ca="1" si="8">AO75</f>
        <v>#REF!</v>
      </c>
      <c r="BD73" s="62" t="e">
        <f t="shared" ca="1" si="8"/>
        <v>#REF!</v>
      </c>
      <c r="BE73" s="62" t="e">
        <f t="shared" ca="1" si="8"/>
        <v>#REF!</v>
      </c>
      <c r="BF73" s="62" t="e">
        <f t="shared" ca="1" si="8"/>
        <v>#REF!</v>
      </c>
      <c r="BG73" s="62" t="e">
        <f t="shared" ca="1" si="8"/>
        <v>#REF!</v>
      </c>
      <c r="BH73" s="62" t="e">
        <f t="shared" ca="1" si="8"/>
        <v>#REF!</v>
      </c>
      <c r="BI73" s="62" t="e">
        <f t="shared" ca="1" si="8"/>
        <v>#REF!</v>
      </c>
      <c r="BJ73" s="62" t="e">
        <f t="shared" ca="1" si="8"/>
        <v>#REF!</v>
      </c>
      <c r="BK73" s="62" t="e">
        <f t="shared" ca="1" si="8"/>
        <v>#REF!</v>
      </c>
      <c r="BL73" s="62" t="e">
        <f t="shared" ca="1" si="8"/>
        <v>#REF!</v>
      </c>
      <c r="BM73" s="62" t="e">
        <f t="shared" ca="1" si="8"/>
        <v>#REF!</v>
      </c>
      <c r="BN73" s="56" t="e">
        <f ca="1">BK73/BJ73-1</f>
        <v>#REF!</v>
      </c>
    </row>
    <row r="74" spans="2:66" ht="13.5" customHeight="1">
      <c r="B74" s="54" t="s">
        <v>13</v>
      </c>
      <c r="C74" s="62" t="e">
        <f>#REF!</f>
        <v>#REF!</v>
      </c>
      <c r="D74" s="62" t="e">
        <f>#REF!</f>
        <v>#REF!</v>
      </c>
      <c r="E74" s="62" t="e">
        <f>#REF!</f>
        <v>#REF!</v>
      </c>
      <c r="F74" s="62" t="e">
        <f>#REF!</f>
        <v>#REF!</v>
      </c>
      <c r="G74" s="62" t="e">
        <f>#REF!</f>
        <v>#REF!</v>
      </c>
      <c r="H74" s="62" t="e">
        <f>#REF!</f>
        <v>#REF!</v>
      </c>
      <c r="I74" s="62" t="e">
        <f>#REF!</f>
        <v>#REF!</v>
      </c>
      <c r="J74" s="62" t="e">
        <f>#REF!</f>
        <v>#REF!</v>
      </c>
      <c r="K74" s="62" t="e">
        <f>#REF!</f>
        <v>#REF!</v>
      </c>
      <c r="L74" s="62" t="e">
        <f>#REF!</f>
        <v>#REF!</v>
      </c>
      <c r="M74" s="62" t="e">
        <f>#REF!</f>
        <v>#REF!</v>
      </c>
      <c r="N74" s="62" t="e">
        <f>#REF!</f>
        <v>#REF!</v>
      </c>
      <c r="O74" s="62" t="e">
        <f>#REF!</f>
        <v>#REF!</v>
      </c>
      <c r="P74" s="62" t="e">
        <f>#REF!</f>
        <v>#REF!</v>
      </c>
      <c r="Q74" s="62" t="e">
        <f>#REF!</f>
        <v>#REF!</v>
      </c>
      <c r="R74" s="62" t="e">
        <f>#REF!</f>
        <v>#REF!</v>
      </c>
      <c r="S74" s="62" t="e">
        <f>#REF!</f>
        <v>#REF!</v>
      </c>
      <c r="T74" s="62" t="e">
        <f>#REF!</f>
        <v>#REF!</v>
      </c>
      <c r="U74" s="62" t="e">
        <f>#REF!</f>
        <v>#REF!</v>
      </c>
      <c r="V74" s="62" t="e">
        <f>#REF!</f>
        <v>#REF!</v>
      </c>
      <c r="W74" s="62" t="e">
        <f>#REF!</f>
        <v>#REF!</v>
      </c>
      <c r="X74" s="62" t="e">
        <f>#REF!</f>
        <v>#REF!</v>
      </c>
      <c r="Y74" s="62" t="e">
        <f>#REF!</f>
        <v>#REF!</v>
      </c>
      <c r="Z74" s="62" t="e">
        <f>#REF!</f>
        <v>#REF!</v>
      </c>
      <c r="AA74" s="62" t="e">
        <f>#REF!</f>
        <v>#REF!</v>
      </c>
      <c r="AB74" s="62" t="e">
        <f>#REF!</f>
        <v>#REF!</v>
      </c>
      <c r="AC74" s="62" t="e">
        <f>#REF!</f>
        <v>#REF!</v>
      </c>
      <c r="AD74" s="62" t="e">
        <f>#REF!</f>
        <v>#REF!</v>
      </c>
      <c r="AE74" s="62" t="e">
        <f>#REF!</f>
        <v>#REF!</v>
      </c>
      <c r="AF74" s="62" t="e">
        <f>#REF!</f>
        <v>#REF!</v>
      </c>
      <c r="AG74" s="62" t="e">
        <f>#REF!</f>
        <v>#REF!</v>
      </c>
      <c r="AH74" s="62" t="e">
        <f>#REF!</f>
        <v>#REF!</v>
      </c>
      <c r="AI74" s="62" t="e">
        <f>#REF!</f>
        <v>#REF!</v>
      </c>
      <c r="AJ74" s="62" t="e">
        <f>#REF!</f>
        <v>#REF!</v>
      </c>
      <c r="AK74" s="62" t="e">
        <f>#REF!</f>
        <v>#REF!</v>
      </c>
      <c r="AL74" s="62" t="e">
        <f>#REF!</f>
        <v>#REF!</v>
      </c>
      <c r="AM74" s="62"/>
      <c r="AN74" s="56"/>
      <c r="AO74" s="62" t="e">
        <f t="shared" ca="1" si="6"/>
        <v>#REF!</v>
      </c>
      <c r="AP74" s="62" t="e">
        <f t="shared" ca="1" si="6"/>
        <v>#REF!</v>
      </c>
      <c r="AQ74" s="62" t="e">
        <f t="shared" ca="1" si="4"/>
        <v>#REF!</v>
      </c>
      <c r="AR74" s="62" t="e">
        <f t="shared" ca="1" si="4"/>
        <v>#REF!</v>
      </c>
      <c r="AS74" s="62" t="e">
        <f t="shared" ca="1" si="4"/>
        <v>#REF!</v>
      </c>
      <c r="AT74" s="62" t="e">
        <f t="shared" ca="1" si="4"/>
        <v>#REF!</v>
      </c>
      <c r="AU74" s="62" t="e">
        <f t="shared" ca="1" si="4"/>
        <v>#REF!</v>
      </c>
      <c r="AV74" s="62" t="e">
        <f t="shared" ca="1" si="4"/>
        <v>#REF!</v>
      </c>
      <c r="AW74" s="62" t="e">
        <f t="shared" ca="1" si="4"/>
        <v>#REF!</v>
      </c>
      <c r="AX74" s="62" t="e">
        <f t="shared" ca="1" si="4"/>
        <v>#REF!</v>
      </c>
      <c r="AY74" s="62" t="e">
        <f t="shared" ca="1" si="4"/>
        <v>#REF!</v>
      </c>
      <c r="AZ74" s="56" t="e">
        <f ca="1">AY74/AX74-1</f>
        <v>#REF!</v>
      </c>
      <c r="BA74" s="58"/>
    </row>
    <row r="75" spans="2:66" ht="13.5" customHeight="1">
      <c r="B75" s="54" t="s">
        <v>75</v>
      </c>
      <c r="C75" s="62" t="e">
        <f>#REF!-SUM('1P-Figures'!C71:C74)</f>
        <v>#REF!</v>
      </c>
      <c r="D75" s="62" t="e">
        <f>#REF!-SUM('1P-Figures'!D71:D74)</f>
        <v>#REF!</v>
      </c>
      <c r="E75" s="62" t="e">
        <f>#REF!-SUM('1P-Figures'!E71:E74)</f>
        <v>#REF!</v>
      </c>
      <c r="F75" s="62" t="e">
        <f>#REF!-SUM('1P-Figures'!F71:F74)</f>
        <v>#REF!</v>
      </c>
      <c r="G75" s="62" t="e">
        <f>#REF!-SUM('1P-Figures'!G71:G74)</f>
        <v>#REF!</v>
      </c>
      <c r="H75" s="62" t="e">
        <f>#REF!-SUM('1P-Figures'!H71:H74)</f>
        <v>#REF!</v>
      </c>
      <c r="I75" s="62" t="e">
        <f>#REF!-SUM('1P-Figures'!I71:I74)</f>
        <v>#REF!</v>
      </c>
      <c r="J75" s="62" t="e">
        <f>#REF!-SUM('1P-Figures'!J71:J74)</f>
        <v>#REF!</v>
      </c>
      <c r="K75" s="62" t="e">
        <f>#REF!-SUM('1P-Figures'!K71:K74)</f>
        <v>#REF!</v>
      </c>
      <c r="L75" s="62" t="e">
        <f>#REF!-SUM('1P-Figures'!L71:L74)</f>
        <v>#REF!</v>
      </c>
      <c r="M75" s="62" t="e">
        <f>#REF!-SUM('1P-Figures'!M71:M74)</f>
        <v>#REF!</v>
      </c>
      <c r="N75" s="62" t="e">
        <f>#REF!-SUM('1P-Figures'!N71:N74)</f>
        <v>#REF!</v>
      </c>
      <c r="O75" s="62" t="e">
        <f>#REF!-SUM('1P-Figures'!O71:O74)</f>
        <v>#REF!</v>
      </c>
      <c r="P75" s="62" t="e">
        <f>#REF!-SUM('1P-Figures'!P71:P74)</f>
        <v>#REF!</v>
      </c>
      <c r="Q75" s="62" t="e">
        <f>#REF!-SUM('1P-Figures'!Q71:Q74)</f>
        <v>#REF!</v>
      </c>
      <c r="R75" s="62" t="e">
        <f>#REF!-SUM('1P-Figures'!R71:R74)</f>
        <v>#REF!</v>
      </c>
      <c r="S75" s="62" t="e">
        <f>#REF!-SUM('1P-Figures'!S71:S74)</f>
        <v>#REF!</v>
      </c>
      <c r="T75" s="62" t="e">
        <f>#REF!-SUM('1P-Figures'!T71:T74)</f>
        <v>#REF!</v>
      </c>
      <c r="U75" s="62" t="e">
        <f>#REF!-SUM('1P-Figures'!U71:U74)</f>
        <v>#REF!</v>
      </c>
      <c r="V75" s="62" t="e">
        <f>#REF!-SUM('1P-Figures'!V71:V74)</f>
        <v>#REF!</v>
      </c>
      <c r="W75" s="62" t="e">
        <f>#REF!-SUM('1P-Figures'!W71:W74)</f>
        <v>#REF!</v>
      </c>
      <c r="X75" s="62" t="e">
        <f>#REF!-SUM('1P-Figures'!X71:X74)</f>
        <v>#REF!</v>
      </c>
      <c r="Y75" s="62" t="e">
        <f>#REF!-SUM('1P-Figures'!Y71:Y74)</f>
        <v>#REF!</v>
      </c>
      <c r="Z75" s="62" t="e">
        <f>#REF!-SUM('1P-Figures'!Z71:Z74)</f>
        <v>#REF!</v>
      </c>
      <c r="AA75" s="62" t="e">
        <f>#REF!-SUM('1P-Figures'!AA71:AA74)</f>
        <v>#REF!</v>
      </c>
      <c r="AB75" s="62" t="e">
        <f>#REF!-SUM('1P-Figures'!AB71:AB74)</f>
        <v>#REF!</v>
      </c>
      <c r="AC75" s="62" t="e">
        <f>#REF!-SUM('1P-Figures'!AC71:AC74)</f>
        <v>#REF!</v>
      </c>
      <c r="AD75" s="62" t="e">
        <f>#REF!-SUM('1P-Figures'!AD71:AD74)</f>
        <v>#REF!</v>
      </c>
      <c r="AE75" s="62" t="e">
        <f>#REF!-SUM('1P-Figures'!AE71:AE74)</f>
        <v>#REF!</v>
      </c>
      <c r="AF75" s="62" t="e">
        <f>#REF!-SUM('1P-Figures'!AF71:AF74)</f>
        <v>#REF!</v>
      </c>
      <c r="AG75" s="62" t="e">
        <f>#REF!-SUM('1P-Figures'!AG71:AG74)</f>
        <v>#REF!</v>
      </c>
      <c r="AH75" s="62" t="e">
        <f>#REF!-SUM('1P-Figures'!AH71:AH74)</f>
        <v>#REF!</v>
      </c>
      <c r="AI75" s="62" t="e">
        <f>#REF!-SUM('1P-Figures'!AI71:AI74)</f>
        <v>#REF!</v>
      </c>
      <c r="AJ75" s="62" t="e">
        <f>#REF!-SUM('1P-Figures'!AJ71:AJ74)</f>
        <v>#REF!</v>
      </c>
      <c r="AK75" s="62" t="e">
        <f>#REF!-SUM('1P-Figures'!AK71:AK74)</f>
        <v>#REF!</v>
      </c>
      <c r="AL75" s="62" t="e">
        <f>#REF!-SUM('1P-Figures'!AL71:AL74)</f>
        <v>#REF!</v>
      </c>
      <c r="AM75" s="62"/>
      <c r="AN75" s="56"/>
      <c r="AO75" s="62" t="e">
        <f t="shared" ca="1" si="6"/>
        <v>#REF!</v>
      </c>
      <c r="AP75" s="62" t="e">
        <f t="shared" ca="1" si="6"/>
        <v>#REF!</v>
      </c>
      <c r="AQ75" s="62" t="e">
        <f t="shared" ca="1" si="4"/>
        <v>#REF!</v>
      </c>
      <c r="AR75" s="62" t="e">
        <f t="shared" ca="1" si="4"/>
        <v>#REF!</v>
      </c>
      <c r="AS75" s="62" t="e">
        <f t="shared" ca="1" si="4"/>
        <v>#REF!</v>
      </c>
      <c r="AT75" s="62" t="e">
        <f t="shared" ca="1" si="4"/>
        <v>#REF!</v>
      </c>
      <c r="AU75" s="62" t="e">
        <f t="shared" ca="1" si="4"/>
        <v>#REF!</v>
      </c>
      <c r="AV75" s="62" t="e">
        <f t="shared" ca="1" si="4"/>
        <v>#REF!</v>
      </c>
      <c r="AW75" s="62" t="e">
        <f t="shared" ca="1" si="4"/>
        <v>#REF!</v>
      </c>
      <c r="AX75" s="62" t="e">
        <f t="shared" ca="1" si="4"/>
        <v>#REF!</v>
      </c>
      <c r="AY75" s="62" t="e">
        <f t="shared" ca="1" si="4"/>
        <v>#REF!</v>
      </c>
      <c r="AZ75" s="56" t="e">
        <f ca="1">AY75/AX75-1</f>
        <v>#REF!</v>
      </c>
      <c r="BA75" s="58"/>
    </row>
    <row r="76" spans="2:66" ht="13.5" customHeight="1">
      <c r="B76" s="54" t="s">
        <v>54</v>
      </c>
      <c r="D76" s="56" t="e">
        <f>SUM(D71:D75)/SUM(C71:C75)-1</f>
        <v>#REF!</v>
      </c>
      <c r="E76" s="56" t="e">
        <f t="shared" ref="E76:AL76" si="9">SUM(E71:E75)/SUM(D71:D75)-1</f>
        <v>#REF!</v>
      </c>
      <c r="F76" s="56" t="e">
        <f t="shared" si="9"/>
        <v>#REF!</v>
      </c>
      <c r="G76" s="56" t="e">
        <f t="shared" si="9"/>
        <v>#REF!</v>
      </c>
      <c r="H76" s="56" t="e">
        <f t="shared" si="9"/>
        <v>#REF!</v>
      </c>
      <c r="I76" s="56" t="e">
        <f t="shared" si="9"/>
        <v>#REF!</v>
      </c>
      <c r="J76" s="56" t="e">
        <f t="shared" si="9"/>
        <v>#REF!</v>
      </c>
      <c r="K76" s="56" t="e">
        <f t="shared" si="9"/>
        <v>#REF!</v>
      </c>
      <c r="L76" s="56" t="e">
        <f t="shared" si="9"/>
        <v>#REF!</v>
      </c>
      <c r="M76" s="56" t="e">
        <f t="shared" si="9"/>
        <v>#REF!</v>
      </c>
      <c r="N76" s="56" t="e">
        <f t="shared" si="9"/>
        <v>#REF!</v>
      </c>
      <c r="O76" s="56" t="e">
        <f t="shared" si="9"/>
        <v>#REF!</v>
      </c>
      <c r="P76" s="56" t="e">
        <f t="shared" si="9"/>
        <v>#REF!</v>
      </c>
      <c r="Q76" s="56" t="e">
        <f t="shared" si="9"/>
        <v>#REF!</v>
      </c>
      <c r="R76" s="56" t="e">
        <f t="shared" si="9"/>
        <v>#REF!</v>
      </c>
      <c r="S76" s="56" t="e">
        <f t="shared" si="9"/>
        <v>#REF!</v>
      </c>
      <c r="T76" s="56" t="e">
        <f t="shared" si="9"/>
        <v>#REF!</v>
      </c>
      <c r="U76" s="56" t="e">
        <f t="shared" si="9"/>
        <v>#REF!</v>
      </c>
      <c r="V76" s="56" t="e">
        <f t="shared" si="9"/>
        <v>#REF!</v>
      </c>
      <c r="W76" s="56" t="e">
        <f t="shared" si="9"/>
        <v>#REF!</v>
      </c>
      <c r="X76" s="56" t="e">
        <f t="shared" si="9"/>
        <v>#REF!</v>
      </c>
      <c r="Y76" s="56" t="e">
        <f t="shared" si="9"/>
        <v>#REF!</v>
      </c>
      <c r="Z76" s="56" t="e">
        <f t="shared" si="9"/>
        <v>#REF!</v>
      </c>
      <c r="AA76" s="56" t="e">
        <f t="shared" si="9"/>
        <v>#REF!</v>
      </c>
      <c r="AB76" s="56" t="e">
        <f t="shared" si="9"/>
        <v>#REF!</v>
      </c>
      <c r="AC76" s="56" t="e">
        <f t="shared" si="9"/>
        <v>#REF!</v>
      </c>
      <c r="AD76" s="56" t="e">
        <f t="shared" si="9"/>
        <v>#REF!</v>
      </c>
      <c r="AE76" s="56" t="e">
        <f t="shared" si="9"/>
        <v>#REF!</v>
      </c>
      <c r="AF76" s="56" t="e">
        <f t="shared" si="9"/>
        <v>#REF!</v>
      </c>
      <c r="AG76" s="56" t="e">
        <f t="shared" si="9"/>
        <v>#REF!</v>
      </c>
      <c r="AH76" s="56" t="e">
        <f t="shared" si="9"/>
        <v>#REF!</v>
      </c>
      <c r="AI76" s="56" t="e">
        <f t="shared" si="9"/>
        <v>#REF!</v>
      </c>
      <c r="AJ76" s="56" t="e">
        <f t="shared" si="9"/>
        <v>#REF!</v>
      </c>
      <c r="AK76" s="56" t="e">
        <f t="shared" si="9"/>
        <v>#REF!</v>
      </c>
      <c r="AL76" s="56" t="e">
        <f t="shared" si="9"/>
        <v>#REF!</v>
      </c>
      <c r="AM76" s="56"/>
      <c r="AN76" s="56"/>
      <c r="AP76" s="56" t="e">
        <f t="shared" ref="AP76:AY76" ca="1" si="10">SUM(AP71:AP75)/SUM(AO71:AO75)-1</f>
        <v>#REF!</v>
      </c>
      <c r="AQ76" s="56" t="e">
        <f t="shared" ca="1" si="10"/>
        <v>#REF!</v>
      </c>
      <c r="AR76" s="56" t="e">
        <f t="shared" ca="1" si="10"/>
        <v>#REF!</v>
      </c>
      <c r="AS76" s="56" t="e">
        <f t="shared" ca="1" si="10"/>
        <v>#REF!</v>
      </c>
      <c r="AT76" s="56" t="e">
        <f t="shared" ca="1" si="10"/>
        <v>#REF!</v>
      </c>
      <c r="AU76" s="56" t="e">
        <f t="shared" ca="1" si="10"/>
        <v>#REF!</v>
      </c>
      <c r="AV76" s="56" t="e">
        <f t="shared" ca="1" si="10"/>
        <v>#REF!</v>
      </c>
      <c r="AW76" s="56" t="e">
        <f t="shared" ca="1" si="10"/>
        <v>#REF!</v>
      </c>
      <c r="AX76" s="56" t="e">
        <f ca="1">SUM(AX71:AX75)/SUM(AW71:AW75)-1</f>
        <v>#REF!</v>
      </c>
      <c r="AY76" s="56" t="e">
        <f t="shared" ca="1" si="10"/>
        <v>#REF!</v>
      </c>
    </row>
    <row r="79" spans="2:66" ht="13.5" customHeight="1">
      <c r="C79" s="54" t="s">
        <v>76</v>
      </c>
      <c r="D79" s="54" t="s">
        <v>69</v>
      </c>
      <c r="E79" s="54" t="s">
        <v>70</v>
      </c>
      <c r="F79" s="54" t="s">
        <v>69</v>
      </c>
      <c r="G79" s="54" t="s">
        <v>70</v>
      </c>
    </row>
    <row r="80" spans="2:66" ht="13.5" customHeight="1">
      <c r="B80" s="54" t="s">
        <v>77</v>
      </c>
      <c r="C80" s="56">
        <v>5.8944131214761608E-2</v>
      </c>
      <c r="D80" s="70"/>
      <c r="E80" s="71"/>
    </row>
    <row r="81" spans="2:7" ht="13.5" customHeight="1">
      <c r="B81" s="54" t="s">
        <v>78</v>
      </c>
      <c r="C81" s="56">
        <v>5.7467634985790994E-2</v>
      </c>
      <c r="D81" s="72"/>
      <c r="E81" s="71"/>
    </row>
    <row r="82" spans="2:7" ht="13.5" customHeight="1">
      <c r="B82" s="54" t="s">
        <v>79</v>
      </c>
      <c r="C82" s="56">
        <v>6.2304147465437776E-2</v>
      </c>
      <c r="D82" s="73"/>
      <c r="E82" s="71"/>
    </row>
    <row r="83" spans="2:7" ht="13.5" customHeight="1">
      <c r="B83" s="54" t="s">
        <v>80</v>
      </c>
      <c r="C83" s="56">
        <v>6.1986863711001594E-2</v>
      </c>
      <c r="D83" s="73"/>
      <c r="E83" s="71"/>
    </row>
    <row r="84" spans="2:7" ht="13.5" customHeight="1">
      <c r="B84" s="54" t="s">
        <v>60</v>
      </c>
      <c r="C84" s="56">
        <v>8.0468398138417663E-2</v>
      </c>
      <c r="D84" s="71" t="e">
        <f>#REF!</f>
        <v>#REF!</v>
      </c>
      <c r="E84" s="71" t="e">
        <f>#REF!</f>
        <v>#REF!</v>
      </c>
      <c r="F84" s="56" t="e">
        <f>D84/(D84+E84)</f>
        <v>#REF!</v>
      </c>
      <c r="G84" s="56" t="e">
        <f>1-F84</f>
        <v>#REF!</v>
      </c>
    </row>
    <row r="85" spans="2:7" ht="13.5" customHeight="1">
      <c r="B85" s="54" t="s">
        <v>61</v>
      </c>
      <c r="C85" s="56">
        <v>5.8915500788918385E-2</v>
      </c>
      <c r="D85" s="71" t="e">
        <f>#REF!</f>
        <v>#REF!</v>
      </c>
      <c r="E85" s="71" t="e">
        <f>#REF!</f>
        <v>#REF!</v>
      </c>
      <c r="F85" s="56" t="e">
        <f t="shared" ref="F85:F91" si="11">D85/(D85+E85)</f>
        <v>#REF!</v>
      </c>
      <c r="G85" s="56" t="e">
        <f t="shared" ref="G85:G93" si="12">1-F85</f>
        <v>#REF!</v>
      </c>
    </row>
    <row r="86" spans="2:7" ht="13.5" customHeight="1">
      <c r="B86" s="54" t="s">
        <v>62</v>
      </c>
      <c r="C86" s="56">
        <v>6.8610045243685969E-2</v>
      </c>
      <c r="D86" s="71" t="e">
        <f>#REF!</f>
        <v>#REF!</v>
      </c>
      <c r="E86" s="71" t="e">
        <f>#REF!</f>
        <v>#REF!</v>
      </c>
      <c r="F86" s="56" t="e">
        <f t="shared" si="11"/>
        <v>#REF!</v>
      </c>
      <c r="G86" s="56" t="e">
        <f t="shared" si="12"/>
        <v>#REF!</v>
      </c>
    </row>
    <row r="87" spans="2:7" ht="13.5" customHeight="1">
      <c r="B87" s="54" t="s">
        <v>63</v>
      </c>
      <c r="C87" s="56">
        <v>6.4994829369182994E-2</v>
      </c>
      <c r="D87" s="71" t="e">
        <f>#REF!</f>
        <v>#REF!</v>
      </c>
      <c r="E87" s="71" t="e">
        <f>#REF!</f>
        <v>#REF!</v>
      </c>
      <c r="F87" s="56" t="e">
        <f t="shared" si="11"/>
        <v>#REF!</v>
      </c>
      <c r="G87" s="56" t="e">
        <f t="shared" si="12"/>
        <v>#REF!</v>
      </c>
    </row>
    <row r="88" spans="2:7" ht="13.5" customHeight="1">
      <c r="B88" s="54" t="s">
        <v>64</v>
      </c>
      <c r="C88" s="56">
        <v>6.3606351035194963E-2</v>
      </c>
      <c r="D88" s="71" t="e">
        <f>#REF!</f>
        <v>#REF!</v>
      </c>
      <c r="E88" s="71" t="e">
        <f>#REF!</f>
        <v>#REF!</v>
      </c>
      <c r="F88" s="56" t="e">
        <f t="shared" si="11"/>
        <v>#REF!</v>
      </c>
      <c r="G88" s="56" t="e">
        <f t="shared" si="12"/>
        <v>#REF!</v>
      </c>
    </row>
    <row r="89" spans="2:7" ht="13.5" customHeight="1">
      <c r="B89" s="54" t="s">
        <v>65</v>
      </c>
      <c r="C89" s="56">
        <v>5.7763879544914465E-2</v>
      </c>
      <c r="D89" s="71" t="e">
        <f>#REF!</f>
        <v>#REF!</v>
      </c>
      <c r="E89" s="71" t="e">
        <f>#REF!</f>
        <v>#REF!</v>
      </c>
      <c r="F89" s="56" t="e">
        <f t="shared" si="11"/>
        <v>#REF!</v>
      </c>
      <c r="G89" s="56" t="e">
        <f t="shared" si="12"/>
        <v>#REF!</v>
      </c>
    </row>
    <row r="90" spans="2:7" ht="13.5" customHeight="1">
      <c r="B90" s="54" t="s">
        <v>51</v>
      </c>
      <c r="C90" s="56">
        <v>6.9454237606448421E-2</v>
      </c>
      <c r="D90" s="71" t="e">
        <f>#REF!</f>
        <v>#REF!</v>
      </c>
      <c r="E90" s="71" t="e">
        <f>#REF!</f>
        <v>#REF!</v>
      </c>
      <c r="F90" s="56" t="e">
        <f t="shared" si="11"/>
        <v>#REF!</v>
      </c>
      <c r="G90" s="56" t="e">
        <f t="shared" si="12"/>
        <v>#REF!</v>
      </c>
    </row>
    <row r="91" spans="2:7" ht="13.5" customHeight="1">
      <c r="B91" s="54" t="s">
        <v>52</v>
      </c>
      <c r="C91" s="56">
        <v>6.395212594394406E-2</v>
      </c>
      <c r="D91" s="71" t="e">
        <f>#REF!</f>
        <v>#REF!</v>
      </c>
      <c r="E91" s="71" t="e">
        <f>#REF!</f>
        <v>#REF!</v>
      </c>
      <c r="F91" s="56" t="e">
        <f t="shared" si="11"/>
        <v>#REF!</v>
      </c>
      <c r="G91" s="56" t="e">
        <f t="shared" si="12"/>
        <v>#REF!</v>
      </c>
    </row>
    <row r="92" spans="2:7" ht="13.5" customHeight="1">
      <c r="B92" s="54" t="s">
        <v>71</v>
      </c>
      <c r="C92" s="56">
        <v>6.8701445816080842E-2</v>
      </c>
      <c r="D92" s="71" t="e">
        <f>#REF!</f>
        <v>#REF!</v>
      </c>
      <c r="E92" s="71" t="e">
        <f>#REF!</f>
        <v>#REF!</v>
      </c>
      <c r="F92" s="56" t="e">
        <f t="shared" ref="F92:F97" si="13">D92/(D92+E92)</f>
        <v>#REF!</v>
      </c>
      <c r="G92" s="56" t="e">
        <f t="shared" si="12"/>
        <v>#REF!</v>
      </c>
    </row>
    <row r="93" spans="2:7" ht="13.5" customHeight="1">
      <c r="B93" s="54" t="s">
        <v>109</v>
      </c>
      <c r="C93" s="56">
        <v>6.094513228660281E-2</v>
      </c>
      <c r="D93" s="71" t="e">
        <f>#REF!</f>
        <v>#REF!</v>
      </c>
      <c r="E93" s="71" t="e">
        <f>#REF!</f>
        <v>#REF!</v>
      </c>
      <c r="F93" s="56" t="e">
        <f t="shared" si="13"/>
        <v>#REF!</v>
      </c>
      <c r="G93" s="56" t="e">
        <f t="shared" si="12"/>
        <v>#REF!</v>
      </c>
    </row>
    <row r="94" spans="2:7" ht="13.5" customHeight="1">
      <c r="B94" s="54" t="s">
        <v>118</v>
      </c>
      <c r="C94" s="56"/>
      <c r="D94" s="71" t="e">
        <f>#REF!</f>
        <v>#REF!</v>
      </c>
      <c r="E94" s="71" t="e">
        <f>#REF!</f>
        <v>#REF!</v>
      </c>
      <c r="F94" s="56" t="e">
        <f t="shared" si="13"/>
        <v>#REF!</v>
      </c>
      <c r="G94" s="56" t="e">
        <f t="shared" ref="G94:G99" si="14">1-F94</f>
        <v>#REF!</v>
      </c>
    </row>
    <row r="95" spans="2:7" ht="13.5" customHeight="1">
      <c r="B95" s="54" t="s">
        <v>142</v>
      </c>
      <c r="C95" s="56"/>
      <c r="D95" s="71" t="e">
        <f>#REF!</f>
        <v>#REF!</v>
      </c>
      <c r="E95" s="71" t="e">
        <f>#REF!</f>
        <v>#REF!</v>
      </c>
      <c r="F95" s="56" t="e">
        <f t="shared" si="13"/>
        <v>#REF!</v>
      </c>
      <c r="G95" s="56" t="e">
        <f t="shared" si="14"/>
        <v>#REF!</v>
      </c>
    </row>
    <row r="96" spans="2:7" ht="13.5" customHeight="1">
      <c r="B96" s="54" t="s">
        <v>147</v>
      </c>
      <c r="C96" s="56">
        <v>7.5291634788613448E-2</v>
      </c>
      <c r="D96" s="71" t="e">
        <f>#REF!</f>
        <v>#REF!</v>
      </c>
      <c r="E96" s="71" t="e">
        <f>#REF!</f>
        <v>#REF!</v>
      </c>
      <c r="F96" s="56" t="e">
        <f>D96/(D96+E96)</f>
        <v>#REF!</v>
      </c>
      <c r="G96" s="56" t="e">
        <f t="shared" si="14"/>
        <v>#REF!</v>
      </c>
    </row>
    <row r="97" spans="2:7" ht="13.5" customHeight="1">
      <c r="B97" s="54" t="s">
        <v>151</v>
      </c>
      <c r="D97" s="71" t="e">
        <f>#REF!</f>
        <v>#REF!</v>
      </c>
      <c r="E97" s="71" t="e">
        <f>#REF!</f>
        <v>#REF!</v>
      </c>
      <c r="F97" s="56" t="e">
        <f t="shared" si="13"/>
        <v>#REF!</v>
      </c>
      <c r="G97" s="56" t="e">
        <f t="shared" si="14"/>
        <v>#REF!</v>
      </c>
    </row>
    <row r="98" spans="2:7" ht="13.5" customHeight="1">
      <c r="B98" s="54" t="s">
        <v>162</v>
      </c>
      <c r="D98" s="71" t="e">
        <f>#REF!</f>
        <v>#REF!</v>
      </c>
      <c r="E98" s="71" t="e">
        <f>#REF!</f>
        <v>#REF!</v>
      </c>
      <c r="F98" s="56" t="e">
        <f>D98/(D98+E98)</f>
        <v>#REF!</v>
      </c>
      <c r="G98" s="56" t="e">
        <f t="shared" si="14"/>
        <v>#REF!</v>
      </c>
    </row>
    <row r="99" spans="2:7" ht="13.5" customHeight="1">
      <c r="B99" s="54" t="s">
        <v>170</v>
      </c>
      <c r="D99" s="71" t="e">
        <f>#REF!</f>
        <v>#REF!</v>
      </c>
      <c r="E99" s="71" t="e">
        <f>#REF!</f>
        <v>#REF!</v>
      </c>
      <c r="F99" s="56" t="e">
        <f>D99/(D99+E99)</f>
        <v>#REF!</v>
      </c>
      <c r="G99" s="56" t="e">
        <f t="shared" si="14"/>
        <v>#REF!</v>
      </c>
    </row>
    <row r="100" spans="2:7" ht="13.5" customHeight="1">
      <c r="B100" s="54" t="s">
        <v>177</v>
      </c>
      <c r="D100" s="71" t="e">
        <f>#REF!</f>
        <v>#REF!</v>
      </c>
      <c r="E100" s="71" t="e">
        <f>#REF!</f>
        <v>#REF!</v>
      </c>
      <c r="F100" s="56" t="e">
        <f>D100/(D100+E100)</f>
        <v>#REF!</v>
      </c>
      <c r="G100" s="56" t="e">
        <f>1-F100</f>
        <v>#REF!</v>
      </c>
    </row>
  </sheetData>
  <phoneticPr fontId="80"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18"/>
  <sheetViews>
    <sheetView showGridLines="0" topLeftCell="A33" zoomScaleNormal="100" workbookViewId="0">
      <pane xSplit="6" topLeftCell="BL1" activePane="topRight" state="frozen"/>
      <selection activeCell="A18" sqref="A18"/>
      <selection pane="topRight" activeCell="A53" sqref="A53:XFD53"/>
    </sheetView>
  </sheetViews>
  <sheetFormatPr defaultColWidth="9.15625" defaultRowHeight="13.5" customHeight="1" outlineLevelCol="1"/>
  <cols>
    <col min="1" max="1" width="1.15625" style="54" customWidth="1"/>
    <col min="2" max="2" width="28" style="54" customWidth="1"/>
    <col min="3" max="6" width="13.578125" style="66" hidden="1" customWidth="1" outlineLevel="1"/>
    <col min="7" max="7" width="13.578125" style="66" customWidth="1" collapsed="1"/>
    <col min="8" max="10" width="13.578125" style="66" hidden="1" customWidth="1" outlineLevel="1"/>
    <col min="11" max="11" width="13.578125" style="66" customWidth="1" collapsed="1"/>
    <col min="12" max="14" width="13.578125" style="66" hidden="1" customWidth="1" outlineLevel="1"/>
    <col min="15" max="15" width="13.578125" style="66" customWidth="1" collapsed="1"/>
    <col min="16" max="18" width="13.578125" style="66" hidden="1" customWidth="1" outlineLevel="1"/>
    <col min="19" max="19" width="13.578125" style="66" customWidth="1" collapsed="1"/>
    <col min="20" max="22" width="13.578125" style="66" hidden="1" customWidth="1" outlineLevel="1"/>
    <col min="23" max="23" width="13.578125" style="66" customWidth="1" collapsed="1"/>
    <col min="24" max="26" width="13.578125" style="66" hidden="1" customWidth="1" outlineLevel="1"/>
    <col min="27" max="27" width="13.578125" style="66" customWidth="1" collapsed="1"/>
    <col min="28" max="28" width="13.578125" style="66" hidden="1" customWidth="1" outlineLevel="1"/>
    <col min="29" max="30" width="13.83984375" style="66" hidden="1" customWidth="1" outlineLevel="1"/>
    <col min="31" max="31" width="15.15625" style="66" customWidth="1" collapsed="1"/>
    <col min="32" max="34" width="13.83984375" style="66" hidden="1" customWidth="1" outlineLevel="1"/>
    <col min="35" max="35" width="15" style="66" customWidth="1" collapsed="1"/>
    <col min="36" max="36" width="13.83984375" style="66" hidden="1" customWidth="1" outlineLevel="1"/>
    <col min="37" max="37" width="14.578125" style="89" hidden="1" customWidth="1" outlineLevel="1"/>
    <col min="38" max="38" width="14.41796875" style="54" hidden="1" customWidth="1" outlineLevel="1"/>
    <col min="39" max="39" width="15.15625" style="66" customWidth="1" collapsed="1"/>
    <col min="40" max="42" width="14.41796875" style="54" hidden="1" customWidth="1" outlineLevel="1"/>
    <col min="43" max="43" width="14.578125" style="66" customWidth="1" collapsed="1"/>
    <col min="44" max="46" width="14.41796875" style="54" hidden="1" customWidth="1" outlineLevel="1"/>
    <col min="47" max="47" width="14.41796875" style="54" customWidth="1" collapsed="1"/>
    <col min="48" max="50" width="14.41796875" style="54" customWidth="1" outlineLevel="1"/>
    <col min="51" max="51" width="14.41796875" style="54" customWidth="1"/>
    <col min="52" max="54" width="14.41796875" style="54" hidden="1" customWidth="1" outlineLevel="1"/>
    <col min="55" max="55" width="14.41796875" style="54" customWidth="1" collapsed="1"/>
    <col min="56" max="57" width="14.41796875" style="54" hidden="1" customWidth="1" outlineLevel="1"/>
    <col min="58" max="58" width="15.41796875" style="54" hidden="1" customWidth="1" outlineLevel="1"/>
    <col min="59" max="59" width="14.41796875" style="54" customWidth="1" collapsed="1"/>
    <col min="60" max="62" width="14.41796875" style="54" hidden="1" customWidth="1" outlineLevel="1"/>
    <col min="63" max="63" width="14.41796875" style="54" customWidth="1" collapsed="1"/>
    <col min="64" max="67" width="14.41796875" style="54" customWidth="1" outlineLevel="1"/>
    <col min="68" max="68" width="11.578125" style="54" customWidth="1"/>
    <col min="69" max="69" width="11.26171875" style="166" hidden="1" customWidth="1" collapsed="1"/>
    <col min="70" max="70" width="13.578125" style="166" hidden="1" customWidth="1" outlineLevel="1"/>
    <col min="71" max="72" width="13.83984375" style="166" hidden="1" customWidth="1" outlineLevel="1"/>
    <col min="73" max="73" width="13" style="166" hidden="1" customWidth="1" collapsed="1"/>
    <col min="74" max="76" width="13.83984375" style="166" hidden="1" customWidth="1" outlineLevel="1"/>
    <col min="77" max="77" width="12.578125" style="166" hidden="1" customWidth="1" collapsed="1"/>
    <col min="78" max="78" width="13.83984375" style="166" hidden="1" customWidth="1" outlineLevel="1"/>
    <col min="79" max="79" width="14.578125" style="168" hidden="1" customWidth="1" outlineLevel="1"/>
    <col min="80" max="80" width="14.41796875" style="165" hidden="1" customWidth="1" outlineLevel="1"/>
    <col min="81" max="81" width="6.68359375" style="166" hidden="1" customWidth="1" collapsed="1"/>
    <col min="82" max="84" width="6.68359375" style="165" hidden="1" customWidth="1" outlineLevel="1"/>
    <col min="85" max="85" width="6.68359375" style="166" hidden="1" customWidth="1" collapsed="1"/>
    <col min="86" max="88" width="6.68359375" style="165" hidden="1" customWidth="1" outlineLevel="1"/>
    <col min="89" max="89" width="6.68359375" style="165" hidden="1" customWidth="1" collapsed="1"/>
    <col min="90" max="92" width="6.68359375" style="165" hidden="1" customWidth="1" outlineLevel="1"/>
    <col min="93" max="93" width="6.68359375" style="165" bestFit="1" customWidth="1" collapsed="1"/>
    <col min="94" max="96" width="6.68359375" style="165" hidden="1" customWidth="1" outlineLevel="1"/>
    <col min="97" max="97" width="6.68359375" style="165" bestFit="1" customWidth="1" collapsed="1"/>
    <col min="98" max="100" width="6.68359375" style="165" hidden="1" customWidth="1" outlineLevel="1"/>
    <col min="101" max="101" width="6.68359375" style="165" bestFit="1" customWidth="1" collapsed="1"/>
    <col min="102" max="104" width="6.68359375" style="165" hidden="1" customWidth="1" outlineLevel="1"/>
    <col min="105" max="105" width="6.68359375" style="165" bestFit="1" customWidth="1" collapsed="1"/>
    <col min="106" max="108" width="6.68359375" style="165" hidden="1" customWidth="1" outlineLevel="1"/>
    <col min="109" max="109" width="6.68359375" style="165" customWidth="1" collapsed="1"/>
    <col min="110" max="16384" width="9.15625" style="165"/>
  </cols>
  <sheetData>
    <row r="1" spans="2:85" s="54" customFormat="1" ht="13.5" customHeight="1">
      <c r="C1" s="94" t="s">
        <v>10</v>
      </c>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89"/>
      <c r="AM1" s="66"/>
      <c r="AQ1" s="66"/>
      <c r="BQ1" s="66"/>
      <c r="BR1" s="66"/>
      <c r="BS1" s="66"/>
      <c r="BT1" s="66"/>
      <c r="BU1" s="66"/>
      <c r="BV1" s="66"/>
      <c r="BW1" s="66"/>
      <c r="BX1" s="66"/>
      <c r="BY1" s="66"/>
      <c r="BZ1" s="66"/>
      <c r="CA1" s="89"/>
      <c r="CC1" s="66"/>
      <c r="CG1" s="66"/>
    </row>
    <row r="2" spans="2:85" s="54" customFormat="1" ht="13.5" customHeight="1">
      <c r="C2" s="66"/>
      <c r="D2" s="66"/>
      <c r="E2" s="66"/>
      <c r="F2" s="66"/>
      <c r="G2" s="66"/>
      <c r="H2" s="94"/>
      <c r="I2" s="94"/>
      <c r="J2" s="94"/>
      <c r="K2" s="66"/>
      <c r="L2" s="94"/>
      <c r="M2" s="94"/>
      <c r="N2" s="94"/>
      <c r="O2" s="66"/>
      <c r="P2" s="66"/>
      <c r="Q2" s="66"/>
      <c r="R2" s="66"/>
      <c r="S2" s="66"/>
      <c r="T2" s="66"/>
      <c r="U2" s="66"/>
      <c r="V2" s="66"/>
      <c r="W2" s="66"/>
      <c r="X2" s="66"/>
      <c r="Y2" s="66"/>
      <c r="Z2" s="66"/>
      <c r="AA2" s="66"/>
      <c r="AB2" s="66"/>
      <c r="AC2" s="66"/>
      <c r="AD2" s="66"/>
      <c r="AE2" s="66"/>
      <c r="AF2" s="66"/>
      <c r="AG2" s="66"/>
      <c r="AH2" s="66"/>
      <c r="AI2" s="66"/>
      <c r="AJ2" s="66"/>
      <c r="AK2" s="89"/>
      <c r="AM2" s="66"/>
      <c r="AQ2" s="66"/>
      <c r="BQ2" s="66"/>
      <c r="BR2" s="66"/>
      <c r="BS2" s="66"/>
      <c r="BT2" s="66"/>
      <c r="BU2" s="66"/>
      <c r="BV2" s="66"/>
      <c r="BW2" s="66"/>
      <c r="BX2" s="66"/>
      <c r="BY2" s="66"/>
      <c r="BZ2" s="66"/>
      <c r="CA2" s="89"/>
      <c r="CC2" s="66"/>
      <c r="CG2" s="66"/>
    </row>
    <row r="3" spans="2:85" s="54" customFormat="1" ht="13.5" customHeight="1">
      <c r="C3" s="66"/>
      <c r="D3" s="66"/>
      <c r="E3" s="66"/>
      <c r="F3" s="66"/>
      <c r="G3" s="66"/>
      <c r="H3" s="94"/>
      <c r="I3" s="94"/>
      <c r="J3" s="94"/>
      <c r="K3" s="66"/>
      <c r="L3" s="94"/>
      <c r="M3" s="94"/>
      <c r="N3" s="94"/>
      <c r="O3" s="66"/>
      <c r="P3" s="66"/>
      <c r="Q3" s="66"/>
      <c r="R3" s="66"/>
      <c r="S3" s="66"/>
      <c r="T3" s="66"/>
      <c r="U3" s="66"/>
      <c r="V3" s="66"/>
      <c r="W3" s="66"/>
      <c r="X3" s="66"/>
      <c r="Y3" s="66"/>
      <c r="Z3" s="66"/>
      <c r="AA3" s="66"/>
      <c r="AB3" s="66"/>
      <c r="AC3" s="66"/>
      <c r="AD3" s="66"/>
      <c r="AE3" s="66"/>
      <c r="AF3" s="66"/>
      <c r="AG3" s="66"/>
      <c r="AH3" s="66"/>
      <c r="AI3" s="66"/>
      <c r="AJ3" s="66"/>
      <c r="AK3" s="89"/>
      <c r="AM3" s="66"/>
      <c r="AQ3" s="66"/>
      <c r="BQ3" s="66"/>
      <c r="BR3" s="66"/>
      <c r="BS3" s="66"/>
      <c r="BT3" s="66"/>
      <c r="BU3" s="66"/>
      <c r="BV3" s="66"/>
      <c r="BW3" s="66"/>
      <c r="BX3" s="66"/>
      <c r="BY3" s="66"/>
      <c r="BZ3" s="66"/>
      <c r="CA3" s="89"/>
      <c r="CC3" s="66"/>
      <c r="CG3" s="66"/>
    </row>
    <row r="4" spans="2:85" s="54" customFormat="1" ht="13.5" customHeight="1">
      <c r="C4" s="66"/>
      <c r="D4" s="66"/>
      <c r="E4" s="66"/>
      <c r="F4" s="66"/>
      <c r="G4" s="66"/>
      <c r="H4" s="94"/>
      <c r="I4" s="94"/>
      <c r="J4" s="94"/>
      <c r="K4" s="66"/>
      <c r="L4" s="94"/>
      <c r="M4" s="94"/>
      <c r="N4" s="94"/>
      <c r="O4" s="66"/>
      <c r="P4" s="66"/>
      <c r="Q4" s="66"/>
      <c r="R4" s="66"/>
      <c r="S4" s="66"/>
      <c r="T4" s="66"/>
      <c r="U4" s="66"/>
      <c r="V4" s="66"/>
      <c r="W4" s="66"/>
      <c r="X4" s="66"/>
      <c r="Y4" s="66"/>
      <c r="Z4" s="66"/>
      <c r="AA4" s="66"/>
      <c r="AB4" s="66"/>
      <c r="AC4" s="66"/>
      <c r="AD4" s="66"/>
      <c r="AE4" s="66"/>
      <c r="AF4" s="66"/>
      <c r="AG4" s="66"/>
      <c r="AH4" s="66"/>
      <c r="AI4" s="66"/>
      <c r="AJ4" s="66"/>
      <c r="AK4" s="89"/>
      <c r="AM4" s="66"/>
      <c r="AQ4" s="66"/>
      <c r="BQ4" s="66"/>
      <c r="BR4" s="66"/>
      <c r="BS4" s="66"/>
      <c r="BT4" s="66"/>
      <c r="BU4" s="66"/>
      <c r="BV4" s="66"/>
      <c r="BW4" s="66"/>
      <c r="BX4" s="66"/>
      <c r="BY4" s="66"/>
      <c r="BZ4" s="66"/>
      <c r="CA4" s="89"/>
      <c r="CC4" s="66"/>
      <c r="CG4" s="66"/>
    </row>
    <row r="5" spans="2:85" s="54" customFormat="1" ht="13.5" customHeight="1">
      <c r="C5" s="94"/>
      <c r="D5" s="94"/>
      <c r="E5" s="94"/>
      <c r="F5" s="94"/>
      <c r="G5" s="66"/>
      <c r="H5" s="94"/>
      <c r="I5" s="94"/>
      <c r="J5" s="94"/>
      <c r="K5" s="66"/>
      <c r="L5" s="94"/>
      <c r="M5" s="94"/>
      <c r="N5" s="94"/>
      <c r="O5" s="66"/>
      <c r="P5" s="66"/>
      <c r="Q5" s="66"/>
      <c r="R5" s="66"/>
      <c r="S5" s="66"/>
      <c r="T5" s="66"/>
      <c r="U5" s="66"/>
      <c r="V5" s="66"/>
      <c r="W5" s="66"/>
      <c r="X5" s="66"/>
      <c r="Y5" s="66"/>
      <c r="Z5" s="66"/>
      <c r="AA5" s="66"/>
      <c r="AB5" s="66"/>
      <c r="AC5" s="66"/>
      <c r="AD5" s="66"/>
      <c r="AE5" s="66"/>
      <c r="AF5" s="66"/>
      <c r="AG5" s="66"/>
      <c r="AH5" s="66"/>
      <c r="AI5" s="66"/>
      <c r="AJ5" s="66"/>
      <c r="AK5" s="89"/>
      <c r="AM5" s="66"/>
      <c r="AQ5" s="66"/>
      <c r="BQ5" s="66"/>
      <c r="BR5" s="66"/>
      <c r="BS5" s="66"/>
      <c r="BT5" s="66"/>
      <c r="BU5" s="66"/>
      <c r="BV5" s="66"/>
      <c r="BW5" s="66"/>
      <c r="BX5" s="66"/>
      <c r="BY5" s="66"/>
      <c r="BZ5" s="66"/>
      <c r="CA5" s="89"/>
      <c r="CC5" s="66"/>
      <c r="CG5" s="66"/>
    </row>
    <row r="6" spans="2:85" s="54" customFormat="1" ht="13.5" customHeight="1">
      <c r="C6" s="94"/>
      <c r="D6" s="94"/>
      <c r="E6" s="94"/>
      <c r="F6" s="94"/>
      <c r="G6" s="66"/>
      <c r="H6" s="94"/>
      <c r="I6" s="94"/>
      <c r="J6" s="94"/>
      <c r="K6" s="66"/>
      <c r="L6" s="94"/>
      <c r="M6" s="94"/>
      <c r="N6" s="94"/>
      <c r="O6" s="66"/>
      <c r="P6" s="66"/>
      <c r="Q6" s="66"/>
      <c r="R6" s="66"/>
      <c r="S6" s="66"/>
      <c r="T6" s="66"/>
      <c r="U6" s="66"/>
      <c r="V6" s="66"/>
      <c r="W6" s="66"/>
      <c r="X6" s="66"/>
      <c r="Y6" s="66"/>
      <c r="Z6" s="66"/>
      <c r="AA6" s="66"/>
      <c r="AB6" s="66"/>
      <c r="AC6" s="66"/>
      <c r="AD6" s="66"/>
      <c r="AE6" s="66"/>
      <c r="AF6" s="66"/>
      <c r="AG6" s="66"/>
      <c r="AH6" s="66"/>
      <c r="AI6" s="66"/>
      <c r="AJ6" s="66"/>
      <c r="AK6" s="89"/>
      <c r="AM6" s="66"/>
      <c r="AQ6" s="66"/>
      <c r="BQ6" s="66"/>
      <c r="BR6" s="66"/>
      <c r="BS6" s="66"/>
      <c r="BT6" s="66"/>
      <c r="BU6" s="66"/>
      <c r="BV6" s="66"/>
      <c r="BW6" s="66"/>
      <c r="BX6" s="66"/>
      <c r="BY6" s="66"/>
      <c r="BZ6" s="66"/>
      <c r="CA6" s="89"/>
      <c r="CC6" s="66"/>
      <c r="CG6" s="66"/>
    </row>
    <row r="7" spans="2:85" s="54" customFormat="1" ht="13.5" customHeight="1">
      <c r="C7" s="94"/>
      <c r="D7" s="94"/>
      <c r="E7" s="94"/>
      <c r="F7" s="94"/>
      <c r="G7" s="66"/>
      <c r="H7" s="94"/>
      <c r="I7" s="94"/>
      <c r="J7" s="94"/>
      <c r="K7" s="66"/>
      <c r="L7" s="94"/>
      <c r="M7" s="94"/>
      <c r="N7" s="94"/>
      <c r="O7" s="66"/>
      <c r="P7" s="66"/>
      <c r="Q7" s="66"/>
      <c r="R7" s="66"/>
      <c r="S7" s="66"/>
      <c r="T7" s="66"/>
      <c r="U7" s="66"/>
      <c r="V7" s="66"/>
      <c r="W7" s="66"/>
      <c r="X7" s="66"/>
      <c r="Y7" s="66"/>
      <c r="Z7" s="66"/>
      <c r="AA7" s="66"/>
      <c r="AB7" s="66"/>
      <c r="AC7" s="66"/>
      <c r="AD7" s="66"/>
      <c r="AE7" s="66"/>
      <c r="AF7" s="66"/>
      <c r="AG7" s="66"/>
      <c r="AH7" s="66"/>
      <c r="AI7" s="66"/>
      <c r="AJ7" s="66"/>
      <c r="AK7" s="89"/>
      <c r="AM7" s="66"/>
      <c r="AQ7" s="66"/>
      <c r="BQ7" s="66"/>
      <c r="BR7" s="66"/>
      <c r="BS7" s="66"/>
      <c r="BT7" s="66"/>
      <c r="BU7" s="66"/>
      <c r="BV7" s="66"/>
      <c r="BW7" s="66"/>
      <c r="BX7" s="66"/>
      <c r="BY7" s="66"/>
      <c r="BZ7" s="66"/>
      <c r="CA7" s="89"/>
      <c r="CC7" s="66"/>
      <c r="CG7" s="66"/>
    </row>
    <row r="8" spans="2:85" s="54" customFormat="1" ht="13.5" customHeight="1">
      <c r="C8" s="94"/>
      <c r="D8" s="94"/>
      <c r="E8" s="94"/>
      <c r="F8" s="94"/>
      <c r="G8" s="66"/>
      <c r="H8" s="94"/>
      <c r="I8" s="94"/>
      <c r="J8" s="94"/>
      <c r="K8" s="66"/>
      <c r="L8" s="94"/>
      <c r="M8" s="94"/>
      <c r="N8" s="94"/>
      <c r="O8" s="66"/>
      <c r="P8" s="66"/>
      <c r="Q8" s="66"/>
      <c r="R8" s="66"/>
      <c r="S8" s="66"/>
      <c r="T8" s="66"/>
      <c r="U8" s="66"/>
      <c r="V8" s="66"/>
      <c r="W8" s="66"/>
      <c r="X8" s="66"/>
      <c r="Y8" s="66"/>
      <c r="Z8" s="66"/>
      <c r="AA8" s="66"/>
      <c r="AB8" s="66"/>
      <c r="AC8" s="66"/>
      <c r="AD8" s="66"/>
      <c r="AE8" s="66"/>
      <c r="AF8" s="66"/>
      <c r="AG8" s="66"/>
      <c r="AH8" s="66"/>
      <c r="AI8" s="66"/>
      <c r="AJ8" s="66"/>
      <c r="AK8" s="89"/>
      <c r="AM8" s="66"/>
      <c r="AQ8" s="66"/>
      <c r="BQ8" s="66"/>
      <c r="BR8" s="66"/>
      <c r="BS8" s="66"/>
      <c r="BT8" s="66"/>
      <c r="BU8" s="66"/>
      <c r="BV8" s="66"/>
      <c r="BW8" s="66"/>
      <c r="BX8" s="66"/>
      <c r="BY8" s="66"/>
      <c r="BZ8" s="66"/>
      <c r="CA8" s="89"/>
      <c r="CC8" s="66"/>
      <c r="CG8" s="66"/>
    </row>
    <row r="9" spans="2:85" s="54" customFormat="1" ht="13.5" customHeight="1">
      <c r="C9" s="94"/>
      <c r="D9" s="94"/>
      <c r="E9" s="94"/>
      <c r="F9" s="94"/>
      <c r="G9" s="66"/>
      <c r="H9" s="94"/>
      <c r="I9" s="94"/>
      <c r="J9" s="94"/>
      <c r="K9" s="66"/>
      <c r="L9" s="94"/>
      <c r="M9" s="94"/>
      <c r="N9" s="94"/>
      <c r="O9" s="66"/>
      <c r="P9" s="66"/>
      <c r="Q9" s="66"/>
      <c r="R9" s="66"/>
      <c r="S9" s="66"/>
      <c r="T9" s="66"/>
      <c r="U9" s="66"/>
      <c r="V9" s="66"/>
      <c r="W9" s="66"/>
      <c r="X9" s="66"/>
      <c r="Y9" s="66"/>
      <c r="Z9" s="66"/>
      <c r="AA9" s="66"/>
      <c r="AB9" s="66"/>
      <c r="AC9" s="66"/>
      <c r="AD9" s="66"/>
      <c r="AE9" s="66"/>
      <c r="AF9" s="66"/>
      <c r="AG9" s="66"/>
      <c r="AH9" s="66"/>
      <c r="AI9" s="66"/>
      <c r="AJ9" s="66"/>
      <c r="AK9" s="89"/>
      <c r="AM9" s="66"/>
      <c r="AQ9" s="66"/>
      <c r="BQ9" s="66"/>
      <c r="BR9" s="66"/>
      <c r="BS9" s="66"/>
      <c r="BT9" s="66"/>
      <c r="BU9" s="66"/>
      <c r="BV9" s="66"/>
      <c r="BW9" s="66"/>
      <c r="BX9" s="66"/>
      <c r="BY9" s="66"/>
      <c r="BZ9" s="66"/>
      <c r="CA9" s="89"/>
      <c r="CC9" s="66"/>
      <c r="CG9" s="66"/>
    </row>
    <row r="10" spans="2:85" s="54" customFormat="1" ht="13.5" customHeight="1">
      <c r="C10" s="94"/>
      <c r="D10" s="94"/>
      <c r="E10" s="94"/>
      <c r="F10" s="94"/>
      <c r="G10" s="66"/>
      <c r="H10" s="94"/>
      <c r="I10" s="94"/>
      <c r="J10" s="94"/>
      <c r="K10" s="66"/>
      <c r="L10" s="94"/>
      <c r="M10" s="94"/>
      <c r="N10" s="94"/>
      <c r="O10" s="66"/>
      <c r="P10" s="66"/>
      <c r="Q10" s="66"/>
      <c r="R10" s="66"/>
      <c r="S10" s="66"/>
      <c r="T10" s="66"/>
      <c r="U10" s="66"/>
      <c r="V10" s="66"/>
      <c r="W10" s="66"/>
      <c r="X10" s="66"/>
      <c r="Y10" s="66"/>
      <c r="Z10" s="66"/>
      <c r="AA10" s="66"/>
      <c r="AB10" s="66"/>
      <c r="AC10" s="66"/>
      <c r="AD10" s="66"/>
      <c r="AE10" s="66"/>
      <c r="AF10" s="66"/>
      <c r="AG10" s="66"/>
      <c r="AH10" s="66"/>
      <c r="AI10" s="66"/>
      <c r="AJ10" s="66"/>
      <c r="AK10" s="89"/>
      <c r="AM10" s="66"/>
      <c r="AQ10" s="66"/>
      <c r="BQ10" s="66"/>
      <c r="BR10" s="66"/>
      <c r="BS10" s="66"/>
      <c r="BT10" s="66"/>
      <c r="BU10" s="66"/>
      <c r="BV10" s="66"/>
      <c r="BW10" s="66"/>
      <c r="BX10" s="66"/>
      <c r="BY10" s="66"/>
      <c r="BZ10" s="66"/>
      <c r="CA10" s="89"/>
      <c r="CC10" s="66"/>
      <c r="CG10" s="66"/>
    </row>
    <row r="11" spans="2:85" s="54" customFormat="1" ht="13.5" customHeight="1">
      <c r="C11" s="94"/>
      <c r="D11" s="94"/>
      <c r="E11" s="94"/>
      <c r="F11" s="94"/>
      <c r="G11" s="66"/>
      <c r="H11" s="94"/>
      <c r="I11" s="94"/>
      <c r="J11" s="94"/>
      <c r="K11" s="66"/>
      <c r="L11" s="94"/>
      <c r="M11" s="94"/>
      <c r="N11" s="94"/>
      <c r="O11" s="66"/>
      <c r="P11" s="66"/>
      <c r="Q11" s="66"/>
      <c r="R11" s="66"/>
      <c r="S11" s="66"/>
      <c r="T11" s="66"/>
      <c r="U11" s="66"/>
      <c r="V11" s="66"/>
      <c r="W11" s="66"/>
      <c r="X11" s="66"/>
      <c r="Y11" s="66"/>
      <c r="Z11" s="66"/>
      <c r="AA11" s="66"/>
      <c r="AB11" s="66"/>
      <c r="AC11" s="66"/>
      <c r="AD11" s="66"/>
      <c r="AE11" s="66"/>
      <c r="AF11" s="66"/>
      <c r="AG11" s="66"/>
      <c r="AH11" s="66"/>
      <c r="AI11" s="66"/>
      <c r="AJ11" s="66"/>
      <c r="AK11" s="89"/>
      <c r="AM11" s="66"/>
      <c r="AQ11" s="66"/>
      <c r="BQ11" s="66"/>
      <c r="BR11" s="66"/>
      <c r="BS11" s="66"/>
      <c r="BT11" s="66"/>
      <c r="BU11" s="66"/>
      <c r="BV11" s="66"/>
      <c r="BW11" s="66"/>
      <c r="BX11" s="66"/>
      <c r="BY11" s="66"/>
      <c r="BZ11" s="66"/>
      <c r="CA11" s="89"/>
      <c r="CC11" s="66"/>
      <c r="CG11" s="66"/>
    </row>
    <row r="12" spans="2:85" s="54" customFormat="1" ht="13.5" customHeight="1">
      <c r="C12" s="94"/>
      <c r="D12" s="94"/>
      <c r="E12" s="94"/>
      <c r="F12" s="94"/>
      <c r="G12" s="66"/>
      <c r="H12" s="94"/>
      <c r="I12" s="94"/>
      <c r="J12" s="94"/>
      <c r="K12" s="66"/>
      <c r="L12" s="94"/>
      <c r="M12" s="94"/>
      <c r="N12" s="94"/>
      <c r="O12" s="66"/>
      <c r="P12" s="66"/>
      <c r="Q12" s="66"/>
      <c r="R12" s="66"/>
      <c r="S12" s="66"/>
      <c r="T12" s="66"/>
      <c r="U12" s="66"/>
      <c r="V12" s="66"/>
      <c r="W12" s="66"/>
      <c r="X12" s="66"/>
      <c r="Y12" s="66"/>
      <c r="Z12" s="66"/>
      <c r="AA12" s="66"/>
      <c r="AB12" s="66"/>
      <c r="AC12" s="66"/>
      <c r="AD12" s="66"/>
      <c r="AE12" s="66"/>
      <c r="AF12" s="66"/>
      <c r="AG12" s="66"/>
      <c r="AH12" s="66"/>
      <c r="AI12" s="66"/>
      <c r="AJ12" s="66"/>
      <c r="AK12" s="89"/>
      <c r="AM12" s="66"/>
      <c r="AQ12" s="66"/>
      <c r="BQ12" s="66"/>
      <c r="BR12" s="66"/>
      <c r="BS12" s="66"/>
      <c r="BT12" s="66"/>
      <c r="BU12" s="66"/>
      <c r="BV12" s="66"/>
      <c r="BW12" s="66"/>
      <c r="BX12" s="66"/>
      <c r="BY12" s="66"/>
      <c r="BZ12" s="66"/>
      <c r="CA12" s="89"/>
      <c r="CC12" s="66"/>
      <c r="CG12" s="66"/>
    </row>
    <row r="13" spans="2:85" s="54" customFormat="1" ht="13.5" customHeight="1">
      <c r="C13" s="94"/>
      <c r="D13" s="94"/>
      <c r="E13" s="94"/>
      <c r="F13" s="94"/>
      <c r="G13" s="66"/>
      <c r="H13" s="94"/>
      <c r="I13" s="94"/>
      <c r="J13" s="94"/>
      <c r="K13" s="66"/>
      <c r="L13" s="94"/>
      <c r="M13" s="94"/>
      <c r="N13" s="94"/>
      <c r="O13" s="66"/>
      <c r="P13" s="66"/>
      <c r="Q13" s="66"/>
      <c r="R13" s="66"/>
      <c r="S13" s="66"/>
      <c r="T13" s="66"/>
      <c r="U13" s="66"/>
      <c r="V13" s="66"/>
      <c r="W13" s="66"/>
      <c r="X13" s="66"/>
      <c r="Y13" s="66"/>
      <c r="Z13" s="66"/>
      <c r="AA13" s="66"/>
      <c r="AB13" s="66"/>
      <c r="AC13" s="66"/>
      <c r="AD13" s="66"/>
      <c r="AE13" s="66"/>
      <c r="AF13" s="66"/>
      <c r="AG13" s="66"/>
      <c r="AH13" s="66"/>
      <c r="AI13" s="66"/>
      <c r="AJ13" s="66"/>
      <c r="AK13" s="89"/>
      <c r="AM13" s="66"/>
      <c r="AQ13" s="66"/>
      <c r="BQ13" s="66"/>
      <c r="BR13" s="66"/>
      <c r="BS13" s="66"/>
      <c r="BT13" s="66"/>
      <c r="BU13" s="66"/>
      <c r="BV13" s="66"/>
      <c r="BW13" s="66"/>
      <c r="BX13" s="66"/>
      <c r="BY13" s="66"/>
      <c r="BZ13" s="66"/>
      <c r="CA13" s="89"/>
      <c r="CC13" s="66"/>
      <c r="CG13" s="66"/>
    </row>
    <row r="14" spans="2:85" s="54" customFormat="1" ht="13.5" customHeight="1">
      <c r="C14" s="94"/>
      <c r="D14" s="94"/>
      <c r="E14" s="94"/>
      <c r="F14" s="94"/>
      <c r="G14" s="66"/>
      <c r="H14" s="94"/>
      <c r="I14" s="94"/>
      <c r="J14" s="94"/>
      <c r="K14" s="66"/>
      <c r="L14" s="94"/>
      <c r="M14" s="94"/>
      <c r="N14" s="94"/>
      <c r="O14" s="66"/>
      <c r="P14" s="66"/>
      <c r="Q14" s="66"/>
      <c r="R14" s="66"/>
      <c r="S14" s="66"/>
      <c r="T14" s="66"/>
      <c r="U14" s="66"/>
      <c r="V14" s="66"/>
      <c r="W14" s="66"/>
      <c r="X14" s="66"/>
      <c r="Y14" s="66"/>
      <c r="Z14" s="66"/>
      <c r="AA14" s="66"/>
      <c r="AB14" s="66"/>
      <c r="AC14" s="66"/>
      <c r="AD14" s="66"/>
      <c r="AE14" s="66"/>
      <c r="AF14" s="66"/>
      <c r="AG14" s="66"/>
      <c r="AH14" s="66"/>
      <c r="AI14" s="66"/>
      <c r="AJ14" s="66"/>
      <c r="AK14" s="89"/>
      <c r="AM14" s="66"/>
      <c r="AQ14" s="66"/>
      <c r="BQ14" s="66"/>
      <c r="BR14" s="66"/>
      <c r="BS14" s="66"/>
      <c r="BT14" s="66"/>
      <c r="BU14" s="66"/>
      <c r="BV14" s="66"/>
      <c r="BW14" s="66"/>
      <c r="BX14" s="66"/>
      <c r="BY14" s="66"/>
      <c r="BZ14" s="66"/>
      <c r="CA14" s="89"/>
      <c r="CC14" s="66"/>
      <c r="CG14" s="66"/>
    </row>
    <row r="15" spans="2:85" s="54" customFormat="1" ht="13.5" customHeight="1">
      <c r="B15" s="53"/>
      <c r="C15" s="94"/>
      <c r="D15" s="94"/>
      <c r="E15" s="94"/>
      <c r="F15" s="94"/>
      <c r="G15" s="66"/>
      <c r="H15" s="94"/>
      <c r="I15" s="94"/>
      <c r="J15" s="94"/>
      <c r="K15" s="66"/>
      <c r="L15" s="100"/>
      <c r="M15" s="100"/>
      <c r="N15" s="100"/>
      <c r="O15" s="66"/>
      <c r="P15" s="66"/>
      <c r="Q15" s="66"/>
      <c r="R15" s="66"/>
      <c r="S15" s="66"/>
      <c r="T15" s="66"/>
      <c r="U15" s="66"/>
      <c r="V15" s="66"/>
      <c r="W15" s="66"/>
      <c r="X15" s="66"/>
      <c r="Y15" s="66"/>
      <c r="Z15" s="66"/>
      <c r="AA15" s="66"/>
      <c r="AB15" s="66"/>
      <c r="AC15" s="66"/>
      <c r="AD15" s="66"/>
      <c r="AE15" s="66"/>
      <c r="AF15" s="66"/>
      <c r="AG15" s="66"/>
      <c r="AH15" s="66"/>
      <c r="AI15" s="66"/>
      <c r="AJ15" s="66"/>
      <c r="AK15" s="89"/>
      <c r="AM15" s="66"/>
      <c r="AQ15" s="66"/>
      <c r="BQ15" s="66"/>
      <c r="BR15" s="66"/>
      <c r="BS15" s="66"/>
      <c r="BT15" s="66"/>
      <c r="BU15" s="66"/>
      <c r="BV15" s="66"/>
      <c r="BW15" s="66"/>
      <c r="BX15" s="66"/>
      <c r="BY15" s="66"/>
      <c r="BZ15" s="66"/>
      <c r="CA15" s="89"/>
      <c r="CC15" s="66"/>
      <c r="CG15" s="66"/>
    </row>
    <row r="16" spans="2:85" s="54" customFormat="1" ht="13.5" customHeight="1">
      <c r="C16" s="94"/>
      <c r="D16" s="94"/>
      <c r="E16" s="94"/>
      <c r="F16" s="94"/>
      <c r="G16" s="66"/>
      <c r="H16" s="94"/>
      <c r="I16" s="94"/>
      <c r="J16" s="94"/>
      <c r="K16" s="66"/>
      <c r="L16" s="100"/>
      <c r="M16" s="100"/>
      <c r="N16" s="100"/>
      <c r="O16" s="66"/>
      <c r="P16" s="66"/>
      <c r="Q16" s="66"/>
      <c r="R16" s="66"/>
      <c r="S16" s="66"/>
      <c r="T16" s="66"/>
      <c r="U16" s="66"/>
      <c r="V16" s="66"/>
      <c r="W16" s="66"/>
      <c r="X16" s="66"/>
      <c r="Y16" s="66"/>
      <c r="Z16" s="66"/>
      <c r="AA16" s="66"/>
      <c r="AB16" s="66"/>
      <c r="AC16" s="66"/>
      <c r="AD16" s="66"/>
      <c r="AE16" s="66"/>
      <c r="AF16" s="66"/>
      <c r="AG16" s="66"/>
      <c r="AH16" s="66"/>
      <c r="AI16" s="66"/>
      <c r="AJ16" s="66"/>
      <c r="AK16" s="89"/>
      <c r="AM16" s="66"/>
      <c r="AQ16" s="66"/>
      <c r="BQ16" s="66"/>
      <c r="BR16" s="66"/>
      <c r="BS16" s="66"/>
      <c r="BT16" s="66"/>
      <c r="BU16" s="66"/>
      <c r="BV16" s="66"/>
      <c r="BW16" s="66"/>
      <c r="BX16" s="66"/>
      <c r="BY16" s="66"/>
      <c r="BZ16" s="66"/>
      <c r="CA16" s="89"/>
      <c r="CC16" s="66"/>
      <c r="CG16" s="66"/>
    </row>
    <row r="17" spans="3:85" s="54" customFormat="1" ht="13.5" customHeight="1">
      <c r="C17" s="94"/>
      <c r="D17" s="94"/>
      <c r="E17" s="94"/>
      <c r="F17" s="94"/>
      <c r="G17" s="66"/>
      <c r="H17" s="94"/>
      <c r="I17" s="94"/>
      <c r="J17" s="94"/>
      <c r="K17" s="66"/>
      <c r="L17" s="100"/>
      <c r="M17" s="100"/>
      <c r="N17" s="100"/>
      <c r="O17" s="66"/>
      <c r="P17" s="66"/>
      <c r="Q17" s="66"/>
      <c r="R17" s="66"/>
      <c r="S17" s="66"/>
      <c r="T17" s="66"/>
      <c r="U17" s="66"/>
      <c r="V17" s="66"/>
      <c r="W17" s="66"/>
      <c r="X17" s="66"/>
      <c r="Y17" s="66"/>
      <c r="Z17" s="66"/>
      <c r="AA17" s="66"/>
      <c r="AB17" s="66"/>
      <c r="AC17" s="66"/>
      <c r="AD17" s="66"/>
      <c r="AE17" s="66"/>
      <c r="AF17" s="66"/>
      <c r="AG17" s="66"/>
      <c r="AH17" s="66"/>
      <c r="AI17" s="66"/>
      <c r="AJ17" s="66"/>
      <c r="AK17" s="89"/>
      <c r="AM17" s="66"/>
      <c r="AQ17" s="66"/>
      <c r="BQ17" s="66"/>
      <c r="BR17" s="66"/>
      <c r="BS17" s="66"/>
      <c r="BT17" s="66"/>
      <c r="BU17" s="66"/>
      <c r="BV17" s="66"/>
      <c r="BW17" s="66"/>
      <c r="BX17" s="66"/>
      <c r="BY17" s="66"/>
      <c r="BZ17" s="66"/>
      <c r="CA17" s="89"/>
      <c r="CC17" s="66"/>
      <c r="CG17" s="66"/>
    </row>
    <row r="18" spans="3:85" s="54" customFormat="1" ht="13.5" customHeight="1">
      <c r="C18" s="94"/>
      <c r="D18" s="66"/>
      <c r="E18" s="66"/>
      <c r="F18" s="66"/>
      <c r="G18" s="66"/>
      <c r="H18" s="94"/>
      <c r="I18" s="94"/>
      <c r="J18" s="94"/>
      <c r="K18" s="66"/>
      <c r="L18" s="100"/>
      <c r="M18" s="100"/>
      <c r="N18" s="100"/>
      <c r="O18" s="66"/>
      <c r="P18" s="66"/>
      <c r="Q18" s="66"/>
      <c r="R18" s="66"/>
      <c r="S18" s="66"/>
      <c r="T18" s="66"/>
      <c r="U18" s="66"/>
      <c r="V18" s="66"/>
      <c r="W18" s="66"/>
      <c r="X18" s="66"/>
      <c r="Y18" s="66"/>
      <c r="Z18" s="66"/>
      <c r="AA18" s="66"/>
      <c r="AB18" s="66"/>
      <c r="AC18" s="66"/>
      <c r="AD18" s="66"/>
      <c r="AE18" s="66"/>
      <c r="AF18" s="66"/>
      <c r="AG18" s="66"/>
      <c r="AH18" s="66"/>
      <c r="AI18" s="66"/>
      <c r="AJ18" s="66"/>
      <c r="AK18" s="89"/>
      <c r="AM18" s="66"/>
      <c r="AQ18" s="66"/>
      <c r="BQ18" s="66"/>
      <c r="BR18" s="66"/>
      <c r="BS18" s="66"/>
      <c r="BT18" s="66"/>
      <c r="BU18" s="66"/>
      <c r="BV18" s="66"/>
      <c r="BW18" s="66"/>
      <c r="BX18" s="66"/>
      <c r="BY18" s="66"/>
      <c r="BZ18" s="66"/>
      <c r="CA18" s="89"/>
      <c r="CC18" s="66"/>
      <c r="CG18" s="66"/>
    </row>
    <row r="19" spans="3:85" s="54" customFormat="1" ht="13.5" hidden="1" customHeight="1">
      <c r="C19" s="66"/>
      <c r="D19" s="66"/>
      <c r="E19" s="66"/>
      <c r="F19" s="66"/>
      <c r="G19" s="66"/>
      <c r="H19" s="94"/>
      <c r="I19" s="94"/>
      <c r="J19" s="94"/>
      <c r="K19" s="66"/>
      <c r="L19" s="100"/>
      <c r="M19" s="100"/>
      <c r="N19" s="100"/>
      <c r="O19" s="66"/>
      <c r="P19" s="66"/>
      <c r="Q19" s="66"/>
      <c r="R19" s="66"/>
      <c r="S19" s="66"/>
      <c r="T19" s="66"/>
      <c r="U19" s="66"/>
      <c r="V19" s="66"/>
      <c r="W19" s="66"/>
      <c r="X19" s="66"/>
      <c r="Y19" s="66"/>
      <c r="Z19" s="66"/>
      <c r="AA19" s="66"/>
      <c r="AB19" s="66"/>
      <c r="AC19" s="66"/>
      <c r="AD19" s="66"/>
      <c r="AE19" s="66"/>
      <c r="AF19" s="66"/>
      <c r="AG19" s="66"/>
      <c r="AH19" s="66"/>
      <c r="AI19" s="66"/>
      <c r="AJ19" s="66"/>
      <c r="AK19" s="89"/>
      <c r="AM19" s="66"/>
      <c r="AQ19" s="66"/>
      <c r="BQ19" s="66"/>
      <c r="BR19" s="66"/>
      <c r="BS19" s="66"/>
      <c r="BT19" s="66"/>
      <c r="BU19" s="66"/>
      <c r="BV19" s="66"/>
      <c r="BW19" s="66"/>
      <c r="BX19" s="66"/>
      <c r="BY19" s="66"/>
      <c r="BZ19" s="66"/>
      <c r="CA19" s="89"/>
      <c r="CC19" s="66"/>
      <c r="CG19" s="66"/>
    </row>
    <row r="20" spans="3:85" s="54" customFormat="1" ht="13.5" hidden="1" customHeight="1">
      <c r="C20" s="66"/>
      <c r="D20" s="66"/>
      <c r="E20" s="66"/>
      <c r="F20" s="66"/>
      <c r="G20" s="66"/>
      <c r="H20" s="94"/>
      <c r="I20" s="94"/>
      <c r="J20" s="94"/>
      <c r="K20" s="66"/>
      <c r="L20" s="100"/>
      <c r="M20" s="100"/>
      <c r="N20" s="100"/>
      <c r="O20" s="66"/>
      <c r="P20" s="66"/>
      <c r="Q20" s="66"/>
      <c r="R20" s="66"/>
      <c r="S20" s="66"/>
      <c r="T20" s="66"/>
      <c r="U20" s="66"/>
      <c r="V20" s="66"/>
      <c r="W20" s="66"/>
      <c r="X20" s="66"/>
      <c r="Y20" s="66"/>
      <c r="Z20" s="66"/>
      <c r="AA20" s="66"/>
      <c r="AB20" s="66"/>
      <c r="AC20" s="66"/>
      <c r="AD20" s="66"/>
      <c r="AE20" s="66"/>
      <c r="AF20" s="66"/>
      <c r="AG20" s="66"/>
      <c r="AH20" s="66"/>
      <c r="AI20" s="66"/>
      <c r="AJ20" s="66"/>
      <c r="AK20" s="89"/>
      <c r="AM20" s="66"/>
      <c r="AQ20" s="66"/>
      <c r="BQ20" s="66"/>
      <c r="BR20" s="66"/>
      <c r="BS20" s="66"/>
      <c r="BT20" s="66"/>
      <c r="BU20" s="66"/>
      <c r="BV20" s="66"/>
      <c r="BW20" s="66"/>
      <c r="BX20" s="66"/>
      <c r="BY20" s="66"/>
      <c r="BZ20" s="66"/>
      <c r="CA20" s="89"/>
      <c r="CC20" s="66"/>
      <c r="CG20" s="66"/>
    </row>
    <row r="21" spans="3:85" s="54" customFormat="1" ht="13.5" hidden="1" customHeight="1">
      <c r="C21" s="66"/>
      <c r="D21" s="66"/>
      <c r="E21" s="66"/>
      <c r="F21" s="66"/>
      <c r="G21" s="66"/>
      <c r="H21" s="94"/>
      <c r="I21" s="94"/>
      <c r="J21" s="94"/>
      <c r="K21" s="66"/>
      <c r="L21" s="100"/>
      <c r="M21" s="100"/>
      <c r="N21" s="100"/>
      <c r="O21" s="66"/>
      <c r="P21" s="66"/>
      <c r="Q21" s="66"/>
      <c r="R21" s="66"/>
      <c r="S21" s="66"/>
      <c r="T21" s="66"/>
      <c r="U21" s="66"/>
      <c r="V21" s="66"/>
      <c r="W21" s="66"/>
      <c r="X21" s="66"/>
      <c r="Y21" s="66"/>
      <c r="Z21" s="66"/>
      <c r="AA21" s="66"/>
      <c r="AB21" s="66"/>
      <c r="AC21" s="66"/>
      <c r="AD21" s="66"/>
      <c r="AE21" s="66"/>
      <c r="AF21" s="66"/>
      <c r="AG21" s="66"/>
      <c r="AH21" s="66"/>
      <c r="AI21" s="66"/>
      <c r="AJ21" s="66"/>
      <c r="AK21" s="89"/>
      <c r="AM21" s="66"/>
      <c r="AQ21" s="66"/>
      <c r="BQ21" s="66"/>
      <c r="BR21" s="66"/>
      <c r="BS21" s="66"/>
      <c r="BT21" s="66"/>
      <c r="BU21" s="66"/>
      <c r="BV21" s="66"/>
      <c r="BW21" s="66"/>
      <c r="BX21" s="66"/>
      <c r="BY21" s="66"/>
      <c r="BZ21" s="66"/>
      <c r="CA21" s="89"/>
      <c r="CC21" s="66"/>
      <c r="CG21" s="66"/>
    </row>
    <row r="22" spans="3:85" s="54" customFormat="1" ht="13.5" hidden="1" customHeight="1">
      <c r="C22" s="66"/>
      <c r="D22" s="66"/>
      <c r="E22" s="66"/>
      <c r="F22" s="66"/>
      <c r="G22" s="66"/>
      <c r="H22" s="94"/>
      <c r="I22" s="94"/>
      <c r="J22" s="94"/>
      <c r="K22" s="66"/>
      <c r="L22" s="100"/>
      <c r="M22" s="100"/>
      <c r="N22" s="100"/>
      <c r="O22" s="66"/>
      <c r="P22" s="66"/>
      <c r="Q22" s="66"/>
      <c r="R22" s="66"/>
      <c r="S22" s="66"/>
      <c r="T22" s="66"/>
      <c r="U22" s="66"/>
      <c r="V22" s="66"/>
      <c r="W22" s="66"/>
      <c r="X22" s="66"/>
      <c r="Y22" s="66"/>
      <c r="Z22" s="66"/>
      <c r="AA22" s="66"/>
      <c r="AB22" s="66"/>
      <c r="AC22" s="66"/>
      <c r="AD22" s="66"/>
      <c r="AE22" s="66"/>
      <c r="AF22" s="66"/>
      <c r="AG22" s="66"/>
      <c r="AH22" s="66"/>
      <c r="AI22" s="66"/>
      <c r="AJ22" s="66"/>
      <c r="AK22" s="89"/>
      <c r="AM22" s="66"/>
      <c r="AQ22" s="66"/>
      <c r="BQ22" s="66"/>
      <c r="BR22" s="66"/>
      <c r="BS22" s="66"/>
      <c r="BT22" s="66"/>
      <c r="BU22" s="66"/>
      <c r="BV22" s="66"/>
      <c r="BW22" s="66"/>
      <c r="BX22" s="66"/>
      <c r="BY22" s="66"/>
      <c r="BZ22" s="66"/>
      <c r="CA22" s="89"/>
      <c r="CC22" s="66"/>
      <c r="CG22" s="66"/>
    </row>
    <row r="23" spans="3:85" s="54" customFormat="1" ht="13.5" hidden="1" customHeight="1">
      <c r="C23" s="66"/>
      <c r="D23" s="66"/>
      <c r="E23" s="66"/>
      <c r="F23" s="66"/>
      <c r="G23" s="66"/>
      <c r="H23" s="94"/>
      <c r="I23" s="94"/>
      <c r="J23" s="94"/>
      <c r="K23" s="66"/>
      <c r="L23" s="100"/>
      <c r="M23" s="100"/>
      <c r="N23" s="100"/>
      <c r="O23" s="66"/>
      <c r="P23" s="66"/>
      <c r="Q23" s="66"/>
      <c r="R23" s="66"/>
      <c r="S23" s="66"/>
      <c r="T23" s="66"/>
      <c r="U23" s="66"/>
      <c r="V23" s="66"/>
      <c r="W23" s="66"/>
      <c r="X23" s="66"/>
      <c r="Y23" s="66"/>
      <c r="Z23" s="66"/>
      <c r="AA23" s="66"/>
      <c r="AB23" s="66"/>
      <c r="AC23" s="66"/>
      <c r="AD23" s="66"/>
      <c r="AE23" s="66"/>
      <c r="AF23" s="66"/>
      <c r="AG23" s="66"/>
      <c r="AH23" s="66"/>
      <c r="AI23" s="66"/>
      <c r="AJ23" s="66"/>
      <c r="AK23" s="89"/>
      <c r="AM23" s="66"/>
      <c r="AQ23" s="66"/>
      <c r="BQ23" s="66"/>
      <c r="BR23" s="66"/>
      <c r="BS23" s="66"/>
      <c r="BT23" s="66"/>
      <c r="BU23" s="66"/>
      <c r="BV23" s="66"/>
      <c r="BW23" s="66"/>
      <c r="BX23" s="66"/>
      <c r="BY23" s="66"/>
      <c r="BZ23" s="66"/>
      <c r="CA23" s="89"/>
      <c r="CC23" s="66"/>
      <c r="CG23" s="66"/>
    </row>
    <row r="24" spans="3:85" s="54" customFormat="1" ht="13.5" hidden="1" customHeight="1">
      <c r="C24" s="66"/>
      <c r="D24" s="66"/>
      <c r="E24" s="66"/>
      <c r="F24" s="66"/>
      <c r="G24" s="66"/>
      <c r="H24" s="94"/>
      <c r="I24" s="94"/>
      <c r="J24" s="94"/>
      <c r="K24" s="66"/>
      <c r="L24" s="100"/>
      <c r="M24" s="100"/>
      <c r="N24" s="100"/>
      <c r="O24" s="66"/>
      <c r="P24" s="66"/>
      <c r="Q24" s="66"/>
      <c r="R24" s="66"/>
      <c r="S24" s="66"/>
      <c r="T24" s="66"/>
      <c r="U24" s="66"/>
      <c r="V24" s="66"/>
      <c r="W24" s="66"/>
      <c r="X24" s="66"/>
      <c r="Y24" s="66"/>
      <c r="Z24" s="66"/>
      <c r="AA24" s="66"/>
      <c r="AB24" s="66"/>
      <c r="AC24" s="66"/>
      <c r="AD24" s="66"/>
      <c r="AE24" s="66"/>
      <c r="AF24" s="66"/>
      <c r="AG24" s="66"/>
      <c r="AH24" s="66"/>
      <c r="AI24" s="66"/>
      <c r="AJ24" s="66"/>
      <c r="AK24" s="89"/>
      <c r="AM24" s="66"/>
      <c r="AQ24" s="66"/>
      <c r="BQ24" s="66"/>
      <c r="BR24" s="66"/>
      <c r="BS24" s="66"/>
      <c r="BT24" s="66"/>
      <c r="BU24" s="66"/>
      <c r="BV24" s="66"/>
      <c r="BW24" s="66"/>
      <c r="BX24" s="66"/>
      <c r="BY24" s="66"/>
      <c r="BZ24" s="66"/>
      <c r="CA24" s="89"/>
      <c r="CC24" s="66"/>
      <c r="CG24" s="66"/>
    </row>
    <row r="25" spans="3:85" s="54" customFormat="1" ht="13.5" hidden="1" customHeight="1">
      <c r="C25" s="66"/>
      <c r="D25" s="66"/>
      <c r="E25" s="66"/>
      <c r="F25" s="66"/>
      <c r="G25" s="66"/>
      <c r="H25" s="94"/>
      <c r="I25" s="94"/>
      <c r="J25" s="94"/>
      <c r="K25" s="66"/>
      <c r="L25" s="100"/>
      <c r="M25" s="100"/>
      <c r="N25" s="100"/>
      <c r="O25" s="66"/>
      <c r="P25" s="66"/>
      <c r="Q25" s="66"/>
      <c r="R25" s="66"/>
      <c r="S25" s="66"/>
      <c r="T25" s="66"/>
      <c r="U25" s="66"/>
      <c r="V25" s="66"/>
      <c r="W25" s="66"/>
      <c r="X25" s="66"/>
      <c r="Y25" s="66"/>
      <c r="Z25" s="66"/>
      <c r="AA25" s="66"/>
      <c r="AB25" s="66"/>
      <c r="AC25" s="66"/>
      <c r="AD25" s="66"/>
      <c r="AE25" s="66"/>
      <c r="AF25" s="66"/>
      <c r="AG25" s="66"/>
      <c r="AH25" s="66"/>
      <c r="AI25" s="66"/>
      <c r="AJ25" s="66"/>
      <c r="AK25" s="89"/>
      <c r="AM25" s="66"/>
      <c r="AQ25" s="66"/>
      <c r="BQ25" s="66"/>
      <c r="BR25" s="66"/>
      <c r="BS25" s="66"/>
      <c r="BT25" s="66"/>
      <c r="BU25" s="66"/>
      <c r="BV25" s="66"/>
      <c r="BW25" s="66"/>
      <c r="BX25" s="66"/>
      <c r="BY25" s="66"/>
      <c r="BZ25" s="66"/>
      <c r="CA25" s="89"/>
      <c r="CC25" s="66"/>
      <c r="CG25" s="66"/>
    </row>
    <row r="26" spans="3:85" s="54" customFormat="1" ht="13.5" hidden="1" customHeight="1">
      <c r="C26" s="66"/>
      <c r="D26" s="66"/>
      <c r="E26" s="66"/>
      <c r="F26" s="66"/>
      <c r="G26" s="66"/>
      <c r="H26" s="94"/>
      <c r="I26" s="94"/>
      <c r="J26" s="94"/>
      <c r="K26" s="66"/>
      <c r="L26" s="100"/>
      <c r="M26" s="100"/>
      <c r="N26" s="100"/>
      <c r="O26" s="66"/>
      <c r="P26" s="66"/>
      <c r="Q26" s="66"/>
      <c r="R26" s="66"/>
      <c r="S26" s="66"/>
      <c r="T26" s="66"/>
      <c r="U26" s="66"/>
      <c r="V26" s="66"/>
      <c r="W26" s="66"/>
      <c r="X26" s="66"/>
      <c r="Y26" s="66"/>
      <c r="Z26" s="66"/>
      <c r="AA26" s="66"/>
      <c r="AB26" s="66"/>
      <c r="AC26" s="66"/>
      <c r="AD26" s="66"/>
      <c r="AE26" s="66"/>
      <c r="AF26" s="66"/>
      <c r="AG26" s="66"/>
      <c r="AH26" s="66"/>
      <c r="AI26" s="66"/>
      <c r="AJ26" s="66"/>
      <c r="AK26" s="89"/>
      <c r="AM26" s="66"/>
      <c r="AQ26" s="66"/>
      <c r="BQ26" s="66"/>
      <c r="BR26" s="66"/>
      <c r="BS26" s="66"/>
      <c r="BT26" s="66"/>
      <c r="BU26" s="66"/>
      <c r="BV26" s="66"/>
      <c r="BW26" s="66"/>
      <c r="BX26" s="66"/>
      <c r="BY26" s="66"/>
      <c r="BZ26" s="66"/>
      <c r="CA26" s="89"/>
      <c r="CC26" s="66"/>
      <c r="CG26" s="66"/>
    </row>
    <row r="27" spans="3:85" s="54" customFormat="1" ht="13.5" hidden="1" customHeight="1">
      <c r="C27" s="66"/>
      <c r="D27" s="66"/>
      <c r="E27" s="66"/>
      <c r="F27" s="66"/>
      <c r="G27" s="66"/>
      <c r="H27" s="94"/>
      <c r="I27" s="94"/>
      <c r="J27" s="94"/>
      <c r="K27" s="66"/>
      <c r="L27" s="100"/>
      <c r="M27" s="100"/>
      <c r="N27" s="100"/>
      <c r="O27" s="66"/>
      <c r="P27" s="66"/>
      <c r="Q27" s="66"/>
      <c r="R27" s="66"/>
      <c r="S27" s="66"/>
      <c r="T27" s="66"/>
      <c r="U27" s="66"/>
      <c r="V27" s="66"/>
      <c r="W27" s="66"/>
      <c r="X27" s="66"/>
      <c r="Y27" s="66"/>
      <c r="Z27" s="66"/>
      <c r="AA27" s="66"/>
      <c r="AB27" s="66"/>
      <c r="AC27" s="66"/>
      <c r="AD27" s="66"/>
      <c r="AE27" s="66"/>
      <c r="AF27" s="66"/>
      <c r="AG27" s="66"/>
      <c r="AH27" s="66"/>
      <c r="AI27" s="66"/>
      <c r="AJ27" s="66"/>
      <c r="AK27" s="89"/>
      <c r="AM27" s="66"/>
      <c r="AQ27" s="66"/>
      <c r="BQ27" s="66"/>
      <c r="BR27" s="66"/>
      <c r="BS27" s="66"/>
      <c r="BT27" s="66"/>
      <c r="BU27" s="66"/>
      <c r="BV27" s="66"/>
      <c r="BW27" s="66"/>
      <c r="BX27" s="66"/>
      <c r="BY27" s="66"/>
      <c r="BZ27" s="66"/>
      <c r="CA27" s="89"/>
      <c r="CC27" s="66"/>
      <c r="CG27" s="66"/>
    </row>
    <row r="28" spans="3:85" s="54" customFormat="1" ht="13.5" hidden="1" customHeight="1">
      <c r="C28" s="66"/>
      <c r="D28" s="66"/>
      <c r="E28" s="66"/>
      <c r="F28" s="66"/>
      <c r="G28" s="66"/>
      <c r="H28" s="94"/>
      <c r="I28" s="94"/>
      <c r="J28" s="94"/>
      <c r="K28" s="66"/>
      <c r="L28" s="100"/>
      <c r="M28" s="100"/>
      <c r="N28" s="100"/>
      <c r="O28" s="66"/>
      <c r="P28" s="66"/>
      <c r="Q28" s="66"/>
      <c r="R28" s="66"/>
      <c r="S28" s="66"/>
      <c r="T28" s="66"/>
      <c r="U28" s="66"/>
      <c r="V28" s="66"/>
      <c r="W28" s="66"/>
      <c r="X28" s="66"/>
      <c r="Y28" s="66"/>
      <c r="Z28" s="66"/>
      <c r="AA28" s="66"/>
      <c r="AB28" s="66"/>
      <c r="AC28" s="66"/>
      <c r="AD28" s="66"/>
      <c r="AE28" s="66"/>
      <c r="AF28" s="66"/>
      <c r="AG28" s="66"/>
      <c r="AH28" s="66"/>
      <c r="AI28" s="66"/>
      <c r="AJ28" s="66"/>
      <c r="AK28" s="89"/>
      <c r="AM28" s="66"/>
      <c r="AQ28" s="66"/>
      <c r="BQ28" s="66"/>
      <c r="BR28" s="66"/>
      <c r="BS28" s="66"/>
      <c r="BT28" s="66"/>
      <c r="BU28" s="66"/>
      <c r="BV28" s="66"/>
      <c r="BW28" s="66"/>
      <c r="BX28" s="66"/>
      <c r="BY28" s="66"/>
      <c r="BZ28" s="66"/>
      <c r="CA28" s="89"/>
      <c r="CC28" s="66"/>
      <c r="CG28" s="66"/>
    </row>
    <row r="29" spans="3:85" s="54" customFormat="1" ht="13.5" hidden="1" customHeight="1">
      <c r="C29" s="66"/>
      <c r="D29" s="66"/>
      <c r="E29" s="66"/>
      <c r="F29" s="66"/>
      <c r="G29" s="66"/>
      <c r="H29" s="94"/>
      <c r="I29" s="94"/>
      <c r="J29" s="94"/>
      <c r="K29" s="66"/>
      <c r="L29" s="100"/>
      <c r="M29" s="100"/>
      <c r="N29" s="100"/>
      <c r="O29" s="66"/>
      <c r="P29" s="66"/>
      <c r="Q29" s="66"/>
      <c r="R29" s="66"/>
      <c r="S29" s="66"/>
      <c r="T29" s="66"/>
      <c r="U29" s="66"/>
      <c r="V29" s="66"/>
      <c r="W29" s="66"/>
      <c r="X29" s="66"/>
      <c r="Y29" s="66"/>
      <c r="Z29" s="66"/>
      <c r="AA29" s="66"/>
      <c r="AB29" s="66"/>
      <c r="AC29" s="66"/>
      <c r="AD29" s="66"/>
      <c r="AE29" s="66"/>
      <c r="AF29" s="66"/>
      <c r="AG29" s="66"/>
      <c r="AH29" s="66"/>
      <c r="AI29" s="66"/>
      <c r="AJ29" s="66"/>
      <c r="AK29" s="89"/>
      <c r="AM29" s="66"/>
      <c r="AQ29" s="66"/>
      <c r="BQ29" s="66"/>
      <c r="BR29" s="66"/>
      <c r="BS29" s="66"/>
      <c r="BT29" s="66"/>
      <c r="BU29" s="66"/>
      <c r="BV29" s="66"/>
      <c r="BW29" s="66"/>
      <c r="BX29" s="66"/>
      <c r="BY29" s="66"/>
      <c r="BZ29" s="66"/>
      <c r="CA29" s="89"/>
      <c r="CC29" s="66"/>
      <c r="CG29" s="66"/>
    </row>
    <row r="30" spans="3:85" s="54" customFormat="1" ht="13.5" hidden="1" customHeight="1">
      <c r="C30" s="66"/>
      <c r="D30" s="66"/>
      <c r="E30" s="66"/>
      <c r="F30" s="66"/>
      <c r="G30" s="66"/>
      <c r="H30" s="94"/>
      <c r="I30" s="94"/>
      <c r="J30" s="94"/>
      <c r="K30" s="66"/>
      <c r="L30" s="100"/>
      <c r="M30" s="100"/>
      <c r="N30" s="100"/>
      <c r="O30" s="66"/>
      <c r="P30" s="66"/>
      <c r="Q30" s="66"/>
      <c r="R30" s="66"/>
      <c r="S30" s="66"/>
      <c r="T30" s="66"/>
      <c r="U30" s="66"/>
      <c r="V30" s="66"/>
      <c r="W30" s="66"/>
      <c r="X30" s="66"/>
      <c r="Y30" s="66"/>
      <c r="Z30" s="66"/>
      <c r="AA30" s="66"/>
      <c r="AB30" s="66"/>
      <c r="AC30" s="66"/>
      <c r="AD30" s="66"/>
      <c r="AE30" s="66"/>
      <c r="AF30" s="66"/>
      <c r="AG30" s="66"/>
      <c r="AH30" s="66"/>
      <c r="AI30" s="66"/>
      <c r="AJ30" s="66"/>
      <c r="AK30" s="89"/>
      <c r="AM30" s="66"/>
      <c r="AQ30" s="66"/>
      <c r="BQ30" s="66"/>
      <c r="BR30" s="66"/>
      <c r="BS30" s="66"/>
      <c r="BT30" s="66"/>
      <c r="BU30" s="66"/>
      <c r="BV30" s="66"/>
      <c r="BW30" s="66"/>
      <c r="BX30" s="66"/>
      <c r="BY30" s="66"/>
      <c r="BZ30" s="66"/>
      <c r="CA30" s="89"/>
      <c r="CC30" s="66"/>
      <c r="CG30" s="66"/>
    </row>
    <row r="31" spans="3:85" s="54" customFormat="1" ht="13.5" hidden="1" customHeight="1">
      <c r="C31" s="66"/>
      <c r="D31" s="66"/>
      <c r="E31" s="66"/>
      <c r="F31" s="66"/>
      <c r="G31" s="66"/>
      <c r="H31" s="94"/>
      <c r="I31" s="94"/>
      <c r="J31" s="94"/>
      <c r="K31" s="66"/>
      <c r="L31" s="100"/>
      <c r="M31" s="100"/>
      <c r="N31" s="100"/>
      <c r="O31" s="66"/>
      <c r="P31" s="66"/>
      <c r="Q31" s="66"/>
      <c r="R31" s="66"/>
      <c r="S31" s="66"/>
      <c r="T31" s="66"/>
      <c r="U31" s="66"/>
      <c r="V31" s="66"/>
      <c r="W31" s="66"/>
      <c r="X31" s="66"/>
      <c r="Y31" s="66"/>
      <c r="Z31" s="66"/>
      <c r="AA31" s="66"/>
      <c r="AB31" s="66"/>
      <c r="AC31" s="66"/>
      <c r="AD31" s="66"/>
      <c r="AE31" s="66"/>
      <c r="AF31" s="66"/>
      <c r="AG31" s="66"/>
      <c r="AH31" s="66"/>
      <c r="AI31" s="66"/>
      <c r="AJ31" s="66"/>
      <c r="AK31" s="89"/>
      <c r="AM31" s="66"/>
      <c r="AQ31" s="66"/>
      <c r="BQ31" s="66"/>
      <c r="BR31" s="66"/>
      <c r="BS31" s="66"/>
      <c r="BT31" s="66"/>
      <c r="BU31" s="66"/>
      <c r="BV31" s="66"/>
      <c r="BW31" s="66"/>
      <c r="BX31" s="66"/>
      <c r="BY31" s="66"/>
      <c r="BZ31" s="66"/>
      <c r="CA31" s="89"/>
      <c r="CC31" s="66"/>
      <c r="CG31" s="66"/>
    </row>
    <row r="32" spans="3:85" s="54" customFormat="1" ht="13.5" hidden="1" customHeight="1">
      <c r="C32" s="66"/>
      <c r="D32" s="66"/>
      <c r="E32" s="66"/>
      <c r="F32" s="66"/>
      <c r="G32" s="66"/>
      <c r="H32" s="94"/>
      <c r="I32" s="94"/>
      <c r="J32" s="94"/>
      <c r="K32" s="66"/>
      <c r="L32" s="100"/>
      <c r="M32" s="100"/>
      <c r="N32" s="100"/>
      <c r="O32" s="66"/>
      <c r="P32" s="66"/>
      <c r="Q32" s="66"/>
      <c r="R32" s="66"/>
      <c r="S32" s="66"/>
      <c r="T32" s="66"/>
      <c r="U32" s="66"/>
      <c r="V32" s="66"/>
      <c r="W32" s="66"/>
      <c r="X32" s="66"/>
      <c r="Y32" s="66"/>
      <c r="Z32" s="66"/>
      <c r="AA32" s="66"/>
      <c r="AB32" s="66"/>
      <c r="AC32" s="66"/>
      <c r="AD32" s="66"/>
      <c r="AE32" s="66"/>
      <c r="AF32" s="66"/>
      <c r="AG32" s="66"/>
      <c r="AH32" s="66"/>
      <c r="AI32" s="66"/>
      <c r="AJ32" s="66"/>
      <c r="AK32" s="89"/>
      <c r="AM32" s="66"/>
      <c r="AQ32" s="66"/>
      <c r="BQ32" s="66"/>
      <c r="BR32" s="66"/>
      <c r="BS32" s="66"/>
      <c r="BT32" s="66"/>
      <c r="BU32" s="66"/>
      <c r="BV32" s="66"/>
      <c r="BW32" s="66"/>
      <c r="BX32" s="66"/>
      <c r="BY32" s="66"/>
      <c r="BZ32" s="66"/>
      <c r="CA32" s="89"/>
      <c r="CC32" s="66"/>
      <c r="CG32" s="66"/>
    </row>
    <row r="33" spans="1:109" s="54" customFormat="1" ht="13.5" customHeight="1">
      <c r="C33" s="66"/>
      <c r="D33" s="66"/>
      <c r="E33" s="66"/>
      <c r="F33" s="66"/>
      <c r="G33" s="66"/>
      <c r="H33" s="94"/>
      <c r="I33" s="94"/>
      <c r="J33" s="94"/>
      <c r="K33" s="66"/>
      <c r="L33" s="100"/>
      <c r="M33" s="100"/>
      <c r="N33" s="100"/>
      <c r="O33" s="66"/>
      <c r="P33" s="66"/>
      <c r="Q33" s="66"/>
      <c r="R33" s="66"/>
      <c r="S33" s="66"/>
      <c r="T33" s="66"/>
      <c r="U33" s="66"/>
      <c r="V33" s="66"/>
      <c r="W33" s="66"/>
      <c r="X33" s="66"/>
      <c r="Y33" s="66"/>
      <c r="Z33" s="66"/>
      <c r="AA33" s="66"/>
      <c r="AB33" s="66"/>
      <c r="AC33" s="66"/>
      <c r="AD33" s="66"/>
      <c r="AE33" s="66"/>
      <c r="AF33" s="66"/>
      <c r="AG33" s="66"/>
      <c r="AH33" s="66"/>
      <c r="AI33" s="66"/>
      <c r="AJ33" s="66"/>
      <c r="AK33" s="89"/>
      <c r="AM33" s="66"/>
      <c r="AQ33" s="66"/>
      <c r="BQ33" s="66"/>
      <c r="BR33" s="66"/>
      <c r="BS33" s="66"/>
      <c r="BT33" s="66"/>
      <c r="BU33" s="66"/>
      <c r="BV33" s="66"/>
      <c r="BW33" s="66"/>
      <c r="BX33" s="66"/>
      <c r="BY33" s="66"/>
      <c r="BZ33" s="66"/>
      <c r="CA33" s="89"/>
      <c r="CC33" s="66"/>
      <c r="CG33" s="66"/>
    </row>
    <row r="34" spans="1:109" s="54" customFormat="1" ht="13.5" customHeight="1">
      <c r="B34" s="57" t="s">
        <v>9</v>
      </c>
      <c r="C34" s="66"/>
      <c r="D34" s="66"/>
      <c r="E34" s="66"/>
      <c r="F34" s="66"/>
      <c r="G34" s="66"/>
      <c r="H34" s="94"/>
      <c r="I34" s="94"/>
      <c r="J34" s="94"/>
      <c r="K34" s="66"/>
      <c r="L34" s="100"/>
      <c r="M34" s="100"/>
      <c r="N34" s="100"/>
      <c r="O34" s="66"/>
      <c r="P34" s="66"/>
      <c r="Q34" s="66"/>
      <c r="R34" s="66"/>
      <c r="S34" s="66"/>
      <c r="T34" s="66"/>
      <c r="U34" s="66"/>
      <c r="V34" s="66"/>
      <c r="W34" s="66"/>
      <c r="X34" s="66"/>
      <c r="Y34" s="66"/>
      <c r="Z34" s="66"/>
      <c r="AA34" s="66"/>
      <c r="AB34" s="66"/>
      <c r="AC34" s="66"/>
      <c r="AD34" s="66"/>
      <c r="AE34" s="66"/>
      <c r="AF34" s="66"/>
      <c r="AG34" s="66"/>
      <c r="AH34" s="66"/>
      <c r="AI34" s="66"/>
      <c r="AJ34" s="66"/>
      <c r="AK34" s="89"/>
      <c r="AM34" s="66"/>
      <c r="AQ34" s="66"/>
      <c r="BQ34" s="66"/>
      <c r="BR34" s="66"/>
      <c r="BS34" s="66"/>
      <c r="BT34" s="66"/>
      <c r="BU34" s="66"/>
      <c r="BV34" s="66"/>
      <c r="BW34" s="66"/>
      <c r="BX34" s="66"/>
      <c r="BY34" s="66"/>
      <c r="BZ34" s="66"/>
      <c r="CA34" s="89"/>
      <c r="CC34" s="66"/>
      <c r="CG34" s="66"/>
    </row>
    <row r="35" spans="1:109" s="54" customFormat="1" ht="13.5" customHeight="1">
      <c r="B35" s="54" t="s">
        <v>33</v>
      </c>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89"/>
      <c r="AM35" s="66"/>
      <c r="AQ35" s="66"/>
      <c r="BQ35" s="66"/>
      <c r="BR35" s="66"/>
      <c r="BS35" s="66"/>
      <c r="BT35" s="66"/>
      <c r="BU35" s="66"/>
      <c r="BV35" s="66"/>
      <c r="BW35" s="66"/>
      <c r="BX35" s="66"/>
      <c r="BY35" s="66"/>
      <c r="BZ35" s="66"/>
      <c r="CA35" s="89"/>
      <c r="CC35" s="66"/>
      <c r="CG35" s="66"/>
    </row>
    <row r="36" spans="1:109" s="54" customFormat="1" ht="13.5" customHeight="1">
      <c r="B36" s="55" t="s">
        <v>72</v>
      </c>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89"/>
      <c r="AM36" s="66"/>
      <c r="AQ36" s="66"/>
      <c r="BQ36" s="66"/>
      <c r="BR36" s="66"/>
      <c r="BS36" s="66"/>
      <c r="BT36" s="66"/>
      <c r="BU36" s="66"/>
      <c r="BV36" s="66"/>
      <c r="BW36" s="66"/>
      <c r="BX36" s="66"/>
      <c r="BY36" s="66"/>
      <c r="BZ36" s="66"/>
      <c r="CA36" s="89"/>
      <c r="CC36" s="66"/>
      <c r="CG36" s="66"/>
    </row>
    <row r="37" spans="1:109" s="54" customFormat="1" ht="13.5" customHeight="1">
      <c r="B37" s="55" t="s">
        <v>133</v>
      </c>
      <c r="C37" s="66"/>
      <c r="D37" s="66"/>
      <c r="E37" s="66"/>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89"/>
      <c r="AH37" s="89"/>
      <c r="AI37" s="89"/>
      <c r="AJ37" s="89"/>
      <c r="AK37" s="89"/>
      <c r="AM37" s="89"/>
      <c r="AQ37" s="89"/>
      <c r="BQ37" s="89"/>
      <c r="BR37" s="89"/>
      <c r="BS37" s="89"/>
      <c r="BT37" s="89"/>
      <c r="BU37" s="89"/>
      <c r="BV37" s="89"/>
      <c r="BW37" s="89"/>
      <c r="BX37" s="89"/>
      <c r="BY37" s="89"/>
      <c r="BZ37" s="89"/>
      <c r="CA37" s="89"/>
      <c r="CC37" s="89"/>
      <c r="CG37" s="89"/>
    </row>
    <row r="38" spans="1:109" s="54" customFormat="1" ht="13.5" customHeight="1">
      <c r="B38" s="55" t="s">
        <v>113</v>
      </c>
      <c r="C38" s="66"/>
      <c r="D38" s="66"/>
      <c r="E38" s="66"/>
      <c r="F38" s="89"/>
      <c r="G38" s="89"/>
      <c r="H38" s="66"/>
      <c r="I38" s="89"/>
      <c r="J38" s="89"/>
      <c r="K38" s="89"/>
      <c r="L38" s="66"/>
      <c r="M38" s="66"/>
      <c r="N38" s="66"/>
      <c r="O38" s="89"/>
      <c r="P38" s="66"/>
      <c r="Q38" s="66"/>
      <c r="R38" s="66"/>
      <c r="S38" s="89"/>
      <c r="T38" s="66"/>
      <c r="U38" s="66"/>
      <c r="V38" s="66"/>
      <c r="W38" s="89"/>
      <c r="X38" s="66"/>
      <c r="Y38" s="66"/>
      <c r="Z38" s="66"/>
      <c r="AA38" s="89"/>
      <c r="AB38" s="66"/>
      <c r="AC38" s="66"/>
      <c r="AD38" s="66"/>
      <c r="AE38" s="89"/>
      <c r="AF38" s="66"/>
      <c r="AG38" s="66"/>
      <c r="AH38" s="66"/>
      <c r="AI38" s="89"/>
      <c r="AJ38" s="66"/>
      <c r="AK38" s="89"/>
      <c r="AM38" s="89"/>
      <c r="AQ38" s="89"/>
      <c r="BQ38" s="89"/>
      <c r="BR38" s="66"/>
      <c r="BS38" s="66"/>
      <c r="BT38" s="66"/>
      <c r="BU38" s="89"/>
      <c r="BV38" s="66"/>
      <c r="BW38" s="66"/>
      <c r="BX38" s="66"/>
      <c r="BY38" s="89"/>
      <c r="BZ38" s="66"/>
      <c r="CA38" s="89"/>
      <c r="CC38" s="89"/>
      <c r="CG38" s="89"/>
    </row>
    <row r="39" spans="1:109" s="54" customFormat="1" ht="13.5" customHeight="1">
      <c r="B39" s="55" t="s">
        <v>114</v>
      </c>
      <c r="C39" s="66"/>
      <c r="D39" s="66"/>
      <c r="E39" s="66"/>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89"/>
      <c r="AM39" s="89"/>
      <c r="AQ39" s="89"/>
      <c r="BQ39" s="89"/>
      <c r="BR39" s="89"/>
      <c r="BS39" s="89"/>
      <c r="BT39" s="89"/>
      <c r="BU39" s="89"/>
      <c r="BV39" s="89"/>
      <c r="BW39" s="89"/>
      <c r="BX39" s="89"/>
      <c r="BY39" s="89"/>
      <c r="BZ39" s="89"/>
      <c r="CA39" s="89"/>
      <c r="CC39" s="89"/>
      <c r="CG39" s="89"/>
    </row>
    <row r="40" spans="1:109" s="54" customFormat="1" ht="13.5" customHeight="1">
      <c r="B40" s="54" t="s">
        <v>274</v>
      </c>
      <c r="C40" s="99"/>
      <c r="D40" s="99"/>
      <c r="E40" s="99"/>
      <c r="F40" s="99"/>
      <c r="G40" s="99"/>
      <c r="H40" s="99"/>
      <c r="I40" s="99"/>
      <c r="J40" s="99"/>
      <c r="K40" s="99"/>
      <c r="L40" s="99"/>
      <c r="M40" s="99"/>
      <c r="N40" s="99"/>
      <c r="O40" s="99"/>
      <c r="P40" s="99"/>
      <c r="Q40" s="99"/>
      <c r="R40" s="99"/>
      <c r="S40" s="58"/>
      <c r="T40" s="58"/>
      <c r="U40" s="58"/>
      <c r="V40" s="58"/>
      <c r="W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8"/>
      <c r="AZ40" s="58"/>
      <c r="BA40" s="58"/>
      <c r="BB40" s="58"/>
      <c r="BC40" s="58"/>
      <c r="BD40" s="58"/>
      <c r="BE40" s="58"/>
      <c r="BF40" s="58"/>
      <c r="BG40" s="58"/>
      <c r="BH40" s="58"/>
      <c r="BI40" s="58"/>
      <c r="BJ40" s="58"/>
      <c r="BK40" s="58"/>
      <c r="BL40" s="58"/>
      <c r="BM40" s="58"/>
      <c r="BN40" s="58"/>
      <c r="BO40" s="58"/>
      <c r="BQ40" s="163" t="s">
        <v>301</v>
      </c>
      <c r="BR40" s="163" t="s">
        <v>301</v>
      </c>
      <c r="BS40" s="163" t="s">
        <v>301</v>
      </c>
      <c r="BT40" s="163" t="s">
        <v>301</v>
      </c>
      <c r="BU40" s="163" t="s">
        <v>301</v>
      </c>
      <c r="BV40" s="163" t="s">
        <v>301</v>
      </c>
      <c r="BW40" s="163" t="s">
        <v>301</v>
      </c>
      <c r="BX40" s="163" t="s">
        <v>301</v>
      </c>
      <c r="BY40" s="163" t="s">
        <v>301</v>
      </c>
      <c r="BZ40" s="163" t="s">
        <v>301</v>
      </c>
      <c r="CA40" s="163" t="s">
        <v>301</v>
      </c>
      <c r="CB40" s="163" t="s">
        <v>301</v>
      </c>
      <c r="CC40" s="163" t="s">
        <v>301</v>
      </c>
      <c r="CD40" s="163" t="s">
        <v>301</v>
      </c>
      <c r="CE40" s="163" t="s">
        <v>301</v>
      </c>
      <c r="CF40" s="163" t="s">
        <v>301</v>
      </c>
      <c r="CG40" s="163" t="s">
        <v>301</v>
      </c>
      <c r="CH40" s="163" t="s">
        <v>301</v>
      </c>
      <c r="CI40" s="163" t="s">
        <v>301</v>
      </c>
      <c r="CJ40" s="164" t="s">
        <v>275</v>
      </c>
      <c r="CK40" s="163" t="s">
        <v>301</v>
      </c>
      <c r="CL40" s="164" t="s">
        <v>275</v>
      </c>
      <c r="CM40" s="164" t="s">
        <v>275</v>
      </c>
      <c r="CN40" s="164" t="s">
        <v>275</v>
      </c>
      <c r="CO40" s="163" t="s">
        <v>275</v>
      </c>
      <c r="CP40" s="164" t="s">
        <v>275</v>
      </c>
      <c r="CQ40" s="164" t="s">
        <v>275</v>
      </c>
      <c r="CR40" s="164" t="s">
        <v>275</v>
      </c>
      <c r="CS40" s="163" t="s">
        <v>275</v>
      </c>
      <c r="CT40" s="164" t="s">
        <v>275</v>
      </c>
      <c r="CU40" s="164" t="s">
        <v>275</v>
      </c>
      <c r="CV40" s="164" t="s">
        <v>275</v>
      </c>
      <c r="CW40" s="163" t="s">
        <v>275</v>
      </c>
      <c r="CX40" s="164" t="s">
        <v>275</v>
      </c>
      <c r="CY40" s="164" t="s">
        <v>275</v>
      </c>
      <c r="CZ40" s="164" t="s">
        <v>275</v>
      </c>
      <c r="DA40" s="163" t="s">
        <v>275</v>
      </c>
      <c r="DB40" s="163" t="s">
        <v>275</v>
      </c>
      <c r="DC40" s="163" t="s">
        <v>275</v>
      </c>
      <c r="DD40" s="163" t="s">
        <v>275</v>
      </c>
      <c r="DE40" s="163" t="s">
        <v>275</v>
      </c>
    </row>
    <row r="41" spans="1:109" s="61" customFormat="1" ht="13.5" customHeight="1">
      <c r="A41" s="54"/>
      <c r="B41" s="59" t="s">
        <v>222</v>
      </c>
      <c r="C41" s="152" t="s">
        <v>58</v>
      </c>
      <c r="D41" s="152" t="s">
        <v>81</v>
      </c>
      <c r="E41" s="152" t="s">
        <v>105</v>
      </c>
      <c r="F41" s="152" t="s">
        <v>108</v>
      </c>
      <c r="G41" s="152" t="s">
        <v>121</v>
      </c>
      <c r="H41" s="152" t="s">
        <v>111</v>
      </c>
      <c r="I41" s="152" t="s">
        <v>115</v>
      </c>
      <c r="J41" s="152" t="s">
        <v>117</v>
      </c>
      <c r="K41" s="152" t="s">
        <v>226</v>
      </c>
      <c r="L41" s="152" t="s">
        <v>134</v>
      </c>
      <c r="M41" s="152" t="s">
        <v>135</v>
      </c>
      <c r="N41" s="152" t="s">
        <v>141</v>
      </c>
      <c r="O41" s="152" t="s">
        <v>227</v>
      </c>
      <c r="P41" s="152" t="s">
        <v>146</v>
      </c>
      <c r="Q41" s="152" t="s">
        <v>144</v>
      </c>
      <c r="R41" s="152" t="s">
        <v>145</v>
      </c>
      <c r="S41" s="152" t="s">
        <v>231</v>
      </c>
      <c r="T41" s="152" t="s">
        <v>148</v>
      </c>
      <c r="U41" s="152" t="s">
        <v>149</v>
      </c>
      <c r="V41" s="152" t="s">
        <v>150</v>
      </c>
      <c r="W41" s="152" t="s">
        <v>241</v>
      </c>
      <c r="X41" s="152" t="s">
        <v>154</v>
      </c>
      <c r="Y41" s="152" t="s">
        <v>155</v>
      </c>
      <c r="Z41" s="152" t="s">
        <v>156</v>
      </c>
      <c r="AA41" s="152" t="s">
        <v>228</v>
      </c>
      <c r="AB41" s="152" t="s">
        <v>166</v>
      </c>
      <c r="AC41" s="152" t="s">
        <v>167</v>
      </c>
      <c r="AD41" s="152" t="s">
        <v>169</v>
      </c>
      <c r="AE41" s="152" t="s">
        <v>229</v>
      </c>
      <c r="AF41" s="152" t="s">
        <v>171</v>
      </c>
      <c r="AG41" s="152" t="s">
        <v>175</v>
      </c>
      <c r="AH41" s="152" t="s">
        <v>179</v>
      </c>
      <c r="AI41" s="152" t="s">
        <v>191</v>
      </c>
      <c r="AJ41" s="152" t="s">
        <v>185</v>
      </c>
      <c r="AK41" s="152" t="s">
        <v>187</v>
      </c>
      <c r="AL41" s="152" t="s">
        <v>208</v>
      </c>
      <c r="AM41" s="152" t="s">
        <v>230</v>
      </c>
      <c r="AN41" s="152" t="s">
        <v>290</v>
      </c>
      <c r="AO41" s="152" t="s">
        <v>291</v>
      </c>
      <c r="AP41" s="152" t="s">
        <v>292</v>
      </c>
      <c r="AQ41" s="152" t="s">
        <v>238</v>
      </c>
      <c r="AR41" s="152" t="s">
        <v>293</v>
      </c>
      <c r="AS41" s="152" t="s">
        <v>295</v>
      </c>
      <c r="AT41" s="152" t="s">
        <v>296</v>
      </c>
      <c r="AU41" s="152" t="s">
        <v>297</v>
      </c>
      <c r="AV41" s="152" t="s">
        <v>308</v>
      </c>
      <c r="AW41" s="193" t="s">
        <v>309</v>
      </c>
      <c r="AX41" s="193" t="s">
        <v>310</v>
      </c>
      <c r="AY41" s="152" t="s">
        <v>311</v>
      </c>
      <c r="AZ41" s="152" t="s">
        <v>316</v>
      </c>
      <c r="BA41" s="193" t="s">
        <v>318</v>
      </c>
      <c r="BB41" s="193" t="s">
        <v>319</v>
      </c>
      <c r="BC41" s="152" t="s">
        <v>320</v>
      </c>
      <c r="BD41" s="152" t="s">
        <v>343</v>
      </c>
      <c r="BE41" s="152" t="s">
        <v>344</v>
      </c>
      <c r="BF41" s="152" t="s">
        <v>350</v>
      </c>
      <c r="BG41" s="152" t="s">
        <v>351</v>
      </c>
      <c r="BH41" s="152" t="s">
        <v>354</v>
      </c>
      <c r="BI41" s="152" t="s">
        <v>353</v>
      </c>
      <c r="BJ41" s="152" t="s">
        <v>358</v>
      </c>
      <c r="BK41" s="152" t="s">
        <v>359</v>
      </c>
      <c r="BL41" s="152" t="s">
        <v>365</v>
      </c>
      <c r="BM41" s="152" t="s">
        <v>368</v>
      </c>
      <c r="BN41" s="152" t="s">
        <v>373</v>
      </c>
      <c r="BO41" s="152" t="s">
        <v>366</v>
      </c>
      <c r="BQ41" s="152" t="s">
        <v>228</v>
      </c>
      <c r="BR41" s="152" t="s">
        <v>166</v>
      </c>
      <c r="BS41" s="152" t="s">
        <v>167</v>
      </c>
      <c r="BT41" s="152" t="s">
        <v>169</v>
      </c>
      <c r="BU41" s="152" t="s">
        <v>229</v>
      </c>
      <c r="BV41" s="152" t="s">
        <v>171</v>
      </c>
      <c r="BW41" s="152" t="s">
        <v>175</v>
      </c>
      <c r="BX41" s="152" t="s">
        <v>179</v>
      </c>
      <c r="BY41" s="152" t="s">
        <v>178</v>
      </c>
      <c r="BZ41" s="152" t="s">
        <v>185</v>
      </c>
      <c r="CA41" s="152" t="s">
        <v>187</v>
      </c>
      <c r="CB41" s="152" t="s">
        <v>208</v>
      </c>
      <c r="CC41" s="152" t="s">
        <v>215</v>
      </c>
      <c r="CD41" s="152" t="s">
        <v>290</v>
      </c>
      <c r="CE41" s="152" t="s">
        <v>291</v>
      </c>
      <c r="CF41" s="152" t="s">
        <v>292</v>
      </c>
      <c r="CG41" s="152" t="s">
        <v>236</v>
      </c>
      <c r="CH41" s="152" t="s">
        <v>293</v>
      </c>
      <c r="CI41" s="152" t="s">
        <v>295</v>
      </c>
      <c r="CJ41" s="152" t="s">
        <v>296</v>
      </c>
      <c r="CK41" s="152" t="s">
        <v>297</v>
      </c>
      <c r="CL41" s="152" t="str">
        <f t="shared" ref="CL41:CS41" si="0">AV41</f>
        <v>2018-01</v>
      </c>
      <c r="CM41" s="152" t="str">
        <f t="shared" si="0"/>
        <v>2018-02</v>
      </c>
      <c r="CN41" s="152" t="str">
        <f t="shared" si="0"/>
        <v>2018-03</v>
      </c>
      <c r="CO41" s="152" t="str">
        <f t="shared" si="0"/>
        <v>1Q18</v>
      </c>
      <c r="CP41" s="152" t="str">
        <f t="shared" si="0"/>
        <v>2018-04</v>
      </c>
      <c r="CQ41" s="152" t="str">
        <f t="shared" si="0"/>
        <v>2018-05</v>
      </c>
      <c r="CR41" s="152" t="str">
        <f t="shared" si="0"/>
        <v>2018-06</v>
      </c>
      <c r="CS41" s="152" t="str">
        <f t="shared" si="0"/>
        <v>2Q18</v>
      </c>
      <c r="CT41" s="152" t="str">
        <f t="shared" ref="CT41" si="1">BD41</f>
        <v>2018-07</v>
      </c>
      <c r="CU41" s="152" t="str">
        <f t="shared" ref="CU41" si="2">BE41</f>
        <v>2018-08</v>
      </c>
      <c r="CV41" s="152" t="str">
        <f t="shared" ref="CV41" si="3">BF41</f>
        <v>2018-09</v>
      </c>
      <c r="CW41" s="152" t="str">
        <f>BG41</f>
        <v>3Q18</v>
      </c>
      <c r="CX41" s="152" t="str">
        <f>BH41</f>
        <v>2018-10</v>
      </c>
      <c r="CY41" s="152" t="str">
        <f>BI41</f>
        <v>2018-11</v>
      </c>
      <c r="CZ41" s="152" t="str">
        <f t="shared" ref="CZ41" si="4">BJ41</f>
        <v>2018-12</v>
      </c>
      <c r="DA41" s="152" t="str">
        <f>BK41</f>
        <v>4Q18</v>
      </c>
      <c r="DB41" s="152" t="str">
        <f>BL41</f>
        <v>2019-01</v>
      </c>
      <c r="DC41" s="152" t="str">
        <f>BM41</f>
        <v>2019-02</v>
      </c>
      <c r="DD41" s="152" t="str">
        <f t="shared" ref="DD41:DE41" si="5">BN41</f>
        <v>2019-03</v>
      </c>
      <c r="DE41" s="152" t="str">
        <f t="shared" si="5"/>
        <v>1Q19E</v>
      </c>
    </row>
    <row r="42" spans="1:109" s="54" customFormat="1" ht="13.5" customHeight="1">
      <c r="B42" s="54" t="s">
        <v>21</v>
      </c>
      <c r="C42" s="153">
        <v>29149113.620000001</v>
      </c>
      <c r="D42" s="153">
        <v>13402960.9</v>
      </c>
      <c r="E42" s="153">
        <v>15299245.810000001</v>
      </c>
      <c r="F42" s="153">
        <v>19996842.18</v>
      </c>
      <c r="G42" s="94">
        <f>SUM(D42:F42)</f>
        <v>48699048.890000001</v>
      </c>
      <c r="H42" s="153">
        <v>13688999.039999999</v>
      </c>
      <c r="I42" s="153">
        <v>15886149.789999999</v>
      </c>
      <c r="J42" s="153">
        <v>28320030.460000001</v>
      </c>
      <c r="K42" s="94">
        <f>SUM(H42:J42)</f>
        <v>57895179.289999999</v>
      </c>
      <c r="L42" s="153">
        <v>35835793.130000003</v>
      </c>
      <c r="M42" s="153">
        <v>48649949.100000001</v>
      </c>
      <c r="N42" s="153">
        <v>55013532.560000002</v>
      </c>
      <c r="O42" s="94">
        <f>SUM(L42:N42)</f>
        <v>139499274.79000002</v>
      </c>
      <c r="P42" s="153">
        <v>44355897.869999997</v>
      </c>
      <c r="Q42" s="153">
        <v>44471405.689999998</v>
      </c>
      <c r="R42" s="153">
        <v>43261647.490000002</v>
      </c>
      <c r="S42" s="94">
        <f>SUM(P42:R42)</f>
        <v>132088951.05000001</v>
      </c>
      <c r="T42" s="153">
        <v>61371517.289999999</v>
      </c>
      <c r="U42" s="153">
        <v>81552950.109999999</v>
      </c>
      <c r="V42" s="153">
        <v>111474128.83</v>
      </c>
      <c r="W42" s="94">
        <f>SUM(T42:V42)</f>
        <v>254398596.23000002</v>
      </c>
      <c r="X42" s="153">
        <v>76446631.239999995</v>
      </c>
      <c r="Y42" s="153">
        <v>67947629.349999994</v>
      </c>
      <c r="Z42" s="153">
        <v>77207202.069999993</v>
      </c>
      <c r="AA42" s="94">
        <f>SUM(X42:Z42)</f>
        <v>221601462.65999997</v>
      </c>
      <c r="AB42" s="153">
        <v>102432698.17</v>
      </c>
      <c r="AC42" s="153">
        <v>165215834.50999999</v>
      </c>
      <c r="AD42" s="153">
        <v>120273811.15000001</v>
      </c>
      <c r="AE42" s="94">
        <f>SUM(AB42:AD42)</f>
        <v>387922343.83000004</v>
      </c>
      <c r="AF42" s="153">
        <v>76973059.659999996</v>
      </c>
      <c r="AG42" s="153">
        <v>62282873.539999999</v>
      </c>
      <c r="AH42" s="153">
        <v>60159871.840000004</v>
      </c>
      <c r="AI42" s="94">
        <f>SUM(AF42:AH42)</f>
        <v>199415805.03999999</v>
      </c>
      <c r="AJ42" s="153">
        <v>91693977.659999996</v>
      </c>
      <c r="AK42" s="153">
        <v>113467459.56999999</v>
      </c>
      <c r="AL42" s="153">
        <v>134728795.00999999</v>
      </c>
      <c r="AM42" s="94">
        <f>SUM(AJ42:AL42)</f>
        <v>339890232.24000001</v>
      </c>
      <c r="AN42" s="153">
        <v>124473101.04000001</v>
      </c>
      <c r="AO42" s="153">
        <v>130642205.84</v>
      </c>
      <c r="AP42" s="153">
        <v>155791141.67648649</v>
      </c>
      <c r="AQ42" s="94">
        <f>SUM(AN42:AP42)</f>
        <v>410906448.55648649</v>
      </c>
      <c r="AR42" s="153">
        <v>129965881.12</v>
      </c>
      <c r="AS42" s="153">
        <v>174186149.11000001</v>
      </c>
      <c r="AT42" s="153">
        <v>129448055.64</v>
      </c>
      <c r="AU42" s="94">
        <f>SUM(AR42:AT42)</f>
        <v>433600085.87</v>
      </c>
      <c r="AV42" s="153">
        <v>123049691</v>
      </c>
      <c r="AW42" s="153">
        <v>63960187</v>
      </c>
      <c r="AX42" s="153">
        <v>117372169</v>
      </c>
      <c r="AY42" s="94">
        <f>SUM(AV42:AX42)</f>
        <v>304382047</v>
      </c>
      <c r="AZ42" s="153">
        <v>101924241</v>
      </c>
      <c r="BA42" s="153">
        <v>126303800</v>
      </c>
      <c r="BB42" s="153">
        <v>160343078</v>
      </c>
      <c r="BC42" s="94">
        <f>SUM(AZ42:BB42)</f>
        <v>388571119</v>
      </c>
      <c r="BD42" s="153">
        <v>107746548</v>
      </c>
      <c r="BE42" s="153">
        <v>114638561</v>
      </c>
      <c r="BF42" s="153">
        <v>139486078</v>
      </c>
      <c r="BG42" s="94">
        <f>SUM(BD42:BF42)</f>
        <v>361871187</v>
      </c>
      <c r="BH42" s="153">
        <v>119421346</v>
      </c>
      <c r="BI42" s="153">
        <v>227139556</v>
      </c>
      <c r="BJ42" s="153">
        <v>186230418</v>
      </c>
      <c r="BK42" s="94">
        <f>SUM(BH42:BJ42)</f>
        <v>532791320</v>
      </c>
      <c r="BL42" s="153">
        <v>160920173.35301501</v>
      </c>
      <c r="BM42" s="153">
        <f>'[3]1.Direct Sales'!BM42</f>
        <v>67128481.458671093</v>
      </c>
      <c r="BN42" s="153">
        <f>'[3]1.Direct Sales'!BN42</f>
        <v>146490668.93714085</v>
      </c>
      <c r="BO42" s="94">
        <f>SUM(BL42:BN42)</f>
        <v>374539323.74882698</v>
      </c>
      <c r="BP42" s="61"/>
      <c r="BQ42" s="89">
        <f t="shared" ref="BQ42:CS42" si="6">AA42/K42-1</f>
        <v>2.8276323759183226</v>
      </c>
      <c r="BR42" s="162">
        <f t="shared" si="6"/>
        <v>1.8583907100481691</v>
      </c>
      <c r="BS42" s="162">
        <f t="shared" si="6"/>
        <v>2.3960124844200501</v>
      </c>
      <c r="BT42" s="162">
        <f t="shared" si="6"/>
        <v>1.18625864497657</v>
      </c>
      <c r="BU42" s="89">
        <f t="shared" si="6"/>
        <v>1.7808197885900996</v>
      </c>
      <c r="BV42" s="162">
        <f t="shared" si="6"/>
        <v>0.7353511789028746</v>
      </c>
      <c r="BW42" s="162">
        <f t="shared" si="6"/>
        <v>0.4005150629633718</v>
      </c>
      <c r="BX42" s="162">
        <f t="shared" si="6"/>
        <v>0.39060519722246023</v>
      </c>
      <c r="BY42" s="89">
        <f t="shared" si="6"/>
        <v>0.50970844612517618</v>
      </c>
      <c r="BZ42" s="162">
        <f t="shared" si="6"/>
        <v>0.49408034392756983</v>
      </c>
      <c r="CA42" s="162">
        <f t="shared" si="6"/>
        <v>0.391334825005756</v>
      </c>
      <c r="CB42" s="162">
        <f t="shared" si="6"/>
        <v>0.20861043207131735</v>
      </c>
      <c r="CC42" s="89">
        <f t="shared" si="6"/>
        <v>0.33605388267436664</v>
      </c>
      <c r="CD42" s="162">
        <f t="shared" si="6"/>
        <v>0.62823526715289191</v>
      </c>
      <c r="CE42" s="162">
        <f t="shared" si="6"/>
        <v>0.922689681593726</v>
      </c>
      <c r="CF42" s="162">
        <f t="shared" si="6"/>
        <v>1.0178317242378281</v>
      </c>
      <c r="CG42" s="89">
        <f t="shared" si="6"/>
        <v>0.85425873829603072</v>
      </c>
      <c r="CH42" s="162">
        <f t="shared" si="6"/>
        <v>0.26879290931402799</v>
      </c>
      <c r="CI42" s="162">
        <f t="shared" si="6"/>
        <v>5.4294521022178799E-2</v>
      </c>
      <c r="CJ42" s="162">
        <f t="shared" si="6"/>
        <v>7.6277989383393585E-2</v>
      </c>
      <c r="CK42" s="99">
        <f t="shared" si="6"/>
        <v>0.11774970626599801</v>
      </c>
      <c r="CL42" s="162">
        <f t="shared" si="6"/>
        <v>0.59860724704885659</v>
      </c>
      <c r="CM42" s="162">
        <f t="shared" si="6"/>
        <v>2.6930572799001906E-2</v>
      </c>
      <c r="CN42" s="162">
        <f t="shared" si="6"/>
        <v>0.95100430586289608</v>
      </c>
      <c r="CO42" s="99">
        <f t="shared" si="6"/>
        <v>0.5263687195653588</v>
      </c>
      <c r="CP42" s="162">
        <f t="shared" si="6"/>
        <v>0.11156963195482339</v>
      </c>
      <c r="CQ42" s="162">
        <f t="shared" si="6"/>
        <v>0.11312794415813143</v>
      </c>
      <c r="CR42" s="162">
        <f t="shared" si="6"/>
        <v>0.19011736123743139</v>
      </c>
      <c r="CS42" s="99">
        <f t="shared" si="6"/>
        <v>0.14322531847760156</v>
      </c>
      <c r="CT42" s="162">
        <f t="shared" ref="CT42:CT56" si="7">BD42/AN42-1</f>
        <v>-0.13437885695982499</v>
      </c>
      <c r="CU42" s="162">
        <f t="shared" ref="CU42:CU56" si="8">BE42/AO42-1</f>
        <v>-0.12249980576414921</v>
      </c>
      <c r="CV42" s="162">
        <f t="shared" ref="CV42:CV56" si="9">BF42/AP42-1</f>
        <v>-0.10465976114576103</v>
      </c>
      <c r="CW42" s="99">
        <f t="shared" ref="CW42:CW54" si="10">BG42/AQ42-1</f>
        <v>-0.11933436851319146</v>
      </c>
      <c r="CX42" s="162">
        <f t="shared" ref="CX42:CX54" si="11">BH42/AR42-1</f>
        <v>-8.113310223522463E-2</v>
      </c>
      <c r="CY42" s="162">
        <f t="shared" ref="CY42:CY54" si="12">BI42/AS42-1</f>
        <v>0.30400469360258642</v>
      </c>
      <c r="CZ42" s="162">
        <f t="shared" ref="CZ42:CZ56" si="13">BJ42/AT42-1</f>
        <v>0.43864978951799727</v>
      </c>
      <c r="DA42" s="99">
        <f t="shared" ref="DA42:DA54" si="14">BK42/AU42-1</f>
        <v>0.22876202602907014</v>
      </c>
      <c r="DB42" s="156">
        <f t="shared" ref="DB42:DB54" si="15">BL42/AV42-1</f>
        <v>0.30776576556388924</v>
      </c>
      <c r="DC42" s="156">
        <f t="shared" ref="DC42:DC54" si="16">BM42/AW42-1</f>
        <v>4.9535415815327388E-2</v>
      </c>
      <c r="DD42" s="156">
        <f t="shared" ref="DD42:DE56" si="17">BN42/AX42-1</f>
        <v>0.24808692030851764</v>
      </c>
      <c r="DE42" s="156">
        <f t="shared" si="17"/>
        <v>0.23049085003632608</v>
      </c>
    </row>
    <row r="43" spans="1:109" s="54" customFormat="1" ht="13.5" customHeight="1">
      <c r="B43" s="54" t="s">
        <v>195</v>
      </c>
      <c r="C43" s="153">
        <v>188004518.27000001</v>
      </c>
      <c r="D43" s="153">
        <v>213744750.12</v>
      </c>
      <c r="E43" s="153">
        <v>245389802.41</v>
      </c>
      <c r="F43" s="153">
        <v>315986525.86000001</v>
      </c>
      <c r="G43" s="94">
        <f t="shared" ref="G43:G56" si="18">SUM(D43:F43)</f>
        <v>775121078.38999999</v>
      </c>
      <c r="H43" s="153">
        <v>222472330.97999999</v>
      </c>
      <c r="I43" s="153">
        <v>208615366.74000001</v>
      </c>
      <c r="J43" s="153">
        <v>214758413.06999999</v>
      </c>
      <c r="K43" s="94">
        <f t="shared" ref="K43:K55" si="19">SUM(H43:J43)</f>
        <v>645846110.78999996</v>
      </c>
      <c r="L43" s="153">
        <v>292680823.83999997</v>
      </c>
      <c r="M43" s="153">
        <v>414461809.43000001</v>
      </c>
      <c r="N43" s="153">
        <v>382876214.31999999</v>
      </c>
      <c r="O43" s="94">
        <f t="shared" ref="O43:O55" si="20">SUM(L43:N43)</f>
        <v>1090018847.5899999</v>
      </c>
      <c r="P43" s="153">
        <v>342081455.00999999</v>
      </c>
      <c r="Q43" s="153">
        <v>259629592.80000001</v>
      </c>
      <c r="R43" s="153">
        <v>343222178.60000002</v>
      </c>
      <c r="S43" s="94">
        <f t="shared" ref="S43:S56" si="21">SUM(P43:R43)</f>
        <v>944933226.40999997</v>
      </c>
      <c r="T43" s="153">
        <v>367266739</v>
      </c>
      <c r="U43" s="153">
        <v>373540837.76999998</v>
      </c>
      <c r="V43" s="153">
        <v>448435281.31</v>
      </c>
      <c r="W43" s="94">
        <f t="shared" ref="W43:W56" si="22">SUM(T43:V43)</f>
        <v>1189242858.0799999</v>
      </c>
      <c r="X43" s="153">
        <v>252208816.43000001</v>
      </c>
      <c r="Y43" s="153">
        <v>293488743.76999998</v>
      </c>
      <c r="Z43" s="153">
        <v>268873558.81</v>
      </c>
      <c r="AA43" s="94">
        <f t="shared" ref="AA43:AA55" si="23">SUM(X43:Z43)</f>
        <v>814571119.00999999</v>
      </c>
      <c r="AB43" s="153">
        <v>254585129.80000001</v>
      </c>
      <c r="AC43" s="153">
        <v>407271176.63999999</v>
      </c>
      <c r="AD43" s="153">
        <v>344880772.79000002</v>
      </c>
      <c r="AE43" s="94">
        <f t="shared" ref="AE43:AE55" si="24">SUM(AB43:AD43)</f>
        <v>1006737079.23</v>
      </c>
      <c r="AF43" s="153">
        <v>258453245.63999999</v>
      </c>
      <c r="AG43" s="153">
        <v>334723188.80000001</v>
      </c>
      <c r="AH43" s="153">
        <v>348254402.60000002</v>
      </c>
      <c r="AI43" s="94">
        <f t="shared" ref="AI43:AI56" si="25">SUM(AF43:AH43)</f>
        <v>941430837.04000008</v>
      </c>
      <c r="AJ43" s="153">
        <v>289443457.64999998</v>
      </c>
      <c r="AK43" s="153">
        <v>366843956.02999997</v>
      </c>
      <c r="AL43" s="153">
        <v>413190008.55000001</v>
      </c>
      <c r="AM43" s="94">
        <f t="shared" ref="AM43:AM56" si="26">SUM(AJ43:AL43)</f>
        <v>1069477422.23</v>
      </c>
      <c r="AN43" s="153">
        <v>330248342.00999999</v>
      </c>
      <c r="AO43" s="153">
        <v>350924919.37</v>
      </c>
      <c r="AP43" s="153">
        <v>320229799.41131604</v>
      </c>
      <c r="AQ43" s="94">
        <f t="shared" ref="AQ43:AQ55" si="27">SUM(AN43:AP43)</f>
        <v>1001403060.791316</v>
      </c>
      <c r="AR43" s="153">
        <v>300752498.91000003</v>
      </c>
      <c r="AS43" s="153">
        <v>506906632.10000002</v>
      </c>
      <c r="AT43" s="153">
        <v>405060861.11000001</v>
      </c>
      <c r="AU43" s="94">
        <f t="shared" ref="AU43:AU55" si="28">SUM(AR43:AT43)</f>
        <v>1212719992.1199999</v>
      </c>
      <c r="AV43" s="153">
        <v>398214561</v>
      </c>
      <c r="AW43" s="153">
        <v>302757867</v>
      </c>
      <c r="AX43" s="153">
        <v>352857661</v>
      </c>
      <c r="AY43" s="94">
        <f t="shared" ref="AY43:AY54" si="29">SUM(AV43:AX43)</f>
        <v>1053830089</v>
      </c>
      <c r="AZ43" s="153">
        <v>338295796</v>
      </c>
      <c r="BA43" s="153">
        <v>406509936</v>
      </c>
      <c r="BB43" s="153">
        <v>540897338</v>
      </c>
      <c r="BC43" s="94">
        <f t="shared" ref="BC43:BC55" si="30">SUM(AZ43:BB43)</f>
        <v>1285703070</v>
      </c>
      <c r="BD43" s="153">
        <v>299254773</v>
      </c>
      <c r="BE43" s="153">
        <v>437199339</v>
      </c>
      <c r="BF43" s="153">
        <v>419324804</v>
      </c>
      <c r="BG43" s="94">
        <f t="shared" ref="BG43:BG55" si="31">SUM(BD43:BF43)</f>
        <v>1155778916</v>
      </c>
      <c r="BH43" s="153">
        <v>370849652</v>
      </c>
      <c r="BI43" s="153">
        <v>586952087</v>
      </c>
      <c r="BJ43" s="153">
        <v>444357637</v>
      </c>
      <c r="BK43" s="94">
        <f t="shared" ref="BK43:BK55" si="32">SUM(BH43:BJ43)</f>
        <v>1402159376</v>
      </c>
      <c r="BL43" s="153">
        <v>437975387.6250205</v>
      </c>
      <c r="BM43" s="153">
        <f>'[3]1.Direct Sales'!BM43</f>
        <v>326592794.518206</v>
      </c>
      <c r="BN43" s="153">
        <f>'[3]1.Direct Sales'!BN43</f>
        <v>409450847.46717101</v>
      </c>
      <c r="BO43" s="94">
        <f t="shared" ref="BO43:BO55" si="33">SUM(BL43:BN43)</f>
        <v>1174019029.6103976</v>
      </c>
      <c r="BP43" s="61"/>
      <c r="BQ43" s="89">
        <f t="shared" ref="BQ43:BQ56" si="34">AA43/K43-1</f>
        <v>0.26124645701375426</v>
      </c>
      <c r="BR43" s="162">
        <f t="shared" ref="BR43:BR56" si="35">AB43/L43-1</f>
        <v>-0.13016122320615631</v>
      </c>
      <c r="BS43" s="162">
        <f t="shared" ref="BS43:BS56" si="36">AC43/M43-1</f>
        <v>-1.7349325381484815E-2</v>
      </c>
      <c r="BT43" s="162">
        <f t="shared" ref="BT43:BT56" si="37">AD43/N43-1</f>
        <v>-9.9236881553170009E-2</v>
      </c>
      <c r="BU43" s="89">
        <f t="shared" ref="BU43:BU56" si="38">AE43/O43-1</f>
        <v>-7.640397094429463E-2</v>
      </c>
      <c r="BV43" s="162">
        <f t="shared" ref="BV43:BV56" si="39">AF43/P43-1</f>
        <v>-0.24446870224974726</v>
      </c>
      <c r="BW43" s="162">
        <f t="shared" ref="BW43:BW56" si="40">AG43/Q43-1</f>
        <v>0.28923357769099423</v>
      </c>
      <c r="BX43" s="162">
        <f t="shared" ref="BX43:BX56" si="41">AH43/R43-1</f>
        <v>1.4661709859562055E-2</v>
      </c>
      <c r="BY43" s="89">
        <f t="shared" ref="BY43:BY56" si="42">AI43/S43-1</f>
        <v>-3.7064940380032718E-3</v>
      </c>
      <c r="BZ43" s="162">
        <f t="shared" ref="BZ43:BZ56" si="43">AJ43/T43-1</f>
        <v>-0.21189852792523101</v>
      </c>
      <c r="CA43" s="162">
        <f t="shared" ref="CA43:CA56" si="44">AK43/U43-1</f>
        <v>-1.7928111367902066E-2</v>
      </c>
      <c r="CB43" s="162">
        <f t="shared" ref="CB43:CB56" si="45">AL43/V43-1</f>
        <v>-7.8596119058783831E-2</v>
      </c>
      <c r="CC43" s="89">
        <f t="shared" ref="CC43:CC56" si="46">AM43/W43-1</f>
        <v>-0.10070729879627605</v>
      </c>
      <c r="CD43" s="162">
        <f t="shared" ref="CD43:CD56" si="47">AN43/X43-1</f>
        <v>0.30942425679103769</v>
      </c>
      <c r="CE43" s="162">
        <f t="shared" ref="CE43:CE56" si="48">AO43/Y43-1</f>
        <v>0.19570145983183385</v>
      </c>
      <c r="CF43" s="162">
        <f t="shared" ref="CF43:CF56" si="49">AP43/Z43-1</f>
        <v>0.19100517294676433</v>
      </c>
      <c r="CG43" s="89">
        <f t="shared" ref="CG43:CG56" si="50">AQ43/AA43-1</f>
        <v>0.22936234470034345</v>
      </c>
      <c r="CH43" s="162">
        <f t="shared" ref="CH43:CH56" si="51">AR43/AB43-1</f>
        <v>0.18134354173108513</v>
      </c>
      <c r="CI43" s="162">
        <f t="shared" ref="CI43:CI55" si="52">AS43/AC43-1</f>
        <v>0.24464155868332171</v>
      </c>
      <c r="CJ43" s="162">
        <f t="shared" ref="CJ43:CJ56" si="53">AT43/AD43-1</f>
        <v>0.17449534177610992</v>
      </c>
      <c r="CK43" s="99">
        <f t="shared" ref="CK43:CK56" si="54">AU43/AE43-1</f>
        <v>0.20460447632220458</v>
      </c>
      <c r="CL43" s="162">
        <f t="shared" ref="CL43:CL56" si="55">AV43/AF43-1</f>
        <v>0.54076053490414977</v>
      </c>
      <c r="CM43" s="162">
        <f t="shared" ref="CM43:CM56" si="56">AW43/AG43-1</f>
        <v>-9.5497781060814302E-2</v>
      </c>
      <c r="CN43" s="162">
        <f t="shared" ref="CN43:CN56" si="57">AX43/AH43-1</f>
        <v>1.3218091043883273E-2</v>
      </c>
      <c r="CO43" s="99">
        <f t="shared" ref="CO43:CO50" si="58">AY43/AI43-1</f>
        <v>0.11939193782243218</v>
      </c>
      <c r="CP43" s="162">
        <f t="shared" ref="CP43:CP56" si="59">AZ43/AJ43-1</f>
        <v>0.16878024726015095</v>
      </c>
      <c r="CQ43" s="162">
        <f t="shared" ref="CQ43:CQ56" si="60">BA43/AK43-1</f>
        <v>0.10812766386903805</v>
      </c>
      <c r="CR43" s="162">
        <f t="shared" ref="CR43:CR56" si="61">BB43/AL43-1</f>
        <v>0.3090765188107063</v>
      </c>
      <c r="CS43" s="99">
        <f t="shared" ref="CS43:CS56" si="62">BC43/AM43-1</f>
        <v>0.20217878683136781</v>
      </c>
      <c r="CT43" s="162">
        <f t="shared" si="7"/>
        <v>-9.3849279670453312E-2</v>
      </c>
      <c r="CU43" s="162">
        <f t="shared" si="8"/>
        <v>0.24584865556109459</v>
      </c>
      <c r="CV43" s="162">
        <f t="shared" si="9"/>
        <v>0.30944966636725257</v>
      </c>
      <c r="CW43" s="99">
        <f t="shared" si="10"/>
        <v>0.15415955997447717</v>
      </c>
      <c r="CX43" s="162">
        <f t="shared" si="11"/>
        <v>0.23307255415682016</v>
      </c>
      <c r="CY43" s="162">
        <f t="shared" si="12"/>
        <v>0.15790966192016409</v>
      </c>
      <c r="CZ43" s="162">
        <f t="shared" si="13"/>
        <v>9.7014497481474393E-2</v>
      </c>
      <c r="DA43" s="99">
        <f t="shared" si="14"/>
        <v>0.15621032481606423</v>
      </c>
      <c r="DB43" s="156">
        <f t="shared" si="15"/>
        <v>9.9847746715169716E-2</v>
      </c>
      <c r="DC43" s="156">
        <f t="shared" si="16"/>
        <v>7.8726038581207192E-2</v>
      </c>
      <c r="DD43" s="156">
        <f t="shared" si="17"/>
        <v>0.160385313179217</v>
      </c>
      <c r="DE43" s="156">
        <f t="shared" si="17"/>
        <v>0.11404963842363536</v>
      </c>
    </row>
    <row r="44" spans="1:109" s="54" customFormat="1" ht="13.5" customHeight="1">
      <c r="B44" s="54" t="s">
        <v>196</v>
      </c>
      <c r="C44" s="153">
        <v>722507608.5</v>
      </c>
      <c r="D44" s="153">
        <v>703824245.02999997</v>
      </c>
      <c r="E44" s="153">
        <v>792206126.90999997</v>
      </c>
      <c r="F44" s="153">
        <v>1067956636.9299999</v>
      </c>
      <c r="G44" s="94">
        <f t="shared" si="18"/>
        <v>2563987008.8699999</v>
      </c>
      <c r="H44" s="153">
        <v>684681112.25</v>
      </c>
      <c r="I44" s="153">
        <v>755290093.30999994</v>
      </c>
      <c r="J44" s="153">
        <v>861501947.82000005</v>
      </c>
      <c r="K44" s="94">
        <f t="shared" si="19"/>
        <v>2301473153.3800001</v>
      </c>
      <c r="L44" s="153">
        <v>905406458.75999999</v>
      </c>
      <c r="M44" s="153">
        <v>1656018017.27</v>
      </c>
      <c r="N44" s="153">
        <v>1086644863.45</v>
      </c>
      <c r="O44" s="94">
        <f t="shared" si="20"/>
        <v>3648069339.4799995</v>
      </c>
      <c r="P44" s="153">
        <v>1007701800.46</v>
      </c>
      <c r="Q44" s="153">
        <v>941909041.99000001</v>
      </c>
      <c r="R44" s="153">
        <v>1152112371.01</v>
      </c>
      <c r="S44" s="94">
        <f t="shared" si="21"/>
        <v>3101723213.46</v>
      </c>
      <c r="T44" s="153">
        <v>1276762543.8599999</v>
      </c>
      <c r="U44" s="153">
        <v>1271119326.6500001</v>
      </c>
      <c r="V44" s="153">
        <v>1805276117.47</v>
      </c>
      <c r="W44" s="94">
        <f t="shared" si="22"/>
        <v>4353157987.9800005</v>
      </c>
      <c r="X44" s="153">
        <v>1101318832.45</v>
      </c>
      <c r="Y44" s="153">
        <v>1157566463.3800001</v>
      </c>
      <c r="Z44" s="153">
        <v>1236579588.0599999</v>
      </c>
      <c r="AA44" s="94">
        <f t="shared" si="23"/>
        <v>3495464883.8899999</v>
      </c>
      <c r="AB44" s="153">
        <v>1454064412.0799999</v>
      </c>
      <c r="AC44" s="153">
        <v>1753783488.8099999</v>
      </c>
      <c r="AD44" s="153">
        <v>1259834056.04</v>
      </c>
      <c r="AE44" s="94">
        <f t="shared" si="24"/>
        <v>4467681956.9300003</v>
      </c>
      <c r="AF44" s="153">
        <v>1196789279.47</v>
      </c>
      <c r="AG44" s="153">
        <v>1282525263.1300001</v>
      </c>
      <c r="AH44" s="153">
        <v>1441083353.3499999</v>
      </c>
      <c r="AI44" s="94">
        <f t="shared" si="25"/>
        <v>3920397895.9500003</v>
      </c>
      <c r="AJ44" s="153">
        <v>1751710289.27</v>
      </c>
      <c r="AK44" s="153">
        <v>1466142344.45</v>
      </c>
      <c r="AL44" s="153">
        <v>2002002040.1300001</v>
      </c>
      <c r="AM44" s="94">
        <f t="shared" si="26"/>
        <v>5219854673.8500004</v>
      </c>
      <c r="AN44" s="153">
        <v>1571775936.6500001</v>
      </c>
      <c r="AO44" s="153">
        <v>1773122582.0599999</v>
      </c>
      <c r="AP44" s="153">
        <v>1686781502.4510722</v>
      </c>
      <c r="AQ44" s="94">
        <f t="shared" si="27"/>
        <v>5031680021.1610718</v>
      </c>
      <c r="AR44" s="153">
        <v>1842716713.4100001</v>
      </c>
      <c r="AS44" s="153">
        <v>2162236397.7600002</v>
      </c>
      <c r="AT44" s="153">
        <v>1518212303.03</v>
      </c>
      <c r="AU44" s="94">
        <f t="shared" si="28"/>
        <v>5523165414.1999998</v>
      </c>
      <c r="AV44" s="153">
        <v>1770303755</v>
      </c>
      <c r="AW44" s="153">
        <v>1650415390</v>
      </c>
      <c r="AX44" s="153">
        <v>2180461420</v>
      </c>
      <c r="AY44" s="94">
        <f t="shared" si="29"/>
        <v>5601180565</v>
      </c>
      <c r="AZ44" s="153">
        <v>2282170274</v>
      </c>
      <c r="BA44" s="153">
        <v>2202992300</v>
      </c>
      <c r="BB44" s="153">
        <v>3079021170</v>
      </c>
      <c r="BC44" s="94">
        <f t="shared" si="30"/>
        <v>7564183744</v>
      </c>
      <c r="BD44" s="153">
        <v>1967118914</v>
      </c>
      <c r="BE44" s="153">
        <v>2332946746</v>
      </c>
      <c r="BF44" s="153">
        <v>2369977844</v>
      </c>
      <c r="BG44" s="94">
        <f t="shared" si="31"/>
        <v>6670043504</v>
      </c>
      <c r="BH44" s="153">
        <v>2598410385</v>
      </c>
      <c r="BI44" s="153">
        <v>2953302054</v>
      </c>
      <c r="BJ44" s="153">
        <v>2138307835</v>
      </c>
      <c r="BK44" s="94">
        <f t="shared" si="32"/>
        <v>7690020274</v>
      </c>
      <c r="BL44" s="153">
        <v>2373197421.7654781</v>
      </c>
      <c r="BM44" s="153">
        <f>'[3]1.Direct Sales'!BM44</f>
        <v>1943525839.7056613</v>
      </c>
      <c r="BN44" s="153">
        <f>'[3]1.Direct Sales'!BN44</f>
        <v>2670127587.6642737</v>
      </c>
      <c r="BO44" s="94">
        <f t="shared" si="33"/>
        <v>6986850849.1354141</v>
      </c>
      <c r="BP44" s="61"/>
      <c r="BQ44" s="89">
        <f t="shared" si="34"/>
        <v>0.51879455068006086</v>
      </c>
      <c r="BR44" s="162">
        <f t="shared" si="35"/>
        <v>0.60597972105413822</v>
      </c>
      <c r="BS44" s="162">
        <f t="shared" si="36"/>
        <v>5.9036478178642993E-2</v>
      </c>
      <c r="BT44" s="162">
        <f t="shared" si="37"/>
        <v>0.15937975544295102</v>
      </c>
      <c r="BU44" s="89">
        <f t="shared" si="38"/>
        <v>0.22467024093539556</v>
      </c>
      <c r="BV44" s="162">
        <f t="shared" si="39"/>
        <v>0.1876422954922623</v>
      </c>
      <c r="BW44" s="162">
        <f t="shared" si="40"/>
        <v>0.36162326292183145</v>
      </c>
      <c r="BX44" s="162">
        <f t="shared" si="41"/>
        <v>0.25081840071439676</v>
      </c>
      <c r="BY44" s="89">
        <f t="shared" si="42"/>
        <v>0.26394188847584554</v>
      </c>
      <c r="BZ44" s="162">
        <f t="shared" si="43"/>
        <v>0.37199379610096028</v>
      </c>
      <c r="CA44" s="162">
        <f t="shared" si="44"/>
        <v>0.15342620768262383</v>
      </c>
      <c r="CB44" s="162">
        <f t="shared" si="45"/>
        <v>0.10897276087366681</v>
      </c>
      <c r="CC44" s="89">
        <f t="shared" si="46"/>
        <v>0.19909607881522673</v>
      </c>
      <c r="CD44" s="162">
        <f t="shared" si="47"/>
        <v>0.42717611861173621</v>
      </c>
      <c r="CE44" s="162">
        <f t="shared" si="48"/>
        <v>0.53176740874353423</v>
      </c>
      <c r="CF44" s="162">
        <f t="shared" si="49"/>
        <v>0.36407031034481863</v>
      </c>
      <c r="CG44" s="89">
        <f t="shared" si="50"/>
        <v>0.43948807620732366</v>
      </c>
      <c r="CH44" s="162">
        <f t="shared" si="51"/>
        <v>0.26728685338914504</v>
      </c>
      <c r="CI44" s="162">
        <f t="shared" si="52"/>
        <v>0.23289813797206471</v>
      </c>
      <c r="CJ44" s="162">
        <f t="shared" si="53"/>
        <v>0.2050891113407054</v>
      </c>
      <c r="CK44" s="99">
        <f t="shared" si="54"/>
        <v>0.23624856635839908</v>
      </c>
      <c r="CL44" s="162">
        <f t="shared" si="55"/>
        <v>0.47921090652147358</v>
      </c>
      <c r="CM44" s="162">
        <f t="shared" si="56"/>
        <v>0.28684824965721512</v>
      </c>
      <c r="CN44" s="162">
        <f t="shared" si="57"/>
        <v>0.51307099268839118</v>
      </c>
      <c r="CO44" s="99">
        <f t="shared" si="58"/>
        <v>0.42872757145042506</v>
      </c>
      <c r="CP44" s="162">
        <f t="shared" si="59"/>
        <v>0.30282403887178266</v>
      </c>
      <c r="CQ44" s="162">
        <f t="shared" si="60"/>
        <v>0.50257736456443292</v>
      </c>
      <c r="CR44" s="162">
        <f t="shared" si="61"/>
        <v>0.53797104512444127</v>
      </c>
      <c r="CS44" s="99">
        <f t="shared" si="62"/>
        <v>0.44911768940511454</v>
      </c>
      <c r="CT44" s="162">
        <f t="shared" si="7"/>
        <v>0.25152629464007004</v>
      </c>
      <c r="CU44" s="162">
        <f t="shared" si="8"/>
        <v>0.31572784059272463</v>
      </c>
      <c r="CV44" s="162">
        <f t="shared" si="9"/>
        <v>0.4050295432788249</v>
      </c>
      <c r="CW44" s="99">
        <f t="shared" si="10"/>
        <v>0.32560963255784925</v>
      </c>
      <c r="CX44" s="162">
        <f t="shared" si="11"/>
        <v>0.41009758368749316</v>
      </c>
      <c r="CY44" s="162">
        <f t="shared" si="12"/>
        <v>0.36585530474813743</v>
      </c>
      <c r="CZ44" s="162">
        <f t="shared" si="13"/>
        <v>0.40843795741375111</v>
      </c>
      <c r="DA44" s="99">
        <f t="shared" si="14"/>
        <v>0.39232119578186797</v>
      </c>
      <c r="DB44" s="156">
        <f t="shared" si="15"/>
        <v>0.34055944640160241</v>
      </c>
      <c r="DC44" s="156">
        <f t="shared" si="16"/>
        <v>0.17759798622918876</v>
      </c>
      <c r="DD44" s="156">
        <f t="shared" si="17"/>
        <v>0.22456997549824731</v>
      </c>
      <c r="DE44" s="156">
        <f t="shared" si="17"/>
        <v>0.24738896881740047</v>
      </c>
    </row>
    <row r="45" spans="1:109" s="54" customFormat="1" ht="13.5" customHeight="1">
      <c r="B45" s="54" t="s">
        <v>197</v>
      </c>
      <c r="C45" s="153">
        <v>3870261.93</v>
      </c>
      <c r="D45" s="153">
        <v>3354929.21</v>
      </c>
      <c r="E45" s="153">
        <v>6146389.3700000001</v>
      </c>
      <c r="F45" s="153">
        <v>6362856.9400000004</v>
      </c>
      <c r="G45" s="94">
        <f t="shared" si="18"/>
        <v>15864175.52</v>
      </c>
      <c r="H45" s="153">
        <v>5266328.01</v>
      </c>
      <c r="I45" s="153">
        <v>4848642.66</v>
      </c>
      <c r="J45" s="153">
        <v>4248040.49</v>
      </c>
      <c r="K45" s="94">
        <f t="shared" si="19"/>
        <v>14363011.16</v>
      </c>
      <c r="L45" s="153">
        <v>6582277.54</v>
      </c>
      <c r="M45" s="153">
        <v>9204027.4900000002</v>
      </c>
      <c r="N45" s="153">
        <v>7474722.7300000004</v>
      </c>
      <c r="O45" s="94">
        <f t="shared" si="20"/>
        <v>23261027.760000002</v>
      </c>
      <c r="P45" s="153">
        <v>6626505.3700000001</v>
      </c>
      <c r="Q45" s="153">
        <v>5963854.8200000003</v>
      </c>
      <c r="R45" s="153">
        <v>6858433.0599999996</v>
      </c>
      <c r="S45" s="94">
        <f t="shared" si="21"/>
        <v>19448793.25</v>
      </c>
      <c r="T45" s="153">
        <v>8823518.6799999997</v>
      </c>
      <c r="U45" s="153">
        <v>10147046.5</v>
      </c>
      <c r="V45" s="153">
        <v>11669103.460000001</v>
      </c>
      <c r="W45" s="94">
        <f t="shared" si="22"/>
        <v>30639668.640000001</v>
      </c>
      <c r="X45" s="153">
        <v>12140447.470000001</v>
      </c>
      <c r="Y45" s="153">
        <v>13961514.6</v>
      </c>
      <c r="Z45" s="153">
        <v>12610400.279999999</v>
      </c>
      <c r="AA45" s="94">
        <f t="shared" si="23"/>
        <v>38712362.350000001</v>
      </c>
      <c r="AB45" s="153">
        <v>13537516.91</v>
      </c>
      <c r="AC45" s="153">
        <v>21167694.489999998</v>
      </c>
      <c r="AD45" s="153">
        <v>16085479.02</v>
      </c>
      <c r="AE45" s="94">
        <f t="shared" si="24"/>
        <v>50790690.420000002</v>
      </c>
      <c r="AF45" s="153">
        <v>12053940.42</v>
      </c>
      <c r="AG45" s="153">
        <v>17868979.120000001</v>
      </c>
      <c r="AH45" s="153">
        <v>18302763.559999999</v>
      </c>
      <c r="AI45" s="94">
        <f t="shared" si="25"/>
        <v>48225683.099999994</v>
      </c>
      <c r="AJ45" s="153">
        <v>19376852.48</v>
      </c>
      <c r="AK45" s="153">
        <v>23371605.600000001</v>
      </c>
      <c r="AL45" s="153">
        <v>26752928.059999999</v>
      </c>
      <c r="AM45" s="94">
        <f t="shared" si="26"/>
        <v>69501386.140000001</v>
      </c>
      <c r="AN45" s="153">
        <v>25176014.260000002</v>
      </c>
      <c r="AO45" s="153">
        <v>24574457.57</v>
      </c>
      <c r="AP45" s="153">
        <v>22527440.198683653</v>
      </c>
      <c r="AQ45" s="94">
        <f t="shared" si="27"/>
        <v>72277912.028683648</v>
      </c>
      <c r="AR45" s="153">
        <v>22468139.5</v>
      </c>
      <c r="AS45" s="153">
        <v>33155918.859999999</v>
      </c>
      <c r="AT45" s="153">
        <v>21332434.199999999</v>
      </c>
      <c r="AU45" s="94">
        <f t="shared" si="28"/>
        <v>76956492.560000002</v>
      </c>
      <c r="AV45" s="153">
        <v>23719010</v>
      </c>
      <c r="AW45" s="153">
        <v>18493990</v>
      </c>
      <c r="AX45" s="153">
        <v>23490140</v>
      </c>
      <c r="AY45" s="94">
        <f t="shared" si="29"/>
        <v>65703140</v>
      </c>
      <c r="AZ45" s="153">
        <v>23169991</v>
      </c>
      <c r="BA45" s="153">
        <v>27219113</v>
      </c>
      <c r="BB45" s="153">
        <v>33309682</v>
      </c>
      <c r="BC45" s="94">
        <f t="shared" si="30"/>
        <v>83698786</v>
      </c>
      <c r="BD45" s="153">
        <v>31346290</v>
      </c>
      <c r="BE45" s="153">
        <v>30597300</v>
      </c>
      <c r="BF45" s="153">
        <v>33686910</v>
      </c>
      <c r="BG45" s="94">
        <f t="shared" si="31"/>
        <v>95630500</v>
      </c>
      <c r="BH45" s="153">
        <v>34396965</v>
      </c>
      <c r="BI45" s="153">
        <v>46435903</v>
      </c>
      <c r="BJ45" s="153">
        <v>38296154</v>
      </c>
      <c r="BK45" s="94">
        <f t="shared" si="32"/>
        <v>119129022</v>
      </c>
      <c r="BL45" s="153">
        <v>31583220.894842654</v>
      </c>
      <c r="BM45" s="153">
        <f>'[3]1.Direct Sales'!BM45</f>
        <v>25103270.3853078</v>
      </c>
      <c r="BN45" s="153">
        <f>'[3]1.Direct Sales'!BN45</f>
        <v>27693800.632889017</v>
      </c>
      <c r="BO45" s="94">
        <f t="shared" si="33"/>
        <v>84380291.913039476</v>
      </c>
      <c r="BP45" s="61"/>
      <c r="BQ45" s="89">
        <f t="shared" si="34"/>
        <v>1.6952817844917694</v>
      </c>
      <c r="BR45" s="162">
        <f t="shared" si="35"/>
        <v>1.0566615168888793</v>
      </c>
      <c r="BS45" s="162">
        <f t="shared" si="36"/>
        <v>1.299829559722447</v>
      </c>
      <c r="BT45" s="162">
        <f t="shared" si="37"/>
        <v>1.1519833712948975</v>
      </c>
      <c r="BU45" s="89">
        <f t="shared" si="38"/>
        <v>1.1835101588821626</v>
      </c>
      <c r="BV45" s="162">
        <f t="shared" si="39"/>
        <v>0.81904937021125512</v>
      </c>
      <c r="BW45" s="162">
        <f t="shared" si="40"/>
        <v>1.9962129628098491</v>
      </c>
      <c r="BX45" s="162">
        <f t="shared" si="41"/>
        <v>1.6686509002684646</v>
      </c>
      <c r="BY45" s="89">
        <f t="shared" si="42"/>
        <v>1.4796234131390129</v>
      </c>
      <c r="BZ45" s="162">
        <f t="shared" si="43"/>
        <v>1.1960459520441566</v>
      </c>
      <c r="CA45" s="162">
        <f t="shared" si="44"/>
        <v>1.3032914651568812</v>
      </c>
      <c r="CB45" s="162">
        <f t="shared" si="45"/>
        <v>1.2926292625397631</v>
      </c>
      <c r="CC45" s="89">
        <f t="shared" si="46"/>
        <v>1.2683465332672084</v>
      </c>
      <c r="CD45" s="162">
        <f t="shared" si="47"/>
        <v>1.0737303400234555</v>
      </c>
      <c r="CE45" s="162">
        <f t="shared" si="48"/>
        <v>0.76015699399834458</v>
      </c>
      <c r="CF45" s="162">
        <f t="shared" si="49"/>
        <v>0.78641753619922805</v>
      </c>
      <c r="CG45" s="89">
        <f t="shared" si="50"/>
        <v>0.86704989417117417</v>
      </c>
      <c r="CH45" s="162">
        <f t="shared" si="51"/>
        <v>0.6596942887955366</v>
      </c>
      <c r="CI45" s="162">
        <f t="shared" si="52"/>
        <v>0.56634530395662375</v>
      </c>
      <c r="CJ45" s="162">
        <f t="shared" si="53"/>
        <v>0.3261920377674894</v>
      </c>
      <c r="CK45" s="99">
        <f t="shared" si="54"/>
        <v>0.51516925490929366</v>
      </c>
      <c r="CL45" s="162">
        <f t="shared" si="55"/>
        <v>0.96773911049412664</v>
      </c>
      <c r="CM45" s="162">
        <f t="shared" si="56"/>
        <v>3.4977425168092102E-2</v>
      </c>
      <c r="CN45" s="162">
        <f t="shared" si="57"/>
        <v>0.28342039293655175</v>
      </c>
      <c r="CO45" s="99">
        <f t="shared" si="58"/>
        <v>0.36240973225322781</v>
      </c>
      <c r="CP45" s="162">
        <f t="shared" si="59"/>
        <v>0.19575617474071816</v>
      </c>
      <c r="CQ45" s="162">
        <f t="shared" si="60"/>
        <v>0.16462315280555639</v>
      </c>
      <c r="CR45" s="162">
        <f t="shared" si="61"/>
        <v>0.24508546972110401</v>
      </c>
      <c r="CS45" s="99">
        <f t="shared" si="62"/>
        <v>0.20427506052039734</v>
      </c>
      <c r="CT45" s="162">
        <f t="shared" si="7"/>
        <v>0.24508548796794316</v>
      </c>
      <c r="CU45" s="162">
        <f t="shared" si="8"/>
        <v>0.24508546782137586</v>
      </c>
      <c r="CV45" s="162">
        <f t="shared" si="9"/>
        <v>0.49537229720261022</v>
      </c>
      <c r="CW45" s="99">
        <f t="shared" si="10"/>
        <v>0.3230943910229287</v>
      </c>
      <c r="CX45" s="162">
        <f t="shared" si="11"/>
        <v>0.53092181931663718</v>
      </c>
      <c r="CY45" s="162">
        <f t="shared" si="12"/>
        <v>0.40053132582675177</v>
      </c>
      <c r="CZ45" s="162">
        <f t="shared" si="13"/>
        <v>0.7952078811521659</v>
      </c>
      <c r="DA45" s="99">
        <f t="shared" si="14"/>
        <v>0.54800482762542368</v>
      </c>
      <c r="DB45" s="156">
        <f t="shared" si="15"/>
        <v>0.33155729918081134</v>
      </c>
      <c r="DC45" s="156">
        <f t="shared" si="16"/>
        <v>0.35737449762370366</v>
      </c>
      <c r="DD45" s="156">
        <f t="shared" si="17"/>
        <v>0.17895426050628127</v>
      </c>
      <c r="DE45" s="156">
        <f t="shared" si="17"/>
        <v>0.28426574305336816</v>
      </c>
    </row>
    <row r="46" spans="1:109" s="54" customFormat="1" ht="13.5" customHeight="1">
      <c r="B46" s="54" t="s">
        <v>198</v>
      </c>
      <c r="C46" s="153">
        <v>121394528.17</v>
      </c>
      <c r="D46" s="153">
        <v>107189507.11</v>
      </c>
      <c r="E46" s="153">
        <v>124225987.09999999</v>
      </c>
      <c r="F46" s="153">
        <v>182350929.19</v>
      </c>
      <c r="G46" s="94">
        <f t="shared" si="18"/>
        <v>413766423.39999998</v>
      </c>
      <c r="H46" s="153">
        <v>130847652.01000001</v>
      </c>
      <c r="I46" s="153">
        <v>172769474.77000001</v>
      </c>
      <c r="J46" s="153">
        <v>153470275.93000001</v>
      </c>
      <c r="K46" s="94">
        <f t="shared" si="19"/>
        <v>457087402.71000004</v>
      </c>
      <c r="L46" s="153">
        <v>213437515.16999999</v>
      </c>
      <c r="M46" s="153">
        <v>314180847.69999999</v>
      </c>
      <c r="N46" s="153">
        <v>304051550.33999997</v>
      </c>
      <c r="O46" s="94">
        <f t="shared" si="20"/>
        <v>831669913.21000004</v>
      </c>
      <c r="P46" s="153">
        <v>262923511.49000001</v>
      </c>
      <c r="Q46" s="153">
        <v>289745490.99000001</v>
      </c>
      <c r="R46" s="153">
        <v>286846655.42000002</v>
      </c>
      <c r="S46" s="94">
        <f t="shared" si="21"/>
        <v>839515657.9000001</v>
      </c>
      <c r="T46" s="153">
        <v>311357759.13999999</v>
      </c>
      <c r="U46" s="153">
        <v>344180904.06999999</v>
      </c>
      <c r="V46" s="153">
        <v>453673402.58999997</v>
      </c>
      <c r="W46" s="94">
        <f t="shared" si="22"/>
        <v>1109212065.8</v>
      </c>
      <c r="X46" s="153">
        <v>300900025.48000002</v>
      </c>
      <c r="Y46" s="153">
        <v>436825008.49000001</v>
      </c>
      <c r="Z46" s="153">
        <v>419340645.81</v>
      </c>
      <c r="AA46" s="94">
        <f t="shared" si="23"/>
        <v>1157065679.78</v>
      </c>
      <c r="AB46" s="153">
        <v>547232748.91999996</v>
      </c>
      <c r="AC46" s="153">
        <v>928702695.20000005</v>
      </c>
      <c r="AD46" s="153">
        <v>650526861.16999996</v>
      </c>
      <c r="AE46" s="94">
        <f t="shared" si="24"/>
        <v>2126462305.29</v>
      </c>
      <c r="AF46" s="153">
        <v>434860200.41000003</v>
      </c>
      <c r="AG46" s="153">
        <v>325553245.29000002</v>
      </c>
      <c r="AH46" s="153">
        <v>328769530.70999998</v>
      </c>
      <c r="AI46" s="94">
        <f t="shared" si="25"/>
        <v>1089182976.4100001</v>
      </c>
      <c r="AJ46" s="153">
        <v>617614580.80999994</v>
      </c>
      <c r="AK46" s="153">
        <v>734198200.91999996</v>
      </c>
      <c r="AL46" s="153">
        <v>876438868.53999996</v>
      </c>
      <c r="AM46" s="94">
        <f t="shared" si="26"/>
        <v>2228251650.27</v>
      </c>
      <c r="AN46" s="153">
        <v>772519046.88</v>
      </c>
      <c r="AO46" s="153">
        <v>777606601.71000004</v>
      </c>
      <c r="AP46" s="153">
        <v>938696326.77213359</v>
      </c>
      <c r="AQ46" s="94">
        <f t="shared" si="27"/>
        <v>2488821975.362134</v>
      </c>
      <c r="AR46" s="153">
        <v>751770758.75999999</v>
      </c>
      <c r="AS46" s="153">
        <v>1054495881.4400001</v>
      </c>
      <c r="AT46" s="153">
        <v>803695291.75999999</v>
      </c>
      <c r="AU46" s="94">
        <f t="shared" si="28"/>
        <v>2609961931.96</v>
      </c>
      <c r="AV46" s="153">
        <v>706682018</v>
      </c>
      <c r="AW46" s="153">
        <v>509576664</v>
      </c>
      <c r="AX46" s="153">
        <v>811222634</v>
      </c>
      <c r="AY46" s="94">
        <f t="shared" si="29"/>
        <v>2027481316</v>
      </c>
      <c r="AZ46" s="153">
        <v>699574959</v>
      </c>
      <c r="BA46" s="153">
        <v>857025640</v>
      </c>
      <c r="BB46" s="153">
        <v>1006761346</v>
      </c>
      <c r="BC46" s="94">
        <f t="shared" si="30"/>
        <v>2563361945</v>
      </c>
      <c r="BD46" s="153">
        <v>780888804</v>
      </c>
      <c r="BE46" s="153">
        <v>606084092</v>
      </c>
      <c r="BF46" s="153">
        <v>799391122</v>
      </c>
      <c r="BG46" s="94">
        <f t="shared" si="31"/>
        <v>2186364018</v>
      </c>
      <c r="BH46" s="153">
        <v>651185061</v>
      </c>
      <c r="BI46" s="153">
        <v>1101287828</v>
      </c>
      <c r="BJ46" s="153">
        <v>882167389</v>
      </c>
      <c r="BK46" s="94">
        <f t="shared" si="32"/>
        <v>2634640278</v>
      </c>
      <c r="BL46" s="153">
        <v>810296495.88604605</v>
      </c>
      <c r="BM46" s="153">
        <f>'[3]1.Direct Sales'!BM46</f>
        <v>607316021.28164399</v>
      </c>
      <c r="BN46" s="153">
        <f>'[3]1.Direct Sales'!BN46</f>
        <v>1090695114.8252263</v>
      </c>
      <c r="BO46" s="94">
        <f t="shared" si="33"/>
        <v>2508307631.9929161</v>
      </c>
      <c r="BP46" s="61"/>
      <c r="BQ46" s="89">
        <f t="shared" si="34"/>
        <v>1.5313882485492658</v>
      </c>
      <c r="BR46" s="162">
        <f t="shared" si="35"/>
        <v>1.5639014232532493</v>
      </c>
      <c r="BS46" s="162">
        <f t="shared" si="36"/>
        <v>1.9559494221200424</v>
      </c>
      <c r="BT46" s="162">
        <f t="shared" si="37"/>
        <v>1.1395281834365272</v>
      </c>
      <c r="BU46" s="89">
        <f t="shared" si="38"/>
        <v>1.5568585222501126</v>
      </c>
      <c r="BV46" s="162">
        <f t="shared" si="39"/>
        <v>0.65394185535415472</v>
      </c>
      <c r="BW46" s="162">
        <f t="shared" si="40"/>
        <v>0.12358347381922097</v>
      </c>
      <c r="BX46" s="162">
        <f t="shared" si="41"/>
        <v>0.14615082483223185</v>
      </c>
      <c r="BY46" s="89">
        <f t="shared" si="42"/>
        <v>0.2973944752079174</v>
      </c>
      <c r="BZ46" s="162">
        <f t="shared" si="43"/>
        <v>0.98361711786438444</v>
      </c>
      <c r="CA46" s="162">
        <f t="shared" si="44"/>
        <v>1.1331752931030645</v>
      </c>
      <c r="CB46" s="162">
        <f t="shared" si="45"/>
        <v>0.93187183453218103</v>
      </c>
      <c r="CC46" s="89">
        <f t="shared" si="46"/>
        <v>1.0088599096358659</v>
      </c>
      <c r="CD46" s="162">
        <f t="shared" si="47"/>
        <v>1.5673611879815117</v>
      </c>
      <c r="CE46" s="162">
        <f t="shared" si="48"/>
        <v>0.78013297452451447</v>
      </c>
      <c r="CF46" s="162">
        <f t="shared" si="49"/>
        <v>1.2385054636402923</v>
      </c>
      <c r="CG46" s="89">
        <f t="shared" si="50"/>
        <v>1.1509772684946884</v>
      </c>
      <c r="CH46" s="162">
        <f t="shared" si="51"/>
        <v>0.3737678533378519</v>
      </c>
      <c r="CI46" s="162">
        <f t="shared" si="52"/>
        <v>0.13545043735757645</v>
      </c>
      <c r="CJ46" s="162">
        <f t="shared" si="53"/>
        <v>0.23545289169846151</v>
      </c>
      <c r="CK46" s="99">
        <f t="shared" si="54"/>
        <v>0.22737277094787811</v>
      </c>
      <c r="CL46" s="162">
        <f t="shared" si="55"/>
        <v>0.62507862833553807</v>
      </c>
      <c r="CM46" s="162">
        <f t="shared" si="56"/>
        <v>0.56526365923974597</v>
      </c>
      <c r="CN46" s="162">
        <f t="shared" si="57"/>
        <v>1.4674507769868761</v>
      </c>
      <c r="CO46" s="99">
        <f t="shared" si="58"/>
        <v>0.8614698906538889</v>
      </c>
      <c r="CP46" s="162">
        <f t="shared" si="59"/>
        <v>0.13270473323753018</v>
      </c>
      <c r="CQ46" s="162">
        <f t="shared" si="60"/>
        <v>0.16729466093227807</v>
      </c>
      <c r="CR46" s="162">
        <f t="shared" si="61"/>
        <v>0.14869545628104719</v>
      </c>
      <c r="CS46" s="99">
        <f t="shared" si="62"/>
        <v>0.15039158377349082</v>
      </c>
      <c r="CT46" s="162">
        <f t="shared" si="7"/>
        <v>1.0834369914636044E-2</v>
      </c>
      <c r="CU46" s="162">
        <f t="shared" si="8"/>
        <v>-0.22057748652443609</v>
      </c>
      <c r="CV46" s="162">
        <f t="shared" si="9"/>
        <v>-0.14840284424160699</v>
      </c>
      <c r="CW46" s="99">
        <f t="shared" si="10"/>
        <v>-0.12152655366928167</v>
      </c>
      <c r="CX46" s="162">
        <f t="shared" si="11"/>
        <v>-0.13379836417940749</v>
      </c>
      <c r="CY46" s="162">
        <f t="shared" si="12"/>
        <v>4.4373759427207782E-2</v>
      </c>
      <c r="CZ46" s="162">
        <f t="shared" si="13"/>
        <v>9.7639115277327493E-2</v>
      </c>
      <c r="DA46" s="99">
        <f t="shared" si="14"/>
        <v>9.4554429081143976E-3</v>
      </c>
      <c r="DB46" s="156">
        <f t="shared" si="15"/>
        <v>0.14662107602410512</v>
      </c>
      <c r="DC46" s="156">
        <f t="shared" si="16"/>
        <v>0.19180501028917596</v>
      </c>
      <c r="DD46" s="156">
        <f t="shared" si="17"/>
        <v>0.34450774560763331</v>
      </c>
      <c r="DE46" s="156">
        <f t="shared" si="17"/>
        <v>0.23715449913074127</v>
      </c>
    </row>
    <row r="47" spans="1:109" s="54" customFormat="1" ht="13.5" customHeight="1">
      <c r="B47" s="54" t="s">
        <v>199</v>
      </c>
      <c r="C47" s="153">
        <v>6662332595.9200001</v>
      </c>
      <c r="D47" s="153">
        <v>5186125726.2399998</v>
      </c>
      <c r="E47" s="153">
        <v>5297555383.1300001</v>
      </c>
      <c r="F47" s="153">
        <v>6757149563.6400003</v>
      </c>
      <c r="G47" s="94">
        <f t="shared" si="18"/>
        <v>17240830673.009998</v>
      </c>
      <c r="H47" s="153">
        <v>5143659206.9200001</v>
      </c>
      <c r="I47" s="153">
        <v>5871724534</v>
      </c>
      <c r="J47" s="153">
        <v>6002618130.4300003</v>
      </c>
      <c r="K47" s="94">
        <f t="shared" si="19"/>
        <v>17018001871.35</v>
      </c>
      <c r="L47" s="153">
        <v>5447119869.7299995</v>
      </c>
      <c r="M47" s="153">
        <v>7056648566.3299999</v>
      </c>
      <c r="N47" s="153">
        <v>4981762634.3400002</v>
      </c>
      <c r="O47" s="94">
        <f t="shared" si="20"/>
        <v>17485531070.400002</v>
      </c>
      <c r="P47" s="153">
        <v>4504416576.3699999</v>
      </c>
      <c r="Q47" s="153">
        <v>5060154183.7700005</v>
      </c>
      <c r="R47" s="153">
        <v>7135351300.79</v>
      </c>
      <c r="S47" s="94">
        <f t="shared" si="21"/>
        <v>16699922060.93</v>
      </c>
      <c r="T47" s="153">
        <v>5130133965.1400003</v>
      </c>
      <c r="U47" s="153">
        <v>4942400220.3900003</v>
      </c>
      <c r="V47" s="153">
        <v>7618374050.8199997</v>
      </c>
      <c r="W47" s="94">
        <f t="shared" si="22"/>
        <v>17690908236.349998</v>
      </c>
      <c r="X47" s="153">
        <v>5606459865.1300001</v>
      </c>
      <c r="Y47" s="153">
        <v>6503035264</v>
      </c>
      <c r="Z47" s="153">
        <v>6183068904.5</v>
      </c>
      <c r="AA47" s="94">
        <f t="shared" si="23"/>
        <v>18292564033.630001</v>
      </c>
      <c r="AB47" s="153">
        <v>6247503270.1400003</v>
      </c>
      <c r="AC47" s="153">
        <v>9718759294.8799992</v>
      </c>
      <c r="AD47" s="153">
        <v>6398959827.8299999</v>
      </c>
      <c r="AE47" s="94">
        <f t="shared" si="24"/>
        <v>22365222392.849998</v>
      </c>
      <c r="AF47" s="153">
        <v>5912162989.4499998</v>
      </c>
      <c r="AG47" s="153">
        <v>8130646807.8100004</v>
      </c>
      <c r="AH47" s="153">
        <v>7661333595.7799997</v>
      </c>
      <c r="AI47" s="94">
        <f t="shared" si="25"/>
        <v>21704143393.040001</v>
      </c>
      <c r="AJ47" s="153">
        <v>6456367434.2399998</v>
      </c>
      <c r="AK47" s="153">
        <v>6167216040.54</v>
      </c>
      <c r="AL47" s="153">
        <v>9203405756.7399998</v>
      </c>
      <c r="AM47" s="94">
        <f t="shared" si="26"/>
        <v>21826989231.519997</v>
      </c>
      <c r="AN47" s="153">
        <v>6143400542.9613581</v>
      </c>
      <c r="AO47" s="153">
        <v>8224083008.8770437</v>
      </c>
      <c r="AP47" s="153">
        <v>8593330760.3947372</v>
      </c>
      <c r="AQ47" s="94">
        <f t="shared" si="27"/>
        <v>22960814312.233139</v>
      </c>
      <c r="AR47" s="153">
        <v>8745528718.8600006</v>
      </c>
      <c r="AS47" s="153">
        <v>14266319900.34</v>
      </c>
      <c r="AT47" s="153">
        <v>8824007747.4099998</v>
      </c>
      <c r="AU47" s="94">
        <f t="shared" si="28"/>
        <v>31835856366.610001</v>
      </c>
      <c r="AV47" s="153">
        <v>9305668321</v>
      </c>
      <c r="AW47" s="153">
        <v>7020848397</v>
      </c>
      <c r="AX47" s="153">
        <v>11427007942</v>
      </c>
      <c r="AY47" s="94">
        <f t="shared" si="29"/>
        <v>27753524660</v>
      </c>
      <c r="AZ47" s="153">
        <v>7932887442</v>
      </c>
      <c r="BA47" s="153">
        <v>8422139875</v>
      </c>
      <c r="BB47" s="153">
        <v>14253766479</v>
      </c>
      <c r="BC47" s="94">
        <f t="shared" si="30"/>
        <v>30608793796</v>
      </c>
      <c r="BD47" s="153">
        <v>8095823057</v>
      </c>
      <c r="BE47" s="153">
        <v>10656717685</v>
      </c>
      <c r="BF47" s="153">
        <v>10750853174</v>
      </c>
      <c r="BG47" s="94">
        <f t="shared" si="31"/>
        <v>29503393916</v>
      </c>
      <c r="BH47" s="153">
        <v>10497967776</v>
      </c>
      <c r="BI47" s="153">
        <v>16643344224</v>
      </c>
      <c r="BJ47" s="153">
        <v>10981630525</v>
      </c>
      <c r="BK47" s="94">
        <f t="shared" si="32"/>
        <v>38122942525</v>
      </c>
      <c r="BL47" s="153">
        <v>10945940299.38879</v>
      </c>
      <c r="BM47" s="153">
        <f>'[3]1.Direct Sales'!BM47</f>
        <v>9095840138.8625317</v>
      </c>
      <c r="BN47" s="153">
        <f>'[3]1.Direct Sales'!BN47</f>
        <v>11870887658.958324</v>
      </c>
      <c r="BO47" s="94">
        <f t="shared" si="33"/>
        <v>31912668097.209644</v>
      </c>
      <c r="BP47" s="61"/>
      <c r="BQ47" s="89">
        <f t="shared" si="34"/>
        <v>7.4894936075059482E-2</v>
      </c>
      <c r="BR47" s="162">
        <f t="shared" si="35"/>
        <v>0.14693699047413733</v>
      </c>
      <c r="BS47" s="162">
        <f t="shared" si="36"/>
        <v>0.37724859096029806</v>
      </c>
      <c r="BT47" s="162">
        <f t="shared" si="37"/>
        <v>0.2844770611351608</v>
      </c>
      <c r="BU47" s="89">
        <f t="shared" si="38"/>
        <v>0.27907023829035849</v>
      </c>
      <c r="BV47" s="162">
        <f t="shared" si="39"/>
        <v>0.31252580422179088</v>
      </c>
      <c r="BW47" s="162">
        <f t="shared" si="40"/>
        <v>0.60679823430841995</v>
      </c>
      <c r="BX47" s="162">
        <f t="shared" si="41"/>
        <v>7.3714982320739475E-2</v>
      </c>
      <c r="BY47" s="89">
        <f t="shared" si="42"/>
        <v>0.29965537047729907</v>
      </c>
      <c r="BZ47" s="162">
        <f t="shared" si="43"/>
        <v>0.258518291746755</v>
      </c>
      <c r="CA47" s="162">
        <f t="shared" si="44"/>
        <v>0.24781801665858416</v>
      </c>
      <c r="CB47" s="162">
        <f t="shared" si="45"/>
        <v>0.20805380457125189</v>
      </c>
      <c r="CC47" s="89">
        <f t="shared" si="46"/>
        <v>0.23379698429905815</v>
      </c>
      <c r="CD47" s="162">
        <f t="shared" si="47"/>
        <v>9.5771786608322973E-2</v>
      </c>
      <c r="CE47" s="162">
        <f t="shared" si="48"/>
        <v>0.26465299279623333</v>
      </c>
      <c r="CF47" s="162">
        <f t="shared" si="49"/>
        <v>0.38981643147152423</v>
      </c>
      <c r="CG47" s="89">
        <f t="shared" si="50"/>
        <v>0.25519934056378224</v>
      </c>
      <c r="CH47" s="162">
        <f t="shared" si="51"/>
        <v>0.39984380010801046</v>
      </c>
      <c r="CI47" s="162">
        <f t="shared" si="52"/>
        <v>0.46791575626898485</v>
      </c>
      <c r="CJ47" s="162">
        <f t="shared" si="53"/>
        <v>0.37897533112071069</v>
      </c>
      <c r="CK47" s="99">
        <f t="shared" si="54"/>
        <v>0.42345360164125601</v>
      </c>
      <c r="CL47" s="162">
        <f t="shared" si="55"/>
        <v>0.57398710718996826</v>
      </c>
      <c r="CM47" s="162">
        <f t="shared" si="56"/>
        <v>-0.13649571024828788</v>
      </c>
      <c r="CN47" s="162">
        <f t="shared" si="57"/>
        <v>0.49151682264484631</v>
      </c>
      <c r="CO47" s="99">
        <f t="shared" si="58"/>
        <v>0.27872011152026799</v>
      </c>
      <c r="CP47" s="162">
        <f t="shared" si="59"/>
        <v>0.22869206605708103</v>
      </c>
      <c r="CQ47" s="162">
        <f t="shared" si="60"/>
        <v>0.36563075132074663</v>
      </c>
      <c r="CR47" s="162">
        <f t="shared" si="61"/>
        <v>0.54874911046505059</v>
      </c>
      <c r="CS47" s="99">
        <f t="shared" si="62"/>
        <v>0.40233696325823742</v>
      </c>
      <c r="CT47" s="162">
        <f t="shared" si="7"/>
        <v>0.31780810975699425</v>
      </c>
      <c r="CU47" s="162">
        <f t="shared" si="8"/>
        <v>0.2957940324164019</v>
      </c>
      <c r="CV47" s="162">
        <f t="shared" si="9"/>
        <v>0.25106940181436199</v>
      </c>
      <c r="CW47" s="99">
        <f t="shared" si="10"/>
        <v>0.28494545162020168</v>
      </c>
      <c r="CX47" s="162">
        <f t="shared" si="11"/>
        <v>0.20038114486558256</v>
      </c>
      <c r="CY47" s="162">
        <f t="shared" si="12"/>
        <v>0.16661790428541767</v>
      </c>
      <c r="CZ47" s="162">
        <f t="shared" si="13"/>
        <v>0.24451732584021135</v>
      </c>
      <c r="DA47" s="99">
        <f t="shared" si="14"/>
        <v>0.19748443660475878</v>
      </c>
      <c r="DB47" s="156">
        <f t="shared" si="15"/>
        <v>0.1762658974946707</v>
      </c>
      <c r="DC47" s="156">
        <f t="shared" si="16"/>
        <v>0.29554715107495744</v>
      </c>
      <c r="DD47" s="156">
        <f t="shared" si="17"/>
        <v>3.8844789398180257E-2</v>
      </c>
      <c r="DE47" s="156">
        <f t="shared" si="17"/>
        <v>0.14986000834712154</v>
      </c>
    </row>
    <row r="48" spans="1:109" s="54" customFormat="1" ht="13.5" customHeight="1">
      <c r="B48" s="54" t="s">
        <v>375</v>
      </c>
      <c r="C48" s="153">
        <v>389298569.44999999</v>
      </c>
      <c r="D48" s="153">
        <v>349487631.47000003</v>
      </c>
      <c r="E48" s="153">
        <v>428429257.44999999</v>
      </c>
      <c r="F48" s="153">
        <v>705564528.80999994</v>
      </c>
      <c r="G48" s="94">
        <f t="shared" si="18"/>
        <v>1483481417.73</v>
      </c>
      <c r="H48" s="153">
        <v>442947685.12</v>
      </c>
      <c r="I48" s="153">
        <v>431442440.18000001</v>
      </c>
      <c r="J48" s="153">
        <v>494006938.13999999</v>
      </c>
      <c r="K48" s="94">
        <f t="shared" si="19"/>
        <v>1368397063.4400001</v>
      </c>
      <c r="L48" s="153">
        <v>641930885.67999995</v>
      </c>
      <c r="M48" s="153">
        <v>999356848.47000003</v>
      </c>
      <c r="N48" s="153">
        <v>755130868.92999995</v>
      </c>
      <c r="O48" s="94">
        <f t="shared" si="20"/>
        <v>2396418603.0799999</v>
      </c>
      <c r="P48" s="153">
        <v>665573831.27999997</v>
      </c>
      <c r="Q48" s="153">
        <v>594385390.44000006</v>
      </c>
      <c r="R48" s="153">
        <v>786901841.61000001</v>
      </c>
      <c r="S48" s="94">
        <f t="shared" si="21"/>
        <v>2046861063.3299999</v>
      </c>
      <c r="T48" s="153">
        <v>829810860.63</v>
      </c>
      <c r="U48" s="153">
        <v>909331835.11000001</v>
      </c>
      <c r="V48" s="153">
        <v>1254362408.3</v>
      </c>
      <c r="W48" s="94">
        <f t="shared" si="22"/>
        <v>2993505104.04</v>
      </c>
      <c r="X48" s="153">
        <v>748716614.33000004</v>
      </c>
      <c r="Y48" s="153">
        <v>778395229.77999997</v>
      </c>
      <c r="Z48" s="153">
        <v>845130277.38999999</v>
      </c>
      <c r="AA48" s="94">
        <f t="shared" si="23"/>
        <v>2372242121.5</v>
      </c>
      <c r="AB48" s="153">
        <v>905067791.84000003</v>
      </c>
      <c r="AC48" s="153">
        <v>2203371734.1199999</v>
      </c>
      <c r="AD48" s="153">
        <v>869623499.04999995</v>
      </c>
      <c r="AE48" s="94">
        <f t="shared" si="24"/>
        <v>3978063025.0100002</v>
      </c>
      <c r="AF48" s="153">
        <v>579656294.60000002</v>
      </c>
      <c r="AG48" s="153">
        <v>558460846.46000004</v>
      </c>
      <c r="AH48" s="153">
        <v>1240066208.8900001</v>
      </c>
      <c r="AI48" s="94">
        <f t="shared" si="25"/>
        <v>2378183349.9499998</v>
      </c>
      <c r="AJ48" s="153">
        <v>1361904230.75</v>
      </c>
      <c r="AK48" s="153">
        <v>1499780770.46</v>
      </c>
      <c r="AL48" s="153">
        <v>1710902493.0799999</v>
      </c>
      <c r="AM48" s="94">
        <f t="shared" si="26"/>
        <v>4572587494.29</v>
      </c>
      <c r="AN48" s="153">
        <v>1595210041.76</v>
      </c>
      <c r="AO48" s="153">
        <v>1736142483.7</v>
      </c>
      <c r="AP48" s="153">
        <v>1672958760.5699246</v>
      </c>
      <c r="AQ48" s="94">
        <f t="shared" si="27"/>
        <v>5004311286.0299244</v>
      </c>
      <c r="AR48" s="153">
        <v>1625407980.55</v>
      </c>
      <c r="AS48" s="153">
        <v>2639293090.1300001</v>
      </c>
      <c r="AT48" s="153">
        <v>1515660681.5899999</v>
      </c>
      <c r="AU48" s="94">
        <f t="shared" si="28"/>
        <v>5780361752.2700005</v>
      </c>
      <c r="AV48" s="153">
        <v>1539739699</v>
      </c>
      <c r="AW48" s="153">
        <v>632295147</v>
      </c>
      <c r="AX48" s="153">
        <v>1359899516</v>
      </c>
      <c r="AY48" s="94">
        <f t="shared" si="29"/>
        <v>3531934362</v>
      </c>
      <c r="AZ48" s="153">
        <v>1510033445</v>
      </c>
      <c r="BA48" s="153">
        <v>1720243686</v>
      </c>
      <c r="BB48" s="153">
        <v>2323536910</v>
      </c>
      <c r="BC48" s="94">
        <f t="shared" si="30"/>
        <v>5553814041</v>
      </c>
      <c r="BD48" s="153">
        <v>1939893393</v>
      </c>
      <c r="BE48" s="153">
        <v>2150640731</v>
      </c>
      <c r="BF48" s="153">
        <v>2154768204</v>
      </c>
      <c r="BG48" s="94">
        <f t="shared" si="31"/>
        <v>6245302328</v>
      </c>
      <c r="BH48" s="153">
        <v>2169469684</v>
      </c>
      <c r="BI48" s="153">
        <v>3157356852</v>
      </c>
      <c r="BJ48" s="153">
        <v>1952328662</v>
      </c>
      <c r="BK48" s="94">
        <f t="shared" si="32"/>
        <v>7279155198</v>
      </c>
      <c r="BL48" s="153">
        <v>2050708366.9822154</v>
      </c>
      <c r="BM48" s="153">
        <f>'[3]1.Direct Sales'!BM48</f>
        <v>1041978027.4895248</v>
      </c>
      <c r="BN48" s="153">
        <f>'[3]1.Direct Sales'!BN48</f>
        <v>1961529074.5976446</v>
      </c>
      <c r="BO48" s="94">
        <f t="shared" si="33"/>
        <v>5054215469.0693846</v>
      </c>
      <c r="BP48" s="61"/>
      <c r="BQ48" s="89">
        <f t="shared" si="34"/>
        <v>0.73359194116979731</v>
      </c>
      <c r="BR48" s="162">
        <f t="shared" si="35"/>
        <v>0.40991469958834914</v>
      </c>
      <c r="BS48" s="162">
        <f t="shared" si="36"/>
        <v>1.2047897480197669</v>
      </c>
      <c r="BT48" s="162">
        <f t="shared" si="37"/>
        <v>0.15161958652575414</v>
      </c>
      <c r="BU48" s="89">
        <f t="shared" si="38"/>
        <v>0.66000339836170108</v>
      </c>
      <c r="BV48" s="162">
        <f t="shared" si="39"/>
        <v>-0.12908791277861309</v>
      </c>
      <c r="BW48" s="162">
        <f t="shared" si="40"/>
        <v>-6.0439816586687178E-2</v>
      </c>
      <c r="BX48" s="162">
        <f t="shared" si="41"/>
        <v>0.57588423780128206</v>
      </c>
      <c r="BY48" s="89">
        <f t="shared" si="42"/>
        <v>0.16186847879209632</v>
      </c>
      <c r="BZ48" s="162">
        <f t="shared" si="43"/>
        <v>0.64122247052301762</v>
      </c>
      <c r="CA48" s="162">
        <f t="shared" si="44"/>
        <v>0.64932174653114894</v>
      </c>
      <c r="CB48" s="162">
        <f t="shared" si="45"/>
        <v>0.36396186760629656</v>
      </c>
      <c r="CC48" s="89">
        <f t="shared" si="46"/>
        <v>0.52750282206597499</v>
      </c>
      <c r="CD48" s="162">
        <f t="shared" si="47"/>
        <v>1.1305925516124642</v>
      </c>
      <c r="CE48" s="162">
        <f t="shared" si="48"/>
        <v>1.2304125427267723</v>
      </c>
      <c r="CF48" s="162">
        <f t="shared" si="49"/>
        <v>0.97952766020463944</v>
      </c>
      <c r="CG48" s="89">
        <f t="shared" si="50"/>
        <v>1.1095280455039016</v>
      </c>
      <c r="CH48" s="162">
        <f t="shared" si="51"/>
        <v>0.79589639052954309</v>
      </c>
      <c r="CI48" s="162">
        <f t="shared" si="52"/>
        <v>0.19784285568322502</v>
      </c>
      <c r="CJ48" s="162">
        <f t="shared" si="53"/>
        <v>0.74289296833140805</v>
      </c>
      <c r="CK48" s="99">
        <f t="shared" si="54"/>
        <v>0.45305936983124329</v>
      </c>
      <c r="CL48" s="162">
        <f t="shared" si="55"/>
        <v>1.6562977290922358</v>
      </c>
      <c r="CM48" s="162">
        <f t="shared" si="56"/>
        <v>0.13221034385494446</v>
      </c>
      <c r="CN48" s="162">
        <f t="shared" si="57"/>
        <v>9.6634604064620211E-2</v>
      </c>
      <c r="CO48" s="99">
        <f t="shared" si="58"/>
        <v>0.48513963907545543</v>
      </c>
      <c r="CP48" s="162">
        <f t="shared" si="59"/>
        <v>0.10876624868727025</v>
      </c>
      <c r="CQ48" s="162">
        <f t="shared" si="60"/>
        <v>0.14699676104820414</v>
      </c>
      <c r="CR48" s="162">
        <f t="shared" si="61"/>
        <v>0.35807675738266287</v>
      </c>
      <c r="CS48" s="99">
        <f t="shared" si="62"/>
        <v>0.21458890572029565</v>
      </c>
      <c r="CT48" s="162">
        <f t="shared" si="7"/>
        <v>0.21607396030413017</v>
      </c>
      <c r="CU48" s="162">
        <f t="shared" si="8"/>
        <v>0.23874667614644007</v>
      </c>
      <c r="CV48" s="162">
        <f t="shared" si="9"/>
        <v>0.28799839827847173</v>
      </c>
      <c r="CW48" s="99">
        <f t="shared" si="10"/>
        <v>0.24798438207360052</v>
      </c>
      <c r="CX48" s="162">
        <f t="shared" si="11"/>
        <v>0.33472316486713827</v>
      </c>
      <c r="CY48" s="162">
        <f t="shared" si="12"/>
        <v>0.19628883347869563</v>
      </c>
      <c r="CZ48" s="162">
        <f t="shared" si="13"/>
        <v>0.28810404974807069</v>
      </c>
      <c r="DA48" s="99">
        <f t="shared" si="14"/>
        <v>0.25929059632667628</v>
      </c>
      <c r="DB48" s="156">
        <f t="shared" si="15"/>
        <v>0.33185392850107664</v>
      </c>
      <c r="DC48" s="156">
        <f t="shared" si="16"/>
        <v>0.64792981953651596</v>
      </c>
      <c r="DD48" s="156">
        <f t="shared" si="17"/>
        <v>0.44240736283756754</v>
      </c>
      <c r="DE48" s="156">
        <f t="shared" si="17"/>
        <v>0.43100492564289183</v>
      </c>
    </row>
    <row r="49" spans="1:109" s="54" customFormat="1" ht="13.5" customHeight="1">
      <c r="B49" s="54" t="s">
        <v>201</v>
      </c>
      <c r="C49" s="153">
        <v>582854372.57000005</v>
      </c>
      <c r="D49" s="153">
        <v>399351880.83999997</v>
      </c>
      <c r="E49" s="153">
        <v>457511146.31999999</v>
      </c>
      <c r="F49" s="153">
        <v>982182261.67999995</v>
      </c>
      <c r="G49" s="94">
        <f t="shared" si="18"/>
        <v>1839045288.8399999</v>
      </c>
      <c r="H49" s="153">
        <v>495567473.23000002</v>
      </c>
      <c r="I49" s="153">
        <v>521412710.58999997</v>
      </c>
      <c r="J49" s="153">
        <v>624158225.65999997</v>
      </c>
      <c r="K49" s="94">
        <f t="shared" si="19"/>
        <v>1641138409.48</v>
      </c>
      <c r="L49" s="153">
        <v>750618557.61000001</v>
      </c>
      <c r="M49" s="153">
        <v>1456568548.01</v>
      </c>
      <c r="N49" s="153">
        <v>846267429.05999994</v>
      </c>
      <c r="O49" s="94">
        <f t="shared" si="20"/>
        <v>3053454534.6799998</v>
      </c>
      <c r="P49" s="153">
        <v>808291555.76999998</v>
      </c>
      <c r="Q49" s="153">
        <v>802027696.09000003</v>
      </c>
      <c r="R49" s="153">
        <v>1513868440.4400001</v>
      </c>
      <c r="S49" s="94">
        <f t="shared" si="21"/>
        <v>3124187692.3000002</v>
      </c>
      <c r="T49" s="153">
        <v>1248648425.26</v>
      </c>
      <c r="U49" s="153">
        <v>1124847312.0699999</v>
      </c>
      <c r="V49" s="153">
        <v>1550632481.6600001</v>
      </c>
      <c r="W49" s="94">
        <f t="shared" si="22"/>
        <v>3924128218.9899998</v>
      </c>
      <c r="X49" s="153">
        <v>950884469.49000001</v>
      </c>
      <c r="Y49" s="153">
        <v>1116022517.46</v>
      </c>
      <c r="Z49" s="153">
        <v>1241721525.52</v>
      </c>
      <c r="AA49" s="94">
        <f t="shared" si="23"/>
        <v>3308628512.4700003</v>
      </c>
      <c r="AB49" s="153">
        <v>1128788293.22</v>
      </c>
      <c r="AC49" s="153">
        <v>2034081267.8399999</v>
      </c>
      <c r="AD49" s="153">
        <v>1234073490.1300001</v>
      </c>
      <c r="AE49" s="94">
        <f t="shared" si="24"/>
        <v>4396943051.1900005</v>
      </c>
      <c r="AF49" s="153">
        <v>979597041.91999996</v>
      </c>
      <c r="AG49" s="153">
        <v>1225360346.26</v>
      </c>
      <c r="AH49" s="153">
        <v>1365163767.72</v>
      </c>
      <c r="AI49" s="94">
        <f t="shared" si="25"/>
        <v>3570121155.8999996</v>
      </c>
      <c r="AJ49" s="153">
        <v>1233752774.75</v>
      </c>
      <c r="AK49" s="153">
        <v>1322195199.8299999</v>
      </c>
      <c r="AL49" s="153">
        <v>2241274785.3099999</v>
      </c>
      <c r="AM49" s="94">
        <f t="shared" si="26"/>
        <v>4797222759.8899994</v>
      </c>
      <c r="AN49" s="153">
        <v>1666326467.27</v>
      </c>
      <c r="AO49" s="153">
        <v>2064226268</v>
      </c>
      <c r="AP49" s="153">
        <v>2174421177.8144274</v>
      </c>
      <c r="AQ49" s="94">
        <f t="shared" si="27"/>
        <v>5904973913.0844269</v>
      </c>
      <c r="AR49" s="153">
        <v>1863955818.73</v>
      </c>
      <c r="AS49" s="153">
        <v>3341186945.5999999</v>
      </c>
      <c r="AT49" s="153">
        <v>1977598506.4300001</v>
      </c>
      <c r="AU49" s="94">
        <f>SUM(AR49:AT49)</f>
        <v>7182741270.7600002</v>
      </c>
      <c r="AV49" s="153">
        <v>2083716941</v>
      </c>
      <c r="AW49" s="153">
        <v>1660133484</v>
      </c>
      <c r="AX49" s="153">
        <v>2634954809</v>
      </c>
      <c r="AY49" s="94">
        <f>SUM(AV49:AX49)</f>
        <v>6378805234</v>
      </c>
      <c r="AZ49" s="153">
        <v>1796507131</v>
      </c>
      <c r="BA49" s="153">
        <v>2102540236</v>
      </c>
      <c r="BB49" s="153">
        <v>3117995100</v>
      </c>
      <c r="BC49" s="94">
        <f>SUM(AZ49:BB49)</f>
        <v>7017042467</v>
      </c>
      <c r="BD49" s="153">
        <v>2496886197</v>
      </c>
      <c r="BE49" s="153">
        <v>3646619893</v>
      </c>
      <c r="BF49" s="153">
        <v>3707672531</v>
      </c>
      <c r="BG49" s="94">
        <f>SUM(BD49:BF49)</f>
        <v>9851178621</v>
      </c>
      <c r="BH49" s="153">
        <v>3224050912</v>
      </c>
      <c r="BI49" s="153">
        <v>5523411164</v>
      </c>
      <c r="BJ49" s="153">
        <v>3513618924</v>
      </c>
      <c r="BK49" s="94">
        <f>SUM(BH49:BJ49)</f>
        <v>12261081000</v>
      </c>
      <c r="BL49" s="153">
        <v>3276234035.6240354</v>
      </c>
      <c r="BM49" s="153">
        <f>'[3]1.Direct Sales'!BM49</f>
        <v>2935452889.1344147</v>
      </c>
      <c r="BN49" s="153">
        <f>'[3]1.Direct Sales'!BN49</f>
        <v>4311021643.9505453</v>
      </c>
      <c r="BO49" s="94">
        <f>SUM(BL49:BN49)</f>
        <v>10522708568.708996</v>
      </c>
      <c r="BP49" s="61"/>
      <c r="BQ49" s="89">
        <f t="shared" si="34"/>
        <v>1.0160569598260452</v>
      </c>
      <c r="BR49" s="162">
        <f t="shared" si="35"/>
        <v>0.50381079947464635</v>
      </c>
      <c r="BS49" s="162">
        <f t="shared" si="36"/>
        <v>0.39648852820487712</v>
      </c>
      <c r="BT49" s="162">
        <f t="shared" si="37"/>
        <v>0.45825474046751347</v>
      </c>
      <c r="BU49" s="89">
        <f t="shared" si="38"/>
        <v>0.439989690775205</v>
      </c>
      <c r="BV49" s="162">
        <f t="shared" si="39"/>
        <v>0.21193526633692206</v>
      </c>
      <c r="BW49" s="162">
        <f t="shared" si="40"/>
        <v>0.52782796932550746</v>
      </c>
      <c r="BX49" s="162">
        <f t="shared" si="41"/>
        <v>-9.8228266570362988E-2</v>
      </c>
      <c r="BY49" s="89">
        <f t="shared" si="42"/>
        <v>0.14273581087943765</v>
      </c>
      <c r="BZ49" s="162">
        <f t="shared" si="43"/>
        <v>-1.1929419209332992E-2</v>
      </c>
      <c r="CA49" s="162">
        <f t="shared" si="44"/>
        <v>0.17544415641339861</v>
      </c>
      <c r="CB49" s="162">
        <f t="shared" si="45"/>
        <v>0.44539393558339868</v>
      </c>
      <c r="CC49" s="89">
        <f t="shared" si="46"/>
        <v>0.22249388709442286</v>
      </c>
      <c r="CD49" s="162">
        <f t="shared" si="47"/>
        <v>0.75239634333676952</v>
      </c>
      <c r="CE49" s="162">
        <f t="shared" si="48"/>
        <v>0.84962779487465401</v>
      </c>
      <c r="CF49" s="162">
        <f t="shared" si="49"/>
        <v>0.75113431886737847</v>
      </c>
      <c r="CG49" s="89">
        <f t="shared" si="50"/>
        <v>0.78471952678548651</v>
      </c>
      <c r="CH49" s="162">
        <f t="shared" si="51"/>
        <v>0.65128911233908093</v>
      </c>
      <c r="CI49" s="162">
        <f t="shared" si="52"/>
        <v>0.6426024851740666</v>
      </c>
      <c r="CJ49" s="162">
        <f t="shared" si="53"/>
        <v>0.60249654679939302</v>
      </c>
      <c r="CK49" s="99">
        <f t="shared" si="54"/>
        <v>0.63357614304693888</v>
      </c>
      <c r="CL49" s="162">
        <f t="shared" si="55"/>
        <v>1.1271164079016986</v>
      </c>
      <c r="CM49" s="162">
        <f t="shared" si="56"/>
        <v>0.35481247542161665</v>
      </c>
      <c r="CN49" s="162">
        <f t="shared" si="57"/>
        <v>0.93013825249751192</v>
      </c>
      <c r="CO49" s="99">
        <f t="shared" si="58"/>
        <v>0.78671954128457378</v>
      </c>
      <c r="CP49" s="162">
        <f t="shared" si="59"/>
        <v>0.4561321909602456</v>
      </c>
      <c r="CQ49" s="162">
        <f t="shared" si="60"/>
        <v>0.59018897986494911</v>
      </c>
      <c r="CR49" s="162">
        <f t="shared" si="61"/>
        <v>0.39117038233611212</v>
      </c>
      <c r="CS49" s="99">
        <f t="shared" si="62"/>
        <v>0.46273017081260193</v>
      </c>
      <c r="CT49" s="162">
        <f t="shared" si="7"/>
        <v>0.49843757873613725</v>
      </c>
      <c r="CU49" s="162">
        <f t="shared" si="8"/>
        <v>0.76657954097888648</v>
      </c>
      <c r="CV49" s="162">
        <f t="shared" si="9"/>
        <v>0.70513080392580019</v>
      </c>
      <c r="CW49" s="99">
        <f t="shared" si="10"/>
        <v>0.66828486729999748</v>
      </c>
      <c r="CX49" s="162">
        <f t="shared" si="11"/>
        <v>0.72968204482265908</v>
      </c>
      <c r="CY49" s="162">
        <f t="shared" si="12"/>
        <v>0.6531284402609574</v>
      </c>
      <c r="CZ49" s="162">
        <f t="shared" si="13"/>
        <v>0.77670994015001282</v>
      </c>
      <c r="DA49" s="99">
        <f t="shared" si="14"/>
        <v>0.70701972099611265</v>
      </c>
      <c r="DB49" s="156">
        <f t="shared" si="15"/>
        <v>0.57230282633865448</v>
      </c>
      <c r="DC49" s="156">
        <f t="shared" si="16"/>
        <v>0.76820292911724364</v>
      </c>
      <c r="DD49" s="156">
        <f t="shared" si="17"/>
        <v>0.63608940435173333</v>
      </c>
      <c r="DE49" s="156">
        <f t="shared" si="17"/>
        <v>0.64963628496154135</v>
      </c>
    </row>
    <row r="50" spans="1:109" s="54" customFormat="1" ht="13.5" customHeight="1">
      <c r="B50" s="54" t="s">
        <v>202</v>
      </c>
      <c r="C50" s="153">
        <v>5715132830.0200005</v>
      </c>
      <c r="D50" s="153">
        <v>5152193947.2200003</v>
      </c>
      <c r="E50" s="153">
        <v>5459216241.46</v>
      </c>
      <c r="F50" s="153">
        <v>8682849235.6900005</v>
      </c>
      <c r="G50" s="94">
        <f t="shared" si="18"/>
        <v>19294259424.370003</v>
      </c>
      <c r="H50" s="153">
        <v>6242905549.7600002</v>
      </c>
      <c r="I50" s="153">
        <v>6769201426.29</v>
      </c>
      <c r="J50" s="153">
        <v>7199609795.79</v>
      </c>
      <c r="K50" s="94">
        <f t="shared" si="19"/>
        <v>20211716771.84</v>
      </c>
      <c r="L50" s="153">
        <v>6428760520.0900002</v>
      </c>
      <c r="M50" s="153">
        <v>10449096968.450001</v>
      </c>
      <c r="N50" s="153">
        <v>8339425908.5600004</v>
      </c>
      <c r="O50" s="94">
        <f t="shared" si="20"/>
        <v>25217283397.100002</v>
      </c>
      <c r="P50" s="153">
        <v>8670664384.8700008</v>
      </c>
      <c r="Q50" s="153">
        <v>7055919718.6700001</v>
      </c>
      <c r="R50" s="153">
        <v>7813489218.6800003</v>
      </c>
      <c r="S50" s="94">
        <f t="shared" si="21"/>
        <v>23540073322.220001</v>
      </c>
      <c r="T50" s="153">
        <v>7694433202.1700001</v>
      </c>
      <c r="U50" s="153">
        <v>7741046893.6300001</v>
      </c>
      <c r="V50" s="153">
        <v>12743743522.049999</v>
      </c>
      <c r="W50" s="94">
        <f t="shared" si="22"/>
        <v>28179223617.849998</v>
      </c>
      <c r="X50" s="153">
        <v>8296045626.21</v>
      </c>
      <c r="Y50" s="153">
        <v>8994101052.2700005</v>
      </c>
      <c r="Z50" s="153">
        <v>8832598822.1900005</v>
      </c>
      <c r="AA50" s="94">
        <f t="shared" si="23"/>
        <v>26122745500.669998</v>
      </c>
      <c r="AB50" s="153">
        <v>8444032938.6300001</v>
      </c>
      <c r="AC50" s="153">
        <v>12417064514.09</v>
      </c>
      <c r="AD50" s="153">
        <v>10272897880.440001</v>
      </c>
      <c r="AE50" s="94">
        <f t="shared" si="24"/>
        <v>31133995333.160004</v>
      </c>
      <c r="AF50" s="153">
        <v>11832612573.969999</v>
      </c>
      <c r="AG50" s="153">
        <v>9737089286.8299999</v>
      </c>
      <c r="AH50" s="153">
        <v>11106929853.110001</v>
      </c>
      <c r="AI50" s="94">
        <f t="shared" si="25"/>
        <v>32676631713.91</v>
      </c>
      <c r="AJ50" s="153">
        <v>10561862411.34</v>
      </c>
      <c r="AK50" s="153">
        <v>11197813883.75</v>
      </c>
      <c r="AL50" s="153">
        <v>18321041639.869999</v>
      </c>
      <c r="AM50" s="94">
        <f t="shared" si="26"/>
        <v>40080717934.959999</v>
      </c>
      <c r="AN50" s="153">
        <v>9812554569.4928303</v>
      </c>
      <c r="AO50" s="153">
        <v>10173241916.579418</v>
      </c>
      <c r="AP50" s="153">
        <v>11484449703.755329</v>
      </c>
      <c r="AQ50" s="94">
        <f t="shared" si="27"/>
        <v>31470246189.827579</v>
      </c>
      <c r="AR50" s="153">
        <v>10575595744.950001</v>
      </c>
      <c r="AS50" s="153">
        <v>19666609363.16</v>
      </c>
      <c r="AT50" s="153">
        <v>14818849074.1</v>
      </c>
      <c r="AU50" s="94">
        <f t="shared" si="28"/>
        <v>45061054182.209999</v>
      </c>
      <c r="AV50" s="153">
        <v>16496711468</v>
      </c>
      <c r="AW50" s="153">
        <v>12448937593</v>
      </c>
      <c r="AX50" s="153">
        <v>13415291089</v>
      </c>
      <c r="AY50" s="94">
        <f t="shared" si="29"/>
        <v>42360940150</v>
      </c>
      <c r="AZ50" s="153">
        <v>12959607886</v>
      </c>
      <c r="BA50" s="153">
        <v>12701096125</v>
      </c>
      <c r="BB50" s="153">
        <v>22884986525</v>
      </c>
      <c r="BC50" s="94">
        <f t="shared" si="30"/>
        <v>48545690536</v>
      </c>
      <c r="BD50" s="153">
        <v>13060004608</v>
      </c>
      <c r="BE50" s="153">
        <v>13358140048</v>
      </c>
      <c r="BF50" s="153">
        <v>15490889838</v>
      </c>
      <c r="BG50" s="94">
        <f t="shared" si="31"/>
        <v>41909034494</v>
      </c>
      <c r="BH50" s="153">
        <v>13835171487</v>
      </c>
      <c r="BI50" s="153">
        <v>21125485731</v>
      </c>
      <c r="BJ50" s="153">
        <v>17730742850</v>
      </c>
      <c r="BK50" s="94">
        <f t="shared" si="32"/>
        <v>52691400068</v>
      </c>
      <c r="BL50" s="153">
        <v>19612973759.25452</v>
      </c>
      <c r="BM50" s="153">
        <f>'[3]1.Direct Sales'!BM50</f>
        <v>13091101093.195801</v>
      </c>
      <c r="BN50" s="153">
        <f>'[3]1.Direct Sales'!BN50</f>
        <v>16195305264.432884</v>
      </c>
      <c r="BO50" s="94">
        <f t="shared" si="33"/>
        <v>48899380116.883209</v>
      </c>
      <c r="BP50" s="61"/>
      <c r="BQ50" s="89">
        <f t="shared" si="34"/>
        <v>0.29245554920230954</v>
      </c>
      <c r="BR50" s="162">
        <f t="shared" si="35"/>
        <v>0.31347759995760227</v>
      </c>
      <c r="BS50" s="162">
        <f t="shared" si="36"/>
        <v>0.18833852835150067</v>
      </c>
      <c r="BT50" s="162">
        <f t="shared" si="37"/>
        <v>0.231847131095126</v>
      </c>
      <c r="BU50" s="89">
        <f t="shared" si="38"/>
        <v>0.23462923594459917</v>
      </c>
      <c r="BV50" s="162">
        <f t="shared" si="39"/>
        <v>0.36467196154166515</v>
      </c>
      <c r="BW50" s="162">
        <f t="shared" si="40"/>
        <v>0.37998867264115987</v>
      </c>
      <c r="BX50" s="162">
        <f t="shared" si="41"/>
        <v>0.42150702999067935</v>
      </c>
      <c r="BY50" s="89">
        <f t="shared" si="42"/>
        <v>0.38812786462588456</v>
      </c>
      <c r="BZ50" s="162">
        <f t="shared" si="43"/>
        <v>0.37266282438598886</v>
      </c>
      <c r="CA50" s="162">
        <f t="shared" si="44"/>
        <v>0.44655032292396069</v>
      </c>
      <c r="CB50" s="162">
        <f t="shared" si="45"/>
        <v>0.43764990312068197</v>
      </c>
      <c r="CC50" s="89">
        <f t="shared" si="46"/>
        <v>0.42234997239494754</v>
      </c>
      <c r="CD50" s="162">
        <f t="shared" si="47"/>
        <v>0.18279901191619152</v>
      </c>
      <c r="CE50" s="162">
        <f t="shared" si="48"/>
        <v>0.13110158063120902</v>
      </c>
      <c r="CF50" s="162">
        <f t="shared" si="49"/>
        <v>0.30023449892268683</v>
      </c>
      <c r="CG50" s="89">
        <f t="shared" si="50"/>
        <v>0.20470668709077411</v>
      </c>
      <c r="CH50" s="162">
        <f t="shared" si="51"/>
        <v>0.25243421263416277</v>
      </c>
      <c r="CI50" s="162">
        <f t="shared" si="52"/>
        <v>0.58383725403405395</v>
      </c>
      <c r="CJ50" s="162">
        <f t="shared" si="53"/>
        <v>0.44251887311326921</v>
      </c>
      <c r="CK50" s="99">
        <f t="shared" si="54"/>
        <v>0.44732642566489522</v>
      </c>
      <c r="CL50" s="162">
        <f t="shared" si="55"/>
        <v>0.39417321110388848</v>
      </c>
      <c r="CM50" s="162">
        <f t="shared" si="56"/>
        <v>0.27850708012279801</v>
      </c>
      <c r="CN50" s="162">
        <f t="shared" si="57"/>
        <v>0.20783072067783381</v>
      </c>
      <c r="CO50" s="99">
        <f t="shared" si="58"/>
        <v>0.29636801371934318</v>
      </c>
      <c r="CP50" s="162">
        <f t="shared" si="59"/>
        <v>0.227019192380844</v>
      </c>
      <c r="CQ50" s="162">
        <f t="shared" si="60"/>
        <v>0.13424783237659699</v>
      </c>
      <c r="CR50" s="162">
        <f t="shared" si="61"/>
        <v>0.24910946521719635</v>
      </c>
      <c r="CS50" s="99">
        <f t="shared" si="62"/>
        <v>0.21119812810679517</v>
      </c>
      <c r="CT50" s="162">
        <f t="shared" si="7"/>
        <v>0.33094848191759074</v>
      </c>
      <c r="CU50" s="162">
        <f t="shared" si="8"/>
        <v>0.31306619438884331</v>
      </c>
      <c r="CV50" s="162">
        <f t="shared" si="9"/>
        <v>0.34885782406575339</v>
      </c>
      <c r="CW50" s="99">
        <f t="shared" si="10"/>
        <v>0.33170342046916201</v>
      </c>
      <c r="CX50" s="162">
        <f t="shared" si="11"/>
        <v>0.30821674926507026</v>
      </c>
      <c r="CY50" s="162">
        <f t="shared" si="12"/>
        <v>7.4180370439085763E-2</v>
      </c>
      <c r="CZ50" s="162">
        <f t="shared" si="13"/>
        <v>0.19649932065165121</v>
      </c>
      <c r="DA50" s="99">
        <f t="shared" si="14"/>
        <v>0.16933349705791945</v>
      </c>
      <c r="DB50" s="156">
        <f t="shared" si="15"/>
        <v>0.18890203040159759</v>
      </c>
      <c r="DC50" s="156">
        <f t="shared" si="16"/>
        <v>5.1583799452644685E-2</v>
      </c>
      <c r="DD50" s="156">
        <f t="shared" si="17"/>
        <v>0.20722727199802504</v>
      </c>
      <c r="DE50" s="156">
        <f t="shared" si="17"/>
        <v>0.15435068116360506</v>
      </c>
    </row>
    <row r="51" spans="1:109" s="54" customFormat="1" ht="13.5" customHeight="1">
      <c r="B51" s="54" t="s">
        <v>374</v>
      </c>
      <c r="C51" s="153">
        <v>421641143.38</v>
      </c>
      <c r="D51" s="153">
        <v>472609651.83999997</v>
      </c>
      <c r="E51" s="153">
        <v>541911041.58000004</v>
      </c>
      <c r="F51" s="153">
        <v>788000139.78999996</v>
      </c>
      <c r="G51" s="94">
        <f t="shared" si="18"/>
        <v>1802520833.21</v>
      </c>
      <c r="H51" s="153">
        <v>640609859.25999999</v>
      </c>
      <c r="I51" s="153">
        <v>724897694.99000001</v>
      </c>
      <c r="J51" s="153">
        <v>869333703.21000004</v>
      </c>
      <c r="K51" s="94">
        <f t="shared" si="19"/>
        <v>2234841257.46</v>
      </c>
      <c r="L51" s="153">
        <v>1121431495.5899999</v>
      </c>
      <c r="M51" s="153">
        <v>1697679780.9200001</v>
      </c>
      <c r="N51" s="153">
        <v>1204559135.0699999</v>
      </c>
      <c r="O51" s="94">
        <f t="shared" si="20"/>
        <v>4023670411.5799999</v>
      </c>
      <c r="P51" s="153">
        <v>1980444007.26</v>
      </c>
      <c r="Q51" s="153">
        <v>1797333200.9100001</v>
      </c>
      <c r="R51" s="153">
        <v>1223767455.02</v>
      </c>
      <c r="S51" s="94">
        <f t="shared" si="21"/>
        <v>5001544663.1900005</v>
      </c>
      <c r="T51" s="153">
        <v>1443287262.76</v>
      </c>
      <c r="U51" s="153">
        <v>1645149676.45</v>
      </c>
      <c r="V51" s="153">
        <v>2479053303.3699999</v>
      </c>
      <c r="W51" s="94">
        <f t="shared" si="22"/>
        <v>5567490242.5799999</v>
      </c>
      <c r="X51" s="153">
        <v>1604115303.03</v>
      </c>
      <c r="Y51" s="153">
        <v>1771707850.8599999</v>
      </c>
      <c r="Z51" s="153">
        <v>2271671174.6799998</v>
      </c>
      <c r="AA51" s="94">
        <f t="shared" si="23"/>
        <v>5647494328.5699997</v>
      </c>
      <c r="AB51" s="153">
        <v>1727110628.97</v>
      </c>
      <c r="AC51" s="153">
        <v>2961900222.04</v>
      </c>
      <c r="AD51" s="153">
        <v>2714238341.79</v>
      </c>
      <c r="AE51" s="94">
        <f t="shared" si="24"/>
        <v>7403249192.8000002</v>
      </c>
      <c r="AF51" s="153">
        <v>4837493350.4300003</v>
      </c>
      <c r="AG51" s="153">
        <v>2542614886.4299998</v>
      </c>
      <c r="AH51" s="153">
        <v>2950431733.0100002</v>
      </c>
      <c r="AI51" s="94">
        <f t="shared" si="25"/>
        <v>10330539969.870001</v>
      </c>
      <c r="AJ51" s="153">
        <v>2693122206.5799999</v>
      </c>
      <c r="AK51" s="153">
        <v>2211108869.0300002</v>
      </c>
      <c r="AL51" s="153">
        <v>3892672421.4699998</v>
      </c>
      <c r="AM51" s="94">
        <f t="shared" si="26"/>
        <v>8796903497.0799999</v>
      </c>
      <c r="AN51" s="153">
        <v>2605966986.9072223</v>
      </c>
      <c r="AO51" s="153">
        <v>3379251917.4189382</v>
      </c>
      <c r="AP51" s="153">
        <v>4134771136.9738412</v>
      </c>
      <c r="AQ51" s="94">
        <f t="shared" si="27"/>
        <v>10119990041.300001</v>
      </c>
      <c r="AR51" s="153">
        <v>3006676634.27</v>
      </c>
      <c r="AS51" s="153">
        <v>4876057075.2299995</v>
      </c>
      <c r="AT51" s="153">
        <v>3741845218.5300002</v>
      </c>
      <c r="AU51" s="94">
        <f t="shared" si="28"/>
        <v>11624578928.030001</v>
      </c>
      <c r="AV51" s="153">
        <v>6121358782</v>
      </c>
      <c r="AW51" s="153">
        <v>4576606982</v>
      </c>
      <c r="AX51" s="153">
        <v>3273503259</v>
      </c>
      <c r="AY51" s="94">
        <f t="shared" si="29"/>
        <v>13971469023</v>
      </c>
      <c r="AZ51" s="153">
        <v>3548856146</v>
      </c>
      <c r="BA51" s="153">
        <v>3765227942</v>
      </c>
      <c r="BB51" s="153">
        <v>4950297447</v>
      </c>
      <c r="BC51" s="94">
        <f t="shared" si="30"/>
        <v>12264381535</v>
      </c>
      <c r="BD51" s="153">
        <v>4176771460</v>
      </c>
      <c r="BE51" s="153">
        <v>6226450760</v>
      </c>
      <c r="BF51" s="153">
        <v>7319731218</v>
      </c>
      <c r="BG51" s="94">
        <f t="shared" si="31"/>
        <v>17722953438</v>
      </c>
      <c r="BH51" s="153">
        <v>4997216453</v>
      </c>
      <c r="BI51" s="153">
        <v>6546591277</v>
      </c>
      <c r="BJ51" s="153">
        <v>5699645789</v>
      </c>
      <c r="BK51" s="94">
        <f t="shared" si="32"/>
        <v>17243453519</v>
      </c>
      <c r="BL51" s="153">
        <v>10751337834.602495</v>
      </c>
      <c r="BM51" s="153">
        <f>'[3]1.Direct Sales'!BM51</f>
        <v>4394372321.141017</v>
      </c>
      <c r="BN51" s="153">
        <f>'[3]1.Direct Sales'!BN51</f>
        <v>5588646121.5507002</v>
      </c>
      <c r="BO51" s="94">
        <f t="shared" si="33"/>
        <v>20734356277.294212</v>
      </c>
      <c r="BP51" s="61"/>
      <c r="BQ51" s="89">
        <f t="shared" si="34"/>
        <v>1.5270225836928737</v>
      </c>
      <c r="BR51" s="162">
        <f t="shared" si="35"/>
        <v>0.54009463419015558</v>
      </c>
      <c r="BS51" s="162">
        <f t="shared" si="36"/>
        <v>0.74467544193457869</v>
      </c>
      <c r="BT51" s="162">
        <f t="shared" si="37"/>
        <v>1.2533043524112819</v>
      </c>
      <c r="BU51" s="89">
        <f t="shared" si="38"/>
        <v>0.83992435650138653</v>
      </c>
      <c r="BV51" s="162">
        <f t="shared" si="39"/>
        <v>1.4426307094250084</v>
      </c>
      <c r="BW51" s="162">
        <f t="shared" si="40"/>
        <v>0.4146597220496786</v>
      </c>
      <c r="BX51" s="162">
        <f t="shared" si="41"/>
        <v>1.4109414912997349</v>
      </c>
      <c r="BY51" s="89">
        <f t="shared" si="42"/>
        <v>1.0654699029081849</v>
      </c>
      <c r="BZ51" s="162">
        <f t="shared" si="43"/>
        <v>0.86596409188143109</v>
      </c>
      <c r="CA51" s="162">
        <f t="shared" si="44"/>
        <v>0.3440168397329415</v>
      </c>
      <c r="CB51" s="162">
        <f t="shared" si="45"/>
        <v>0.57022538247900534</v>
      </c>
      <c r="CC51" s="89">
        <f t="shared" si="46"/>
        <v>0.58004830072292601</v>
      </c>
      <c r="CD51" s="162">
        <f t="shared" si="47"/>
        <v>0.62455091724692924</v>
      </c>
      <c r="CE51" s="162">
        <f t="shared" si="48"/>
        <v>0.90734150428843252</v>
      </c>
      <c r="CF51" s="162">
        <f t="shared" si="49"/>
        <v>0.82014509100609057</v>
      </c>
      <c r="CG51" s="89">
        <f>AQ51/AA51-1</f>
        <v>0.79194337391437108</v>
      </c>
      <c r="CH51" s="162">
        <f t="shared" si="51"/>
        <v>0.74087089954573271</v>
      </c>
      <c r="CI51" s="162">
        <f>AS51/AC51-1</f>
        <v>0.64625973520189328</v>
      </c>
      <c r="CJ51" s="162">
        <f t="shared" si="53"/>
        <v>0.37859861491099145</v>
      </c>
      <c r="CK51" s="99">
        <f t="shared" si="54"/>
        <v>0.57019960091785604</v>
      </c>
      <c r="CL51" s="162">
        <f t="shared" si="55"/>
        <v>0.26539890364001795</v>
      </c>
      <c r="CM51" s="162">
        <f t="shared" si="56"/>
        <v>0.79996074373097859</v>
      </c>
      <c r="CN51" s="162">
        <f t="shared" si="57"/>
        <v>0.10949974621524472</v>
      </c>
      <c r="CO51" s="99">
        <f t="shared" ref="CO51:CO56" si="63">AY51/AI51-1</f>
        <v>0.35244324727934018</v>
      </c>
      <c r="CP51" s="162">
        <f t="shared" si="59"/>
        <v>0.31774790513747164</v>
      </c>
      <c r="CQ51" s="162">
        <f t="shared" si="60"/>
        <v>0.70286863516213116</v>
      </c>
      <c r="CR51" s="162">
        <f t="shared" si="61"/>
        <v>0.27169638516117578</v>
      </c>
      <c r="CS51" s="99">
        <f t="shared" si="62"/>
        <v>0.39417029402118331</v>
      </c>
      <c r="CT51" s="162">
        <f t="shared" si="7"/>
        <v>0.60277220739354731</v>
      </c>
      <c r="CU51" s="162">
        <f t="shared" si="8"/>
        <v>0.84255300053384108</v>
      </c>
      <c r="CV51" s="162">
        <f t="shared" si="9"/>
        <v>0.77028690960563528</v>
      </c>
      <c r="CW51" s="99">
        <f t="shared" si="10"/>
        <v>0.75128170736058664</v>
      </c>
      <c r="CX51" s="162">
        <f t="shared" si="11"/>
        <v>0.66203987354073712</v>
      </c>
      <c r="CY51" s="162">
        <f t="shared" si="12"/>
        <v>0.34259939455101707</v>
      </c>
      <c r="CZ51" s="162">
        <f t="shared" si="13"/>
        <v>0.52321794626211982</v>
      </c>
      <c r="DA51" s="99">
        <f t="shared" si="14"/>
        <v>0.48336155879344367</v>
      </c>
      <c r="DB51" s="156">
        <f t="shared" si="15"/>
        <v>0.75636459444544535</v>
      </c>
      <c r="DC51" s="156">
        <f t="shared" si="16"/>
        <v>-3.9818726313122443E-2</v>
      </c>
      <c r="DD51" s="156">
        <f t="shared" si="17"/>
        <v>0.70723707275548509</v>
      </c>
      <c r="DE51" s="156">
        <f t="shared" si="17"/>
        <v>0.48404983349718389</v>
      </c>
    </row>
    <row r="52" spans="1:109" s="54" customFormat="1" ht="13.5" customHeight="1">
      <c r="B52" s="54" t="s">
        <v>203</v>
      </c>
      <c r="C52" s="153">
        <v>4156911043.2600002</v>
      </c>
      <c r="D52" s="153">
        <v>5100525457.5699997</v>
      </c>
      <c r="E52" s="153">
        <v>4730675388.9200001</v>
      </c>
      <c r="F52" s="153">
        <v>8208709056.1400003</v>
      </c>
      <c r="G52" s="94">
        <f t="shared" si="18"/>
        <v>18039909902.630001</v>
      </c>
      <c r="H52" s="153">
        <v>5234567840.5699997</v>
      </c>
      <c r="I52" s="153">
        <v>4595155166.5799999</v>
      </c>
      <c r="J52" s="153">
        <v>4344558349.6599998</v>
      </c>
      <c r="K52" s="94">
        <f t="shared" si="19"/>
        <v>14174281356.809999</v>
      </c>
      <c r="L52" s="153">
        <v>4650379594.6099997</v>
      </c>
      <c r="M52" s="153">
        <v>7747930262.7700005</v>
      </c>
      <c r="N52" s="153">
        <v>6236375675.1199999</v>
      </c>
      <c r="O52" s="94">
        <f>SUM(L52:N52)</f>
        <v>18634685532.5</v>
      </c>
      <c r="P52" s="153">
        <v>6578411033.3699999</v>
      </c>
      <c r="Q52" s="153">
        <v>5590658942.6499996</v>
      </c>
      <c r="R52" s="153">
        <v>6653434640.8299999</v>
      </c>
      <c r="S52" s="94">
        <f t="shared" si="21"/>
        <v>18822504616.849998</v>
      </c>
      <c r="T52" s="153">
        <v>6254220064.0200005</v>
      </c>
      <c r="U52" s="153">
        <v>7450330867.8800001</v>
      </c>
      <c r="V52" s="153">
        <v>13137817213.9</v>
      </c>
      <c r="W52" s="94">
        <f t="shared" si="22"/>
        <v>26842368145.800003</v>
      </c>
      <c r="X52" s="153">
        <v>8848733949.9799995</v>
      </c>
      <c r="Y52" s="153">
        <v>7595239100.4200001</v>
      </c>
      <c r="Z52" s="153">
        <v>6778217415.2799997</v>
      </c>
      <c r="AA52" s="94">
        <f t="shared" si="23"/>
        <v>23222190465.68</v>
      </c>
      <c r="AB52" s="153">
        <v>7544847071.6999998</v>
      </c>
      <c r="AC52" s="153">
        <v>14552577217.530001</v>
      </c>
      <c r="AD52" s="153">
        <v>10173083120.459999</v>
      </c>
      <c r="AE52" s="94">
        <f t="shared" si="24"/>
        <v>32270507409.689999</v>
      </c>
      <c r="AF52" s="153">
        <v>9484029303.2399998</v>
      </c>
      <c r="AG52" s="153">
        <v>6600808405.2799997</v>
      </c>
      <c r="AH52" s="153">
        <v>10596113826.98</v>
      </c>
      <c r="AI52" s="94">
        <f t="shared" si="25"/>
        <v>26680951535.5</v>
      </c>
      <c r="AJ52" s="153">
        <v>9356602553.4799995</v>
      </c>
      <c r="AK52" s="153">
        <v>10936982481.139999</v>
      </c>
      <c r="AL52" s="153">
        <v>20185436399.709999</v>
      </c>
      <c r="AM52" s="94">
        <f t="shared" si="26"/>
        <v>40479021434.330002</v>
      </c>
      <c r="AN52" s="153">
        <v>13297668522.682678</v>
      </c>
      <c r="AO52" s="153">
        <v>10450181177.7274</v>
      </c>
      <c r="AP52" s="153">
        <v>8805980017.6341724</v>
      </c>
      <c r="AQ52" s="94">
        <f t="shared" si="27"/>
        <v>32553829718.04425</v>
      </c>
      <c r="AR52" s="153">
        <v>9431318294.3400002</v>
      </c>
      <c r="AS52" s="153">
        <v>19710153281.310001</v>
      </c>
      <c r="AT52" s="153">
        <v>11361377937.5</v>
      </c>
      <c r="AU52" s="94">
        <f t="shared" si="28"/>
        <v>40502849513.150002</v>
      </c>
      <c r="AV52" s="153">
        <v>12910130357</v>
      </c>
      <c r="AW52" s="153">
        <v>8913209511</v>
      </c>
      <c r="AX52" s="153">
        <v>13183541111</v>
      </c>
      <c r="AY52" s="94">
        <f t="shared" si="29"/>
        <v>35006880979</v>
      </c>
      <c r="AZ52" s="153">
        <v>11381726698</v>
      </c>
      <c r="BA52" s="153">
        <v>14172102216</v>
      </c>
      <c r="BB52" s="153">
        <v>26422513973</v>
      </c>
      <c r="BC52" s="94">
        <f t="shared" si="30"/>
        <v>51976342887</v>
      </c>
      <c r="BD52" s="153">
        <v>14497822061</v>
      </c>
      <c r="BE52" s="153">
        <v>12272803289</v>
      </c>
      <c r="BF52" s="153">
        <v>10671328022</v>
      </c>
      <c r="BG52" s="94">
        <f t="shared" si="31"/>
        <v>37441953372</v>
      </c>
      <c r="BH52" s="153">
        <v>10546247349</v>
      </c>
      <c r="BI52" s="153">
        <v>24676128229</v>
      </c>
      <c r="BJ52" s="153">
        <v>14492200867</v>
      </c>
      <c r="BK52" s="94">
        <f t="shared" si="32"/>
        <v>49714576445</v>
      </c>
      <c r="BL52" s="153">
        <v>14514111642.005285</v>
      </c>
      <c r="BM52" s="153">
        <f>'[3]1.Direct Sales'!BM52</f>
        <v>9492229403.3142414</v>
      </c>
      <c r="BN52" s="153">
        <f>'[3]1.Direct Sales'!BN52</f>
        <v>15315832420.0811</v>
      </c>
      <c r="BO52" s="94">
        <f t="shared" si="33"/>
        <v>39322173465.400627</v>
      </c>
      <c r="BP52" s="61"/>
      <c r="BQ52" s="89">
        <f t="shared" si="34"/>
        <v>0.63833282838871797</v>
      </c>
      <c r="BR52" s="162">
        <f t="shared" si="35"/>
        <v>0.62241531432075337</v>
      </c>
      <c r="BS52" s="162">
        <f t="shared" si="36"/>
        <v>0.878253510806283</v>
      </c>
      <c r="BT52" s="162">
        <f t="shared" si="37"/>
        <v>0.63124924642456692</v>
      </c>
      <c r="BU52" s="89">
        <f t="shared" si="38"/>
        <v>0.73174413667503613</v>
      </c>
      <c r="BV52" s="162">
        <f t="shared" si="39"/>
        <v>0.44168998488096967</v>
      </c>
      <c r="BW52" s="162">
        <f t="shared" si="40"/>
        <v>0.18068522386936814</v>
      </c>
      <c r="BX52" s="162">
        <f t="shared" si="41"/>
        <v>0.59257802909117618</v>
      </c>
      <c r="BY52" s="89">
        <f t="shared" si="42"/>
        <v>0.417502722332451</v>
      </c>
      <c r="BZ52" s="162">
        <f t="shared" si="43"/>
        <v>0.49604626279585906</v>
      </c>
      <c r="CA52" s="162">
        <f t="shared" si="44"/>
        <v>0.46798614384922343</v>
      </c>
      <c r="CB52" s="162">
        <f t="shared" si="45"/>
        <v>0.53643760383220407</v>
      </c>
      <c r="CC52" s="89">
        <f t="shared" si="46"/>
        <v>0.50802720588808081</v>
      </c>
      <c r="CD52" s="162">
        <f t="shared" si="47"/>
        <v>0.50277639692317044</v>
      </c>
      <c r="CE52" s="162">
        <f t="shared" si="48"/>
        <v>0.37588574099655769</v>
      </c>
      <c r="CF52" s="162">
        <f t="shared" si="49"/>
        <v>0.29915868407865287</v>
      </c>
      <c r="CG52" s="89">
        <f t="shared" si="50"/>
        <v>0.40184147426382744</v>
      </c>
      <c r="CH52" s="162">
        <f t="shared" si="51"/>
        <v>0.25003438833319414</v>
      </c>
      <c r="CI52" s="162">
        <f t="shared" si="52"/>
        <v>0.35440980567807578</v>
      </c>
      <c r="CJ52" s="162">
        <f t="shared" si="53"/>
        <v>0.11680773694359337</v>
      </c>
      <c r="CK52" s="99">
        <f t="shared" si="54"/>
        <v>0.25510420393910649</v>
      </c>
      <c r="CL52" s="162">
        <f t="shared" si="55"/>
        <v>0.36124952214029449</v>
      </c>
      <c r="CM52" s="162">
        <f t="shared" si="56"/>
        <v>0.35032089461501514</v>
      </c>
      <c r="CN52" s="162">
        <f t="shared" si="57"/>
        <v>0.24418643724191136</v>
      </c>
      <c r="CO52" s="99">
        <f t="shared" si="63"/>
        <v>0.31205519160072082</v>
      </c>
      <c r="CP52" s="162">
        <f t="shared" si="59"/>
        <v>0.21643797873692905</v>
      </c>
      <c r="CQ52" s="162">
        <f t="shared" si="60"/>
        <v>0.29579637166272521</v>
      </c>
      <c r="CR52" s="162">
        <f t="shared" si="61"/>
        <v>0.30898898838667699</v>
      </c>
      <c r="CS52" s="99">
        <f t="shared" si="62"/>
        <v>0.28403160563854923</v>
      </c>
      <c r="CT52" s="162">
        <f t="shared" si="7"/>
        <v>9.0252929396618997E-2</v>
      </c>
      <c r="CU52" s="162">
        <f t="shared" si="8"/>
        <v>0.17441057530726622</v>
      </c>
      <c r="CV52" s="162">
        <f t="shared" si="9"/>
        <v>0.21182741734939503</v>
      </c>
      <c r="CW52" s="99">
        <f t="shared" si="10"/>
        <v>0.15015510298766199</v>
      </c>
      <c r="CX52" s="162">
        <f t="shared" si="11"/>
        <v>0.11821561099566535</v>
      </c>
      <c r="CY52" s="162">
        <f t="shared" si="12"/>
        <v>0.2519500927676166</v>
      </c>
      <c r="CZ52" s="162">
        <f t="shared" si="13"/>
        <v>0.27556718443158479</v>
      </c>
      <c r="DA52" s="99">
        <f t="shared" si="14"/>
        <v>0.22743404581594295</v>
      </c>
      <c r="DB52" s="156">
        <f t="shared" si="15"/>
        <v>0.12424206732626764</v>
      </c>
      <c r="DC52" s="156">
        <f t="shared" si="16"/>
        <v>6.4961997314172848E-2</v>
      </c>
      <c r="DD52" s="156">
        <f t="shared" si="17"/>
        <v>0.16173889026689281</v>
      </c>
      <c r="DE52" s="156">
        <f t="shared" si="17"/>
        <v>0.12326983626417021</v>
      </c>
    </row>
    <row r="53" spans="1:109" s="54" customFormat="1" ht="13.5" customHeight="1">
      <c r="B53" s="54" t="s">
        <v>204</v>
      </c>
      <c r="C53" s="153">
        <v>95865366.349999994</v>
      </c>
      <c r="D53" s="153">
        <v>104932546.39</v>
      </c>
      <c r="E53" s="153">
        <v>113592464.56</v>
      </c>
      <c r="F53" s="153">
        <v>143856169.38</v>
      </c>
      <c r="G53" s="94">
        <f t="shared" si="18"/>
        <v>362381180.32999998</v>
      </c>
      <c r="H53" s="153">
        <v>108170813.79000001</v>
      </c>
      <c r="I53" s="153">
        <v>120714245.13</v>
      </c>
      <c r="J53" s="153">
        <v>103779235.79000001</v>
      </c>
      <c r="K53" s="94">
        <f t="shared" si="19"/>
        <v>332664294.71000004</v>
      </c>
      <c r="L53" s="153">
        <v>167164328.44</v>
      </c>
      <c r="M53" s="153">
        <v>239896003.91999999</v>
      </c>
      <c r="N53" s="153">
        <v>319652068.55000001</v>
      </c>
      <c r="O53" s="94">
        <f t="shared" si="20"/>
        <v>726712400.91000009</v>
      </c>
      <c r="P53" s="153">
        <v>206435930.74000001</v>
      </c>
      <c r="Q53" s="153">
        <v>207545108.63</v>
      </c>
      <c r="R53" s="153">
        <v>254193675.71000001</v>
      </c>
      <c r="S53" s="94">
        <f t="shared" si="21"/>
        <v>668174715.08000004</v>
      </c>
      <c r="T53" s="153">
        <v>255040566.06</v>
      </c>
      <c r="U53" s="153">
        <v>239915138.81</v>
      </c>
      <c r="V53" s="153">
        <v>291981559.91000003</v>
      </c>
      <c r="W53" s="94">
        <f t="shared" si="22"/>
        <v>786937264.77999997</v>
      </c>
      <c r="X53" s="153">
        <v>179131658.37</v>
      </c>
      <c r="Y53" s="153">
        <v>201826248.5</v>
      </c>
      <c r="Z53" s="153">
        <v>213963585.24000001</v>
      </c>
      <c r="AA53" s="94">
        <f t="shared" si="23"/>
        <v>594921492.11000001</v>
      </c>
      <c r="AB53" s="153">
        <v>254170931.03</v>
      </c>
      <c r="AC53" s="153">
        <v>280565721.72000003</v>
      </c>
      <c r="AD53" s="153">
        <v>193284536.69</v>
      </c>
      <c r="AE53" s="94">
        <f t="shared" si="24"/>
        <v>728021189.44000006</v>
      </c>
      <c r="AF53" s="153">
        <v>183160905.11000001</v>
      </c>
      <c r="AG53" s="153">
        <v>195708194.65000001</v>
      </c>
      <c r="AH53" s="153">
        <v>219210061.28999999</v>
      </c>
      <c r="AI53" s="94">
        <f t="shared" si="25"/>
        <v>598079161.04999995</v>
      </c>
      <c r="AJ53" s="153">
        <v>263392285.61000001</v>
      </c>
      <c r="AK53" s="153">
        <v>199493756.49000001</v>
      </c>
      <c r="AL53" s="153">
        <v>288893600.63</v>
      </c>
      <c r="AM53" s="94">
        <f t="shared" si="26"/>
        <v>751779642.73000002</v>
      </c>
      <c r="AN53" s="153">
        <v>227081085.13</v>
      </c>
      <c r="AO53" s="153">
        <v>266444928.90000001</v>
      </c>
      <c r="AP53" s="153">
        <v>257137647.02584839</v>
      </c>
      <c r="AQ53" s="94">
        <f t="shared" si="27"/>
        <v>750663661.05584836</v>
      </c>
      <c r="AR53" s="153">
        <v>318632460.56</v>
      </c>
      <c r="AS53" s="153">
        <v>309177401.20999998</v>
      </c>
      <c r="AT53" s="153">
        <v>262844697.03</v>
      </c>
      <c r="AU53" s="94">
        <f t="shared" si="28"/>
        <v>890654558.79999995</v>
      </c>
      <c r="AV53" s="153">
        <v>312921455</v>
      </c>
      <c r="AW53" s="153">
        <v>297160932</v>
      </c>
      <c r="AX53" s="153">
        <v>391870041</v>
      </c>
      <c r="AY53" s="94">
        <f t="shared" si="29"/>
        <v>1001952428</v>
      </c>
      <c r="AZ53" s="153">
        <v>356827648</v>
      </c>
      <c r="BA53" s="153">
        <v>341486862</v>
      </c>
      <c r="BB53" s="153">
        <v>477162739</v>
      </c>
      <c r="BC53" s="94">
        <f t="shared" si="30"/>
        <v>1175477249</v>
      </c>
      <c r="BD53" s="153">
        <v>359273601</v>
      </c>
      <c r="BE53" s="153">
        <v>411047385</v>
      </c>
      <c r="BF53" s="153">
        <v>413214482</v>
      </c>
      <c r="BG53" s="94">
        <f t="shared" si="31"/>
        <v>1183535468</v>
      </c>
      <c r="BH53" s="153">
        <v>495688538</v>
      </c>
      <c r="BI53" s="153">
        <v>496189557</v>
      </c>
      <c r="BJ53" s="153">
        <v>432870840</v>
      </c>
      <c r="BK53" s="94">
        <f t="shared" si="32"/>
        <v>1424748935</v>
      </c>
      <c r="BL53" s="153">
        <v>453759817.71983725</v>
      </c>
      <c r="BM53" s="153">
        <f>'[3]1.Direct Sales'!BM53</f>
        <v>323421258.56600261</v>
      </c>
      <c r="BN53" s="153">
        <f>'[3]1.Direct Sales'!BN53</f>
        <v>449654306.69233114</v>
      </c>
      <c r="BO53" s="94">
        <f t="shared" si="33"/>
        <v>1226835382.9781709</v>
      </c>
      <c r="BP53" s="61"/>
      <c r="BQ53" s="89">
        <f t="shared" si="34"/>
        <v>0.78835390984362363</v>
      </c>
      <c r="BR53" s="162">
        <f t="shared" si="35"/>
        <v>0.5204854612342078</v>
      </c>
      <c r="BS53" s="162">
        <f t="shared" si="36"/>
        <v>0.16953061799879965</v>
      </c>
      <c r="BT53" s="162">
        <f t="shared" si="37"/>
        <v>-0.39532837198027893</v>
      </c>
      <c r="BU53" s="89">
        <f t="shared" si="38"/>
        <v>1.8009717852083273E-3</v>
      </c>
      <c r="BV53" s="162">
        <f t="shared" si="39"/>
        <v>-0.11274696970903875</v>
      </c>
      <c r="BW53" s="162">
        <f t="shared" si="40"/>
        <v>-5.7032970124591964E-2</v>
      </c>
      <c r="BX53" s="162">
        <f t="shared" si="41"/>
        <v>-0.13762582535653445</v>
      </c>
      <c r="BY53" s="89">
        <f t="shared" si="42"/>
        <v>-0.10490602599592169</v>
      </c>
      <c r="BZ53" s="162">
        <f t="shared" si="43"/>
        <v>3.2746631953581851E-2</v>
      </c>
      <c r="CA53" s="162">
        <f t="shared" si="44"/>
        <v>-0.16848199959574695</v>
      </c>
      <c r="CB53" s="162">
        <f t="shared" si="45"/>
        <v>-1.0575870890448869E-2</v>
      </c>
      <c r="CC53" s="89">
        <f t="shared" si="46"/>
        <v>-4.4676524576363508E-2</v>
      </c>
      <c r="CD53" s="162">
        <f t="shared" si="47"/>
        <v>0.26767701028569446</v>
      </c>
      <c r="CE53" s="162">
        <f t="shared" si="48"/>
        <v>0.32016985342716708</v>
      </c>
      <c r="CF53" s="162">
        <f t="shared" si="49"/>
        <v>0.20178228803476372</v>
      </c>
      <c r="CG53" s="89">
        <f t="shared" si="50"/>
        <v>0.26178608608251763</v>
      </c>
      <c r="CH53" s="162">
        <f t="shared" si="51"/>
        <v>0.25361487747153721</v>
      </c>
      <c r="CI53" s="162">
        <f t="shared" si="52"/>
        <v>0.10197852864775103</v>
      </c>
      <c r="CJ53" s="162">
        <f t="shared" si="53"/>
        <v>0.35988476642373257</v>
      </c>
      <c r="CK53" s="99">
        <f t="shared" si="54"/>
        <v>0.22339098328319107</v>
      </c>
      <c r="CL53" s="162">
        <f t="shared" si="55"/>
        <v>0.70845112832386548</v>
      </c>
      <c r="CM53" s="162">
        <f t="shared" si="56"/>
        <v>0.51838778407534614</v>
      </c>
      <c r="CN53" s="162">
        <f t="shared" si="57"/>
        <v>0.78764623618978247</v>
      </c>
      <c r="CO53" s="99">
        <f t="shared" si="63"/>
        <v>0.67528396448549044</v>
      </c>
      <c r="CP53" s="162">
        <f t="shared" si="59"/>
        <v>0.35473841678244122</v>
      </c>
      <c r="CQ53" s="162">
        <f t="shared" si="60"/>
        <v>0.71176716508978899</v>
      </c>
      <c r="CR53" s="162">
        <f t="shared" si="61"/>
        <v>0.65169023460344966</v>
      </c>
      <c r="CS53" s="99">
        <f t="shared" si="62"/>
        <v>0.5635928165484656</v>
      </c>
      <c r="CT53" s="162">
        <f t="shared" si="7"/>
        <v>0.58213794334443159</v>
      </c>
      <c r="CU53" s="162">
        <f t="shared" si="8"/>
        <v>0.54271048316431281</v>
      </c>
      <c r="CV53" s="162">
        <f t="shared" si="9"/>
        <v>0.60697776766411105</v>
      </c>
      <c r="CW53" s="99">
        <f t="shared" si="10"/>
        <v>0.5766521405009728</v>
      </c>
      <c r="CX53" s="162">
        <f t="shared" si="11"/>
        <v>0.5556749526674778</v>
      </c>
      <c r="CY53" s="162">
        <f t="shared" si="12"/>
        <v>0.60487006831064383</v>
      </c>
      <c r="CZ53" s="162">
        <f t="shared" si="13"/>
        <v>0.64686921551471865</v>
      </c>
      <c r="DA53" s="99">
        <f t="shared" si="14"/>
        <v>0.59966501144910556</v>
      </c>
      <c r="DB53" s="156">
        <f t="shared" si="15"/>
        <v>0.45007576332481669</v>
      </c>
      <c r="DC53" s="156">
        <f t="shared" si="16"/>
        <v>8.8370723531054907E-2</v>
      </c>
      <c r="DD53" s="156">
        <f t="shared" si="17"/>
        <v>0.14745772742635133</v>
      </c>
      <c r="DE53" s="156">
        <f t="shared" si="17"/>
        <v>0.22444474277791837</v>
      </c>
    </row>
    <row r="54" spans="1:109" s="54" customFormat="1" ht="13.5" customHeight="1">
      <c r="B54" s="54" t="s">
        <v>205</v>
      </c>
      <c r="C54" s="153">
        <v>186524451.02000001</v>
      </c>
      <c r="D54" s="153">
        <v>216934333.44</v>
      </c>
      <c r="E54" s="153">
        <v>257833474.03999999</v>
      </c>
      <c r="F54" s="153">
        <v>345365737.38</v>
      </c>
      <c r="G54" s="94">
        <f t="shared" si="18"/>
        <v>820133544.86000001</v>
      </c>
      <c r="H54" s="153">
        <v>260515012.13</v>
      </c>
      <c r="I54" s="153">
        <v>300967241.04000002</v>
      </c>
      <c r="J54" s="153">
        <v>280811864.41000003</v>
      </c>
      <c r="K54" s="94">
        <f>SUM(H54:J54)</f>
        <v>842294117.58000016</v>
      </c>
      <c r="L54" s="153">
        <v>389207716.38</v>
      </c>
      <c r="M54" s="153">
        <v>598800075.13999999</v>
      </c>
      <c r="N54" s="153">
        <v>441717855.41000003</v>
      </c>
      <c r="O54" s="94">
        <f t="shared" si="20"/>
        <v>1429725646.9300001</v>
      </c>
      <c r="P54" s="153">
        <v>383459156.11000001</v>
      </c>
      <c r="Q54" s="153">
        <v>406927698.51999998</v>
      </c>
      <c r="R54" s="153">
        <v>468635169.42000002</v>
      </c>
      <c r="S54" s="94">
        <f t="shared" si="21"/>
        <v>1259022024.05</v>
      </c>
      <c r="T54" s="153">
        <v>509455986.76999998</v>
      </c>
      <c r="U54" s="153">
        <v>541322590.50999999</v>
      </c>
      <c r="V54" s="153">
        <v>728009415.58000004</v>
      </c>
      <c r="W54" s="94">
        <f t="shared" si="22"/>
        <v>1778787992.8600001</v>
      </c>
      <c r="X54" s="153">
        <v>500943786.70999998</v>
      </c>
      <c r="Y54" s="153">
        <v>513337422.92000002</v>
      </c>
      <c r="Z54" s="153">
        <v>497516828.04000002</v>
      </c>
      <c r="AA54" s="94">
        <f>SUM(X54:Z54)</f>
        <v>1511798037.6700001</v>
      </c>
      <c r="AB54" s="153">
        <v>505483757.49000001</v>
      </c>
      <c r="AC54" s="153">
        <v>858773698.63999999</v>
      </c>
      <c r="AD54" s="153">
        <v>577805840.96000004</v>
      </c>
      <c r="AE54" s="94">
        <f t="shared" si="24"/>
        <v>1942063297.0900002</v>
      </c>
      <c r="AF54" s="153">
        <v>632922760.94000006</v>
      </c>
      <c r="AG54" s="153">
        <v>565287878.71000004</v>
      </c>
      <c r="AH54" s="153">
        <v>577959531.38999999</v>
      </c>
      <c r="AI54" s="94">
        <f t="shared" si="25"/>
        <v>1776170171.04</v>
      </c>
      <c r="AJ54" s="153">
        <v>584399294.48000002</v>
      </c>
      <c r="AK54" s="153">
        <v>675174244.94000006</v>
      </c>
      <c r="AL54" s="153">
        <v>875355193.16999996</v>
      </c>
      <c r="AM54" s="94">
        <f t="shared" si="26"/>
        <v>2134928732.5900002</v>
      </c>
      <c r="AN54" s="153">
        <v>756903610.69000006</v>
      </c>
      <c r="AO54" s="153">
        <v>675407375.24000001</v>
      </c>
      <c r="AP54" s="153">
        <v>680994274.58244634</v>
      </c>
      <c r="AQ54" s="94">
        <f t="shared" si="27"/>
        <v>2113305260.5124464</v>
      </c>
      <c r="AR54" s="153">
        <v>673452900.71000004</v>
      </c>
      <c r="AS54" s="153">
        <v>996916923.39999998</v>
      </c>
      <c r="AT54" s="153">
        <v>724335725.34000003</v>
      </c>
      <c r="AU54" s="94">
        <f t="shared" si="28"/>
        <v>2394705549.4500003</v>
      </c>
      <c r="AV54" s="153">
        <v>808475624</v>
      </c>
      <c r="AW54" s="153">
        <v>549750702</v>
      </c>
      <c r="AX54" s="153">
        <v>1051021888</v>
      </c>
      <c r="AY54" s="94">
        <f t="shared" si="29"/>
        <v>2409248214</v>
      </c>
      <c r="AZ54" s="153">
        <v>761238886</v>
      </c>
      <c r="BA54" s="153">
        <v>881574212</v>
      </c>
      <c r="BB54" s="153">
        <v>1234023826</v>
      </c>
      <c r="BC54" s="94">
        <f t="shared" si="30"/>
        <v>2876836924</v>
      </c>
      <c r="BD54" s="153">
        <v>796212000</v>
      </c>
      <c r="BE54" s="153">
        <v>712859370</v>
      </c>
      <c r="BF54" s="153">
        <v>734821627</v>
      </c>
      <c r="BG54" s="94">
        <f t="shared" si="31"/>
        <v>2243892997</v>
      </c>
      <c r="BH54" s="153">
        <v>774250760</v>
      </c>
      <c r="BI54" s="153">
        <v>1108745533</v>
      </c>
      <c r="BJ54" s="153">
        <v>853280416</v>
      </c>
      <c r="BK54" s="94">
        <f t="shared" si="32"/>
        <v>2736276709</v>
      </c>
      <c r="BL54" s="153">
        <v>889548369.32404411</v>
      </c>
      <c r="BM54" s="153">
        <f>'[3]1.Direct Sales'!BM54</f>
        <v>665807782.49915838</v>
      </c>
      <c r="BN54" s="153">
        <f>'[3]1.Direct Sales'!BN54</f>
        <v>1260448012.8326647</v>
      </c>
      <c r="BO54" s="94">
        <f t="shared" si="33"/>
        <v>2815804164.6558676</v>
      </c>
      <c r="BP54" s="61"/>
      <c r="BQ54" s="89">
        <f t="shared" si="34"/>
        <v>0.79485764665382597</v>
      </c>
      <c r="BR54" s="162">
        <f t="shared" si="35"/>
        <v>0.29875060595272163</v>
      </c>
      <c r="BS54" s="162">
        <f t="shared" si="36"/>
        <v>0.43415763339578395</v>
      </c>
      <c r="BT54" s="162">
        <f t="shared" si="37"/>
        <v>0.30808803376011129</v>
      </c>
      <c r="BU54" s="89">
        <f t="shared" si="38"/>
        <v>0.35834682777085569</v>
      </c>
      <c r="BV54" s="162">
        <f t="shared" si="39"/>
        <v>0.65056108546391922</v>
      </c>
      <c r="BW54" s="162">
        <f t="shared" si="40"/>
        <v>0.38916048419893157</v>
      </c>
      <c r="BX54" s="162">
        <f t="shared" si="41"/>
        <v>0.23328245318272578</v>
      </c>
      <c r="BY54" s="89">
        <f t="shared" si="42"/>
        <v>0.4107538526819785</v>
      </c>
      <c r="BZ54" s="162">
        <f t="shared" si="43"/>
        <v>0.14710457754191442</v>
      </c>
      <c r="CA54" s="162">
        <f t="shared" si="44"/>
        <v>0.24726781548853061</v>
      </c>
      <c r="CB54" s="162">
        <f t="shared" si="45"/>
        <v>0.20239542846105985</v>
      </c>
      <c r="CC54" s="89">
        <f t="shared" si="46"/>
        <v>0.20021539450431303</v>
      </c>
      <c r="CD54" s="162">
        <f t="shared" si="47"/>
        <v>0.51095518253862893</v>
      </c>
      <c r="CE54" s="162">
        <f t="shared" si="48"/>
        <v>0.31571817109709821</v>
      </c>
      <c r="CF54" s="162">
        <f t="shared" si="49"/>
        <v>0.36878641324609607</v>
      </c>
      <c r="CG54" s="89">
        <f t="shared" si="50"/>
        <v>0.39787538272605238</v>
      </c>
      <c r="CH54" s="162">
        <f t="shared" si="51"/>
        <v>0.3322938486768745</v>
      </c>
      <c r="CI54" s="162">
        <f t="shared" si="52"/>
        <v>0.16086103356305737</v>
      </c>
      <c r="CJ54" s="162">
        <f t="shared" si="53"/>
        <v>0.25359709783574846</v>
      </c>
      <c r="CK54" s="99">
        <f t="shared" si="54"/>
        <v>0.2330728627837424</v>
      </c>
      <c r="CL54" s="162">
        <f t="shared" si="55"/>
        <v>0.27736854146195267</v>
      </c>
      <c r="CM54" s="162">
        <f t="shared" si="56"/>
        <v>-2.7485423436738543E-2</v>
      </c>
      <c r="CN54" s="162">
        <f t="shared" si="57"/>
        <v>0.81850429124731106</v>
      </c>
      <c r="CO54" s="99">
        <f t="shared" si="63"/>
        <v>0.35642871008767929</v>
      </c>
      <c r="CP54" s="162">
        <f t="shared" si="59"/>
        <v>0.30260062459067871</v>
      </c>
      <c r="CQ54" s="162">
        <f t="shared" si="60"/>
        <v>0.30569881568622614</v>
      </c>
      <c r="CR54" s="162">
        <f t="shared" si="61"/>
        <v>0.40974068084422055</v>
      </c>
      <c r="CS54" s="99">
        <f t="shared" si="62"/>
        <v>0.34750958197557713</v>
      </c>
      <c r="CT54" s="162">
        <f t="shared" si="7"/>
        <v>5.1933150740509859E-2</v>
      </c>
      <c r="CU54" s="162">
        <f t="shared" si="8"/>
        <v>5.545097097391305E-2</v>
      </c>
      <c r="CV54" s="162">
        <f t="shared" si="9"/>
        <v>7.9042298043633386E-2</v>
      </c>
      <c r="CW54" s="99">
        <f t="shared" si="10"/>
        <v>6.1793125171082819E-2</v>
      </c>
      <c r="CX54" s="162">
        <f t="shared" si="11"/>
        <v>0.14967321275731682</v>
      </c>
      <c r="CY54" s="162">
        <f t="shared" si="12"/>
        <v>0.11217445202816578</v>
      </c>
      <c r="CZ54" s="162">
        <f t="shared" si="13"/>
        <v>0.17801785297760087</v>
      </c>
      <c r="DA54" s="99">
        <f t="shared" si="14"/>
        <v>0.14263597444305809</v>
      </c>
      <c r="DB54" s="156">
        <f t="shared" si="15"/>
        <v>0.10027852778409074</v>
      </c>
      <c r="DC54" s="156">
        <f t="shared" si="16"/>
        <v>0.21110856262109579</v>
      </c>
      <c r="DD54" s="156">
        <f t="shared" si="17"/>
        <v>0.19925952753580023</v>
      </c>
      <c r="DE54" s="156">
        <f t="shared" si="17"/>
        <v>0.16874805522046032</v>
      </c>
    </row>
    <row r="55" spans="1:109" s="54" customFormat="1" ht="13.5" customHeight="1">
      <c r="B55" s="54" t="s">
        <v>206</v>
      </c>
      <c r="C55" s="153">
        <v>0</v>
      </c>
      <c r="D55" s="153">
        <v>0</v>
      </c>
      <c r="E55" s="153">
        <v>0</v>
      </c>
      <c r="F55" s="153">
        <v>0</v>
      </c>
      <c r="G55" s="94">
        <f t="shared" si="18"/>
        <v>0</v>
      </c>
      <c r="H55" s="153">
        <v>0</v>
      </c>
      <c r="I55" s="153">
        <v>0</v>
      </c>
      <c r="J55" s="153">
        <v>0</v>
      </c>
      <c r="K55" s="94">
        <f t="shared" si="19"/>
        <v>0</v>
      </c>
      <c r="L55" s="153">
        <v>0</v>
      </c>
      <c r="M55" s="153">
        <v>0</v>
      </c>
      <c r="N55" s="153">
        <v>0</v>
      </c>
      <c r="O55" s="94">
        <f t="shared" si="20"/>
        <v>0</v>
      </c>
      <c r="P55" s="153">
        <v>0</v>
      </c>
      <c r="Q55" s="153">
        <v>0</v>
      </c>
      <c r="R55" s="153">
        <v>0</v>
      </c>
      <c r="S55" s="94">
        <f t="shared" si="21"/>
        <v>0</v>
      </c>
      <c r="T55" s="153">
        <v>0</v>
      </c>
      <c r="U55" s="153">
        <v>0</v>
      </c>
      <c r="V55" s="153">
        <v>0</v>
      </c>
      <c r="W55" s="94">
        <f t="shared" si="22"/>
        <v>0</v>
      </c>
      <c r="X55" s="153">
        <v>0</v>
      </c>
      <c r="Y55" s="153">
        <v>0</v>
      </c>
      <c r="Z55" s="153">
        <v>0</v>
      </c>
      <c r="AA55" s="94">
        <f t="shared" si="23"/>
        <v>0</v>
      </c>
      <c r="AB55" s="153">
        <v>0</v>
      </c>
      <c r="AC55" s="153">
        <v>0</v>
      </c>
      <c r="AD55" s="153">
        <v>0</v>
      </c>
      <c r="AE55" s="94">
        <f t="shared" si="24"/>
        <v>0</v>
      </c>
      <c r="AF55" s="153">
        <v>0</v>
      </c>
      <c r="AG55" s="153">
        <v>0</v>
      </c>
      <c r="AH55" s="153">
        <v>0</v>
      </c>
      <c r="AI55" s="94">
        <f t="shared" si="25"/>
        <v>0</v>
      </c>
      <c r="AJ55" s="153">
        <v>0</v>
      </c>
      <c r="AK55" s="153">
        <v>0</v>
      </c>
      <c r="AL55" s="153">
        <v>0</v>
      </c>
      <c r="AM55" s="94">
        <f t="shared" si="26"/>
        <v>0</v>
      </c>
      <c r="AN55" s="153">
        <v>0</v>
      </c>
      <c r="AO55" s="153">
        <v>0</v>
      </c>
      <c r="AP55" s="153">
        <v>0</v>
      </c>
      <c r="AQ55" s="94">
        <f t="shared" si="27"/>
        <v>0</v>
      </c>
      <c r="AR55" s="153">
        <v>0</v>
      </c>
      <c r="AS55" s="153">
        <v>0</v>
      </c>
      <c r="AT55" s="153">
        <v>0</v>
      </c>
      <c r="AU55" s="94">
        <f t="shared" si="28"/>
        <v>0</v>
      </c>
      <c r="AV55" s="153">
        <v>0</v>
      </c>
      <c r="AW55" s="153">
        <v>0</v>
      </c>
      <c r="AX55" s="153">
        <v>1</v>
      </c>
      <c r="AY55" s="94">
        <v>0</v>
      </c>
      <c r="AZ55" s="153">
        <v>0</v>
      </c>
      <c r="BA55" s="153">
        <v>0</v>
      </c>
      <c r="BB55" s="153">
        <v>0</v>
      </c>
      <c r="BC55" s="94">
        <f t="shared" si="30"/>
        <v>0</v>
      </c>
      <c r="BD55" s="153">
        <v>0</v>
      </c>
      <c r="BE55" s="153">
        <v>0</v>
      </c>
      <c r="BF55" s="153">
        <v>0</v>
      </c>
      <c r="BG55" s="94">
        <f t="shared" si="31"/>
        <v>0</v>
      </c>
      <c r="BH55" s="153">
        <v>0</v>
      </c>
      <c r="BI55" s="153">
        <v>0</v>
      </c>
      <c r="BJ55" s="153">
        <v>0</v>
      </c>
      <c r="BK55" s="94">
        <f t="shared" si="32"/>
        <v>0</v>
      </c>
      <c r="BL55" s="153">
        <v>0</v>
      </c>
      <c r="BM55" s="153">
        <f>'[3]1.Direct Sales'!BM55</f>
        <v>0</v>
      </c>
      <c r="BN55" s="153">
        <f>'[3]1.Direct Sales'!BN55</f>
        <v>0</v>
      </c>
      <c r="BO55" s="94">
        <f t="shared" si="33"/>
        <v>0</v>
      </c>
      <c r="BP55" s="61"/>
      <c r="BQ55" s="89" t="e">
        <f t="shared" si="34"/>
        <v>#DIV/0!</v>
      </c>
      <c r="BR55" s="162" t="e">
        <f t="shared" si="35"/>
        <v>#DIV/0!</v>
      </c>
      <c r="BS55" s="162" t="e">
        <f t="shared" si="36"/>
        <v>#DIV/0!</v>
      </c>
      <c r="BT55" s="162" t="e">
        <f t="shared" si="37"/>
        <v>#DIV/0!</v>
      </c>
      <c r="BU55" s="89" t="e">
        <f t="shared" si="38"/>
        <v>#DIV/0!</v>
      </c>
      <c r="BV55" s="162" t="e">
        <f t="shared" si="39"/>
        <v>#DIV/0!</v>
      </c>
      <c r="BW55" s="162" t="e">
        <f t="shared" si="40"/>
        <v>#DIV/0!</v>
      </c>
      <c r="BX55" s="162" t="e">
        <f t="shared" si="41"/>
        <v>#DIV/0!</v>
      </c>
      <c r="BY55" s="89" t="e">
        <f t="shared" si="42"/>
        <v>#DIV/0!</v>
      </c>
      <c r="BZ55" s="162" t="e">
        <f t="shared" si="43"/>
        <v>#DIV/0!</v>
      </c>
      <c r="CA55" s="162" t="e">
        <f t="shared" si="44"/>
        <v>#DIV/0!</v>
      </c>
      <c r="CB55" s="162" t="e">
        <f t="shared" si="45"/>
        <v>#DIV/0!</v>
      </c>
      <c r="CC55" s="89" t="e">
        <f t="shared" si="46"/>
        <v>#DIV/0!</v>
      </c>
      <c r="CD55" s="162" t="e">
        <f t="shared" si="47"/>
        <v>#DIV/0!</v>
      </c>
      <c r="CE55" s="162" t="e">
        <f t="shared" si="48"/>
        <v>#DIV/0!</v>
      </c>
      <c r="CF55" s="162" t="e">
        <f t="shared" si="49"/>
        <v>#DIV/0!</v>
      </c>
      <c r="CG55" s="89" t="e">
        <f t="shared" si="50"/>
        <v>#DIV/0!</v>
      </c>
      <c r="CH55" s="162" t="e">
        <f t="shared" si="51"/>
        <v>#DIV/0!</v>
      </c>
      <c r="CI55" s="162" t="e">
        <f t="shared" si="52"/>
        <v>#DIV/0!</v>
      </c>
      <c r="CJ55" s="162" t="e">
        <f t="shared" si="53"/>
        <v>#DIV/0!</v>
      </c>
      <c r="CK55" s="89" t="e">
        <f t="shared" si="54"/>
        <v>#DIV/0!</v>
      </c>
      <c r="CL55" s="162" t="e">
        <f t="shared" si="55"/>
        <v>#DIV/0!</v>
      </c>
      <c r="CM55" s="162" t="e">
        <f t="shared" si="56"/>
        <v>#DIV/0!</v>
      </c>
      <c r="CN55" s="162" t="e">
        <f t="shared" si="57"/>
        <v>#DIV/0!</v>
      </c>
      <c r="CO55" s="89"/>
      <c r="CP55" s="162"/>
      <c r="CQ55" s="162"/>
      <c r="CR55" s="162"/>
      <c r="CS55" s="89"/>
      <c r="CT55" s="162"/>
      <c r="CU55" s="162"/>
      <c r="CV55" s="162"/>
      <c r="CW55" s="89"/>
      <c r="CX55" s="162"/>
      <c r="CY55" s="162"/>
      <c r="CZ55" s="162"/>
      <c r="DA55" s="89"/>
      <c r="DB55" s="89"/>
      <c r="DC55" s="89"/>
      <c r="DD55" s="89"/>
      <c r="DE55" s="89"/>
    </row>
    <row r="56" spans="1:109" ht="13.5" customHeight="1">
      <c r="A56" s="165"/>
      <c r="B56" s="205" t="s">
        <v>8</v>
      </c>
      <c r="C56" s="206">
        <f t="shared" ref="C56:AK56" si="64">SUM(C42:C55)</f>
        <v>19275486402.459999</v>
      </c>
      <c r="D56" s="206">
        <f t="shared" si="64"/>
        <v>18023677567.379997</v>
      </c>
      <c r="E56" s="206">
        <f t="shared" si="64"/>
        <v>18469991949.060001</v>
      </c>
      <c r="F56" s="206">
        <f>SUM(F42:F55)</f>
        <v>28206330483.610004</v>
      </c>
      <c r="G56" s="206">
        <f t="shared" si="18"/>
        <v>64700000000.050003</v>
      </c>
      <c r="H56" s="206">
        <f t="shared" si="64"/>
        <v>19625899863.070004</v>
      </c>
      <c r="I56" s="206">
        <f t="shared" si="64"/>
        <v>20492925186.070004</v>
      </c>
      <c r="J56" s="206">
        <f t="shared" si="64"/>
        <v>21181174950.860001</v>
      </c>
      <c r="K56" s="206">
        <f>SUM(H56:J56)</f>
        <v>61300000000.000008</v>
      </c>
      <c r="L56" s="206">
        <f t="shared" si="64"/>
        <v>21050555836.57</v>
      </c>
      <c r="M56" s="206">
        <f t="shared" si="64"/>
        <v>32688491704.999996</v>
      </c>
      <c r="N56" s="206">
        <f t="shared" si="64"/>
        <v>24960952458.439999</v>
      </c>
      <c r="O56" s="206">
        <f>SUM(L56:N56)</f>
        <v>78700000000.009995</v>
      </c>
      <c r="P56" s="206">
        <f t="shared" si="64"/>
        <v>25461385645.970001</v>
      </c>
      <c r="Q56" s="206">
        <f t="shared" si="64"/>
        <v>23056671325.970001</v>
      </c>
      <c r="R56" s="206">
        <f t="shared" si="64"/>
        <v>27681943028.079994</v>
      </c>
      <c r="S56" s="206">
        <f t="shared" si="21"/>
        <v>76200000000.019989</v>
      </c>
      <c r="T56" s="206">
        <f t="shared" si="64"/>
        <v>25390612410.780003</v>
      </c>
      <c r="U56" s="206">
        <f t="shared" si="64"/>
        <v>26674885599.950001</v>
      </c>
      <c r="V56" s="206">
        <f t="shared" si="64"/>
        <v>42634501989.25</v>
      </c>
      <c r="W56" s="206">
        <f t="shared" si="22"/>
        <v>94699999999.980011</v>
      </c>
      <c r="X56" s="206">
        <f>SUM(X42:X55)</f>
        <v>28478046026.319996</v>
      </c>
      <c r="Y56" s="206">
        <f t="shared" si="64"/>
        <v>29443454045.800003</v>
      </c>
      <c r="Z56" s="206">
        <f t="shared" si="64"/>
        <v>28878499927.870003</v>
      </c>
      <c r="AA56" s="206">
        <f>SUM(X56:Z56)</f>
        <v>86799999999.98999</v>
      </c>
      <c r="AB56" s="206">
        <f t="shared" si="64"/>
        <v>29128857188.900002</v>
      </c>
      <c r="AC56" s="206">
        <f t="shared" si="64"/>
        <v>48303234560.510002</v>
      </c>
      <c r="AD56" s="206">
        <f t="shared" si="64"/>
        <v>34825567517.520004</v>
      </c>
      <c r="AE56" s="206">
        <f>SUM(AB56:AD56)</f>
        <v>112257659266.93001</v>
      </c>
      <c r="AF56" s="206">
        <f t="shared" si="64"/>
        <v>36420764945.260002</v>
      </c>
      <c r="AG56" s="206">
        <f t="shared" si="64"/>
        <v>31578930202.310001</v>
      </c>
      <c r="AH56" s="206">
        <f t="shared" si="64"/>
        <v>37913778500.230003</v>
      </c>
      <c r="AI56" s="206">
        <f t="shared" si="25"/>
        <v>105913473647.80002</v>
      </c>
      <c r="AJ56" s="206">
        <f t="shared" si="64"/>
        <v>35281242349.099998</v>
      </c>
      <c r="AK56" s="206">
        <f t="shared" si="64"/>
        <v>36913788812.75</v>
      </c>
      <c r="AL56" s="206">
        <f>SUM(AL42:AL55)</f>
        <v>60172094930.269989</v>
      </c>
      <c r="AM56" s="206">
        <f t="shared" si="26"/>
        <v>132367126092.12</v>
      </c>
      <c r="AN56" s="206">
        <f>SUM(AN42:AN55)</f>
        <v>38929304267.734093</v>
      </c>
      <c r="AO56" s="206">
        <f>SUM(AO42:AO55)</f>
        <v>40025849842.992798</v>
      </c>
      <c r="AP56" s="206">
        <f>SUM(AP42:AP55)</f>
        <v>40928069689.260422</v>
      </c>
      <c r="AQ56" s="206">
        <f>SUM(AN56:AP56)</f>
        <v>119883223799.98732</v>
      </c>
      <c r="AR56" s="206">
        <f>SUM(AR42:AR55)</f>
        <v>39288242544.669998</v>
      </c>
      <c r="AS56" s="206">
        <f>SUM(AS42:AS55)</f>
        <v>69736694959.649994</v>
      </c>
      <c r="AT56" s="206">
        <f>SUM(AT42:AT55)</f>
        <v>46104268533.669998</v>
      </c>
      <c r="AU56" s="206">
        <f>SUM(AR56:AT56)</f>
        <v>155129206037.98999</v>
      </c>
      <c r="AV56" s="206">
        <f>SUM(AV42:AV55)</f>
        <v>52600691682</v>
      </c>
      <c r="AW56" s="206">
        <f>SUM(AW42:AW55)</f>
        <v>38644146846</v>
      </c>
      <c r="AX56" s="206">
        <f>SUM(AX42:AX55)</f>
        <v>50222493680</v>
      </c>
      <c r="AY56" s="206">
        <f>SUM(AV56:AX56)</f>
        <v>141467332208</v>
      </c>
      <c r="AZ56" s="206">
        <f>SUM(AZ42:AZ55)</f>
        <v>43692820543</v>
      </c>
      <c r="BA56" s="206">
        <f>SUM(BA42:BA55)</f>
        <v>47726461943</v>
      </c>
      <c r="BB56" s="206">
        <f>SUM(BB42:BB55)</f>
        <v>80484615613</v>
      </c>
      <c r="BC56" s="206">
        <f>SUM(AZ56:BB56)</f>
        <v>171903898099</v>
      </c>
      <c r="BD56" s="206">
        <f>SUM(BD42:BD55)</f>
        <v>48609041706</v>
      </c>
      <c r="BE56" s="206">
        <f>SUM(BE42:BE55)</f>
        <v>52956745199</v>
      </c>
      <c r="BF56" s="206">
        <f>SUM(BF42:BF55)</f>
        <v>55005145854</v>
      </c>
      <c r="BG56" s="206">
        <f>SUM(BD56:BF56)</f>
        <v>156570932759</v>
      </c>
      <c r="BH56" s="206">
        <f t="shared" ref="BH56:BI56" si="65">SUM(BH42:BH55)</f>
        <v>50314326368</v>
      </c>
      <c r="BI56" s="206">
        <f t="shared" si="65"/>
        <v>84192369995</v>
      </c>
      <c r="BJ56" s="206">
        <f t="shared" ref="BJ56" si="66">SUM(BJ42:BJ55)</f>
        <v>59345678306</v>
      </c>
      <c r="BK56" s="206">
        <f>SUM(BH56:BJ56)</f>
        <v>193852374669</v>
      </c>
      <c r="BL56" s="206">
        <f>SUM(BL42:BL55)</f>
        <v>66308586824.425629</v>
      </c>
      <c r="BM56" s="206">
        <f>SUM(BM42:BM55)</f>
        <v>44009869321.552185</v>
      </c>
      <c r="BN56" s="206">
        <f>SUM(BN42:BN55)</f>
        <v>61297782522.622887</v>
      </c>
      <c r="BO56" s="206">
        <f>SUM(BL56:BN56)</f>
        <v>171616238668.60071</v>
      </c>
      <c r="BP56" s="170"/>
      <c r="BQ56" s="207">
        <f t="shared" si="34"/>
        <v>0.41598694942887415</v>
      </c>
      <c r="BR56" s="207">
        <f t="shared" si="35"/>
        <v>0.38375715183235215</v>
      </c>
      <c r="BS56" s="207">
        <f t="shared" si="36"/>
        <v>0.47768318576539248</v>
      </c>
      <c r="BT56" s="207">
        <f t="shared" si="37"/>
        <v>0.39520186881909236</v>
      </c>
      <c r="BU56" s="207">
        <f t="shared" si="38"/>
        <v>0.42639973655547325</v>
      </c>
      <c r="BV56" s="207">
        <f t="shared" si="39"/>
        <v>0.43043137760354533</v>
      </c>
      <c r="BW56" s="207">
        <f t="shared" si="40"/>
        <v>0.36962225621618283</v>
      </c>
      <c r="BX56" s="207">
        <f t="shared" si="41"/>
        <v>0.36962128929212246</v>
      </c>
      <c r="BY56" s="207">
        <f t="shared" si="42"/>
        <v>0.38994059905212897</v>
      </c>
      <c r="BZ56" s="208">
        <f t="shared" si="43"/>
        <v>0.38953884917406589</v>
      </c>
      <c r="CA56" s="208">
        <f t="shared" si="44"/>
        <v>0.38384056697957081</v>
      </c>
      <c r="CB56" s="208">
        <f t="shared" si="45"/>
        <v>0.41134743277737762</v>
      </c>
      <c r="CC56" s="208">
        <f t="shared" si="46"/>
        <v>0.39775212346513134</v>
      </c>
      <c r="CD56" s="208">
        <f t="shared" si="47"/>
        <v>0.36699351604933961</v>
      </c>
      <c r="CE56" s="208">
        <f t="shared" si="48"/>
        <v>0.35941421073531732</v>
      </c>
      <c r="CF56" s="208">
        <f t="shared" si="49"/>
        <v>0.41725054249655269</v>
      </c>
      <c r="CG56" s="208">
        <f t="shared" si="50"/>
        <v>0.38114313133641864</v>
      </c>
      <c r="CH56" s="208">
        <f t="shared" si="51"/>
        <v>0.3487739079458767</v>
      </c>
      <c r="CI56" s="208">
        <f>AS56/AC56-1</f>
        <v>0.44372722850040325</v>
      </c>
      <c r="CJ56" s="208">
        <f t="shared" si="53"/>
        <v>0.32386266240961947</v>
      </c>
      <c r="CK56" s="208">
        <f t="shared" si="54"/>
        <v>0.38190308840413811</v>
      </c>
      <c r="CL56" s="208">
        <f t="shared" si="55"/>
        <v>0.44425005243734561</v>
      </c>
      <c r="CM56" s="208">
        <f t="shared" si="56"/>
        <v>0.22373198200277145</v>
      </c>
      <c r="CN56" s="208">
        <f t="shared" si="57"/>
        <v>0.32465018435699644</v>
      </c>
      <c r="CO56" s="208">
        <f t="shared" si="63"/>
        <v>0.33568777734954858</v>
      </c>
      <c r="CP56" s="208">
        <f t="shared" si="59"/>
        <v>0.23841502265337811</v>
      </c>
      <c r="CQ56" s="208">
        <f t="shared" si="60"/>
        <v>0.29291691473608128</v>
      </c>
      <c r="CR56" s="208">
        <f t="shared" si="61"/>
        <v>0.337573765817345</v>
      </c>
      <c r="CS56" s="208">
        <f t="shared" si="62"/>
        <v>0.29869026528055498</v>
      </c>
      <c r="CT56" s="208">
        <f t="shared" si="7"/>
        <v>0.24864912487760016</v>
      </c>
      <c r="CU56" s="208">
        <f t="shared" si="8"/>
        <v>0.32306360531332912</v>
      </c>
      <c r="CV56" s="208">
        <f t="shared" si="9"/>
        <v>0.34394674050394869</v>
      </c>
      <c r="CW56" s="208">
        <f>BG56/AQ56-1</f>
        <v>0.30602871524561515</v>
      </c>
      <c r="CX56" s="208">
        <f>BH56/AR56-1</f>
        <v>0.28064589070874191</v>
      </c>
      <c r="CY56" s="208">
        <f>BI56/AS56-1</f>
        <v>0.20728936241836715</v>
      </c>
      <c r="CZ56" s="208">
        <f t="shared" si="13"/>
        <v>0.28720572288571899</v>
      </c>
      <c r="DA56" s="208">
        <f>BK56/AU56-1</f>
        <v>0.24961881530887875</v>
      </c>
      <c r="DB56" s="208">
        <f>BL56/AV56-1</f>
        <v>0.26060294463991784</v>
      </c>
      <c r="DC56" s="208">
        <f>BM56/AW56-1</f>
        <v>0.13884955196281124</v>
      </c>
      <c r="DD56" s="208">
        <f t="shared" si="17"/>
        <v>0.22052447083155036</v>
      </c>
      <c r="DE56" s="208">
        <f t="shared" si="17"/>
        <v>0.2131156782985959</v>
      </c>
    </row>
    <row r="57" spans="1:109" s="54" customFormat="1" ht="13.5" customHeight="1">
      <c r="B57" s="54" t="s">
        <v>107</v>
      </c>
      <c r="C57" s="99"/>
      <c r="D57" s="99"/>
      <c r="E57" s="99"/>
      <c r="F57" s="99"/>
      <c r="G57" s="99"/>
      <c r="H57" s="99"/>
      <c r="I57" s="99"/>
      <c r="J57" s="99"/>
      <c r="K57" s="99"/>
      <c r="L57" s="99"/>
      <c r="M57" s="99"/>
      <c r="N57" s="99"/>
      <c r="O57" s="99"/>
      <c r="P57" s="99"/>
      <c r="Q57" s="99"/>
      <c r="R57" s="99">
        <f>R56/C56-1</f>
        <v>0.43612163398103077</v>
      </c>
      <c r="S57" s="99"/>
      <c r="T57" s="99">
        <f>T56/D56-1</f>
        <v>0.40873649763536557</v>
      </c>
      <c r="U57" s="99">
        <f>U56/E56-1</f>
        <v>0.4442283284973263</v>
      </c>
      <c r="V57" s="99">
        <f>V56/F56-1</f>
        <v>0.51152245819511499</v>
      </c>
      <c r="W57" s="99">
        <f>W56/G56-1</f>
        <v>0.46367851622730782</v>
      </c>
      <c r="X57" s="99">
        <f t="shared" ref="X57:AL57" si="67">X56/H56-1</f>
        <v>0.45104409097220799</v>
      </c>
      <c r="Y57" s="99">
        <f t="shared" si="67"/>
        <v>0.43676189604274218</v>
      </c>
      <c r="Z57" s="99">
        <f t="shared" si="67"/>
        <v>0.36340406020287719</v>
      </c>
      <c r="AA57" s="99">
        <f t="shared" si="67"/>
        <v>0.41598694942887415</v>
      </c>
      <c r="AB57" s="99">
        <f t="shared" si="67"/>
        <v>0.38375715183235215</v>
      </c>
      <c r="AC57" s="99">
        <f t="shared" si="67"/>
        <v>0.47768318576539248</v>
      </c>
      <c r="AD57" s="99">
        <f t="shared" si="67"/>
        <v>0.39520186881909236</v>
      </c>
      <c r="AE57" s="99">
        <f t="shared" si="67"/>
        <v>0.42639973655547325</v>
      </c>
      <c r="AF57" s="99">
        <f t="shared" si="67"/>
        <v>0.43043137760354533</v>
      </c>
      <c r="AG57" s="99">
        <f t="shared" si="67"/>
        <v>0.36962225621618283</v>
      </c>
      <c r="AH57" s="99">
        <f t="shared" si="67"/>
        <v>0.36962128929212246</v>
      </c>
      <c r="AI57" s="99">
        <f t="shared" si="67"/>
        <v>0.38994059905212897</v>
      </c>
      <c r="AJ57" s="99">
        <f t="shared" si="67"/>
        <v>0.38953884917406589</v>
      </c>
      <c r="AK57" s="99">
        <f t="shared" si="67"/>
        <v>0.38384056697957081</v>
      </c>
      <c r="AL57" s="99">
        <f t="shared" si="67"/>
        <v>0.41134743277737762</v>
      </c>
      <c r="AM57" s="99">
        <f>AM56/W56-1</f>
        <v>0.39775212346513134</v>
      </c>
      <c r="AN57" s="99">
        <f>AN56/X56-1</f>
        <v>0.36699351604933961</v>
      </c>
      <c r="AO57" s="99">
        <f>AO56/Y56-1</f>
        <v>0.35941421073531732</v>
      </c>
      <c r="AP57" s="99">
        <f>AP56/Z56-1</f>
        <v>0.41725054249655269</v>
      </c>
      <c r="AQ57" s="99">
        <f t="shared" ref="AQ57:AY57" si="68">AQ56/AA56-1</f>
        <v>0.38114313133641864</v>
      </c>
      <c r="AR57" s="99">
        <f t="shared" si="68"/>
        <v>0.3487739079458767</v>
      </c>
      <c r="AS57" s="99">
        <f t="shared" si="68"/>
        <v>0.44372722850040325</v>
      </c>
      <c r="AT57" s="99">
        <f t="shared" si="68"/>
        <v>0.32386266240961947</v>
      </c>
      <c r="AU57" s="99">
        <f t="shared" si="68"/>
        <v>0.38190308840413811</v>
      </c>
      <c r="AV57" s="99">
        <f>AV56/AF56-1</f>
        <v>0.44425005243734561</v>
      </c>
      <c r="AW57" s="99">
        <f t="shared" ref="AW57:BC57" si="69">AW56/AG56-1</f>
        <v>0.22373198200277145</v>
      </c>
      <c r="AX57" s="99">
        <f t="shared" si="69"/>
        <v>0.32465018435699644</v>
      </c>
      <c r="AY57" s="99">
        <f t="shared" si="68"/>
        <v>0.33568777734954858</v>
      </c>
      <c r="AZ57" s="99">
        <f t="shared" si="69"/>
        <v>0.23841502265337811</v>
      </c>
      <c r="BA57" s="99">
        <f t="shared" si="69"/>
        <v>0.29291691473608128</v>
      </c>
      <c r="BB57" s="99">
        <f t="shared" si="69"/>
        <v>0.337573765817345</v>
      </c>
      <c r="BC57" s="99">
        <f t="shared" si="69"/>
        <v>0.29869026528055498</v>
      </c>
      <c r="BD57" s="99">
        <f t="shared" ref="BD57" si="70">BD56/AN56-1</f>
        <v>0.24864912487760016</v>
      </c>
      <c r="BE57" s="99">
        <f t="shared" ref="BE57:BG57" si="71">BE56/AO56-1</f>
        <v>0.32306360531332912</v>
      </c>
      <c r="BF57" s="99">
        <f t="shared" si="71"/>
        <v>0.34394674050394869</v>
      </c>
      <c r="BG57" s="99">
        <f t="shared" si="71"/>
        <v>0.30602871524561515</v>
      </c>
      <c r="BH57" s="99">
        <f t="shared" ref="BH57" si="72">BH56/AR56-1</f>
        <v>0.28064589070874191</v>
      </c>
      <c r="BI57" s="99">
        <f t="shared" ref="BI57:BJ57" si="73">BI56/AS56-1</f>
        <v>0.20728936241836715</v>
      </c>
      <c r="BJ57" s="99">
        <f t="shared" si="73"/>
        <v>0.28720572288571899</v>
      </c>
      <c r="BK57" s="99">
        <f t="shared" ref="BK57" si="74">BK56/AU56-1</f>
        <v>0.24961881530887875</v>
      </c>
      <c r="BL57" s="99">
        <f>BL56/AV56-1</f>
        <v>0.26060294463991784</v>
      </c>
      <c r="BM57" s="99">
        <f>BM56/AW56-1</f>
        <v>0.13884955196281124</v>
      </c>
      <c r="BN57" s="99">
        <f>BN56/AX56-1</f>
        <v>0.22052447083155036</v>
      </c>
      <c r="BO57" s="99">
        <f t="shared" ref="BO57" si="75">BO56/AY56-1</f>
        <v>0.2131156782985959</v>
      </c>
      <c r="BP57" s="61"/>
      <c r="BQ57" s="99"/>
      <c r="BR57" s="99"/>
      <c r="BS57" s="99"/>
      <c r="BT57" s="99"/>
      <c r="BU57" s="99"/>
      <c r="BV57" s="99"/>
      <c r="BW57" s="99"/>
      <c r="BX57" s="99"/>
      <c r="BY57" s="99"/>
      <c r="BZ57" s="99"/>
      <c r="CA57" s="99"/>
      <c r="CB57" s="99"/>
      <c r="CC57" s="99"/>
      <c r="CD57" s="99"/>
      <c r="CE57" s="99"/>
      <c r="CF57" s="99"/>
      <c r="CG57" s="99"/>
      <c r="CH57" s="99"/>
      <c r="CI57" s="99"/>
      <c r="CJ57" s="99"/>
      <c r="CK57" s="99"/>
      <c r="CL57" s="99"/>
      <c r="CM57" s="99"/>
      <c r="CN57" s="99"/>
      <c r="CO57" s="99"/>
      <c r="CP57" s="99"/>
      <c r="CQ57" s="99"/>
      <c r="CR57" s="99"/>
      <c r="CS57" s="99"/>
      <c r="CT57" s="99"/>
      <c r="CU57" s="99"/>
      <c r="CV57" s="99"/>
      <c r="CW57" s="99"/>
      <c r="CX57" s="99"/>
      <c r="CY57" s="99"/>
      <c r="CZ57" s="99"/>
      <c r="DA57" s="99"/>
      <c r="DB57" s="99"/>
      <c r="DC57" s="99"/>
      <c r="DD57" s="99"/>
      <c r="DE57" s="99"/>
    </row>
    <row r="58" spans="1:109" s="54" customFormat="1" ht="13.5" hidden="1" customHeight="1">
      <c r="B58" s="54" t="s">
        <v>69</v>
      </c>
      <c r="C58" s="94">
        <f>C47+C50+C52</f>
        <v>16534376469.200001</v>
      </c>
      <c r="D58" s="94">
        <f>D47+D50+D52</f>
        <v>15438845131.029999</v>
      </c>
      <c r="E58" s="94">
        <f>E47+E50+E52</f>
        <v>15487447013.51</v>
      </c>
      <c r="F58" s="94">
        <f>F47+F50+F52</f>
        <v>23648707855.470001</v>
      </c>
      <c r="G58" s="94">
        <f>SUM(D58:F58)</f>
        <v>54575000000.010002</v>
      </c>
      <c r="H58" s="94">
        <f>H47+H50+H52</f>
        <v>16621132597.25</v>
      </c>
      <c r="I58" s="94">
        <f>I47+I50+I52</f>
        <v>17236081126.870003</v>
      </c>
      <c r="J58" s="94">
        <f>J47+J50+J52</f>
        <v>17546786275.880001</v>
      </c>
      <c r="K58" s="94">
        <f>SUM(H58:J58)</f>
        <v>51404000000</v>
      </c>
      <c r="L58" s="94">
        <f>L47+L50+L52</f>
        <v>16526259984.43</v>
      </c>
      <c r="M58" s="94">
        <f>M47+M50+M52</f>
        <v>25253675797.549999</v>
      </c>
      <c r="N58" s="94">
        <f>N47+N50+N52</f>
        <v>19557564218.02</v>
      </c>
      <c r="O58" s="94">
        <f>SUM(L58:N58)</f>
        <v>61337500000</v>
      </c>
      <c r="P58" s="94">
        <f>P47+P50+P52</f>
        <v>19753491994.610001</v>
      </c>
      <c r="Q58" s="94">
        <f>Q47+Q50+Q52</f>
        <v>17706732845.09</v>
      </c>
      <c r="R58" s="94">
        <f>R47+R50+R52</f>
        <v>21602275160.300003</v>
      </c>
      <c r="S58" s="94">
        <f>SUM(P58:R58)</f>
        <v>59062500000</v>
      </c>
      <c r="T58" s="94">
        <f>T47+T50+T52</f>
        <v>19078787231.330002</v>
      </c>
      <c r="U58" s="94">
        <f>U47+U50+U52</f>
        <v>20133777981.900002</v>
      </c>
      <c r="V58" s="94">
        <f>V47+V50+V52</f>
        <v>33499934786.769997</v>
      </c>
      <c r="W58" s="94">
        <f>SUM(T58:V58)</f>
        <v>72712500000</v>
      </c>
      <c r="X58" s="94">
        <f>X47+X50+X52</f>
        <v>22751239441.32</v>
      </c>
      <c r="Y58" s="94">
        <f>Y47+Y50+Y52</f>
        <v>23092375416.690002</v>
      </c>
      <c r="Z58" s="94">
        <f>Z47+Z50+Z52</f>
        <v>21793885141.970001</v>
      </c>
      <c r="AA58" s="94">
        <f>SUM(X58:Z58)</f>
        <v>67637499999.980003</v>
      </c>
      <c r="AB58" s="94">
        <f>AB47+AB50+AB52</f>
        <v>22236383280.470001</v>
      </c>
      <c r="AC58" s="94">
        <f>AC47+AC50+AC52</f>
        <v>36688401026.5</v>
      </c>
      <c r="AD58" s="94">
        <f>AD47+AD50+AD52</f>
        <v>26844940828.73</v>
      </c>
      <c r="AE58" s="94">
        <f>SUM(AB58:AD58)</f>
        <v>85769725135.699997</v>
      </c>
      <c r="AF58" s="94">
        <f>AF47+AF50+AF52</f>
        <v>27228804866.659996</v>
      </c>
      <c r="AG58" s="94">
        <f>AG47+AG50+AG52</f>
        <v>24468544499.919998</v>
      </c>
      <c r="AH58" s="94">
        <f>AH47+AH50+AH52</f>
        <v>29364377275.869999</v>
      </c>
      <c r="AI58" s="94">
        <f>SUM(AF58:AH58)</f>
        <v>81061726642.449997</v>
      </c>
      <c r="AJ58" s="94">
        <f>AJ47+AJ50+AJ52</f>
        <v>26374832399.059998</v>
      </c>
      <c r="AK58" s="94">
        <f>AK47+AK50+AK52</f>
        <v>28302012405.43</v>
      </c>
      <c r="AL58" s="94">
        <f>AL47+AL50+AL52</f>
        <v>47709883796.32</v>
      </c>
      <c r="AM58" s="94">
        <f>SUM(AJ58:AL58)</f>
        <v>102386728600.81</v>
      </c>
      <c r="AN58" s="94">
        <f>AN47+AN50+AN52</f>
        <v>29253623635.136868</v>
      </c>
      <c r="AO58" s="94">
        <f>AO47+AO50+AO52</f>
        <v>28847506103.183861</v>
      </c>
      <c r="AP58" s="94">
        <f>AP47+AP50+AP52</f>
        <v>28883760481.784241</v>
      </c>
      <c r="AQ58" s="94">
        <f>SUM(AN58:AP58)</f>
        <v>86984890220.104965</v>
      </c>
      <c r="AR58" s="94">
        <f>AR47+AR50+AR52</f>
        <v>28752442758.150002</v>
      </c>
      <c r="AS58" s="94">
        <f>AS47+AS50+AS52</f>
        <v>53643082544.809998</v>
      </c>
      <c r="AT58" s="94">
        <f>AT47+AT50+AT52</f>
        <v>35004234759.010002</v>
      </c>
      <c r="AU58" s="94">
        <f>SUM(AR58:AT58)</f>
        <v>117399760061.97</v>
      </c>
      <c r="AV58" s="94">
        <f>AV47+AV50+AV52</f>
        <v>38712510146</v>
      </c>
      <c r="AW58" s="94">
        <f>AW47+AW50+AW52</f>
        <v>28382995501</v>
      </c>
      <c r="AX58" s="94">
        <f>AX47+AX50+AX52</f>
        <v>38025840142</v>
      </c>
      <c r="AY58" s="94">
        <f>SUM(AV58:AX58)</f>
        <v>105121345789</v>
      </c>
      <c r="AZ58" s="94"/>
      <c r="BA58" s="94"/>
      <c r="BB58" s="94"/>
      <c r="BC58" s="94"/>
      <c r="BD58" s="94"/>
      <c r="BE58" s="94"/>
      <c r="BF58" s="94"/>
      <c r="BG58" s="94"/>
      <c r="BH58" s="94"/>
      <c r="BI58" s="94"/>
      <c r="BJ58" s="94"/>
      <c r="BK58" s="94"/>
      <c r="BL58" s="94"/>
      <c r="BM58" s="94"/>
      <c r="BN58" s="94"/>
      <c r="BO58" s="94"/>
      <c r="BP58" s="61"/>
      <c r="BQ58" s="94"/>
      <c r="BR58" s="94"/>
      <c r="BS58" s="94"/>
      <c r="BT58" s="94"/>
      <c r="BU58" s="94"/>
      <c r="BV58" s="94"/>
      <c r="BW58" s="94"/>
      <c r="BX58" s="94"/>
      <c r="BY58" s="94"/>
      <c r="BZ58" s="94"/>
      <c r="CA58" s="94"/>
      <c r="CB58" s="94"/>
      <c r="CC58" s="94"/>
      <c r="CD58" s="94"/>
      <c r="CE58" s="94"/>
      <c r="CF58" s="94"/>
      <c r="CG58" s="94"/>
      <c r="CH58" s="94"/>
      <c r="CI58" s="94"/>
      <c r="CJ58" s="94"/>
      <c r="CK58" s="94"/>
      <c r="CL58" s="94"/>
      <c r="CM58" s="94"/>
      <c r="CN58" s="94"/>
      <c r="CO58" s="94"/>
      <c r="CP58" s="94"/>
      <c r="CQ58" s="94"/>
      <c r="CR58" s="94"/>
      <c r="CS58" s="94"/>
      <c r="CT58" s="94"/>
      <c r="CU58" s="94"/>
      <c r="CV58" s="94"/>
      <c r="CW58" s="94"/>
      <c r="CX58" s="94"/>
      <c r="CY58" s="94"/>
      <c r="CZ58" s="94"/>
      <c r="DA58" s="94"/>
      <c r="DB58" s="94"/>
      <c r="DC58" s="94"/>
      <c r="DD58" s="94"/>
      <c r="DE58" s="94"/>
    </row>
    <row r="59" spans="1:109" s="54" customFormat="1" ht="13.5" hidden="1" customHeight="1">
      <c r="B59" s="54" t="s">
        <v>181</v>
      </c>
      <c r="C59" s="94">
        <f>C56-C58</f>
        <v>2741109933.2599983</v>
      </c>
      <c r="D59" s="94">
        <f>D56-D58</f>
        <v>2584832436.3499985</v>
      </c>
      <c r="E59" s="94">
        <f>E56-E58</f>
        <v>2982544935.5500011</v>
      </c>
      <c r="F59" s="94">
        <f>F56-F58</f>
        <v>4557622628.1400032</v>
      </c>
      <c r="G59" s="94">
        <f>SUM(D59:F59)</f>
        <v>10125000000.040003</v>
      </c>
      <c r="H59" s="94">
        <f>H56-H58</f>
        <v>3004767265.8200035</v>
      </c>
      <c r="I59" s="94">
        <f>I56-I58</f>
        <v>3256844059.2000008</v>
      </c>
      <c r="J59" s="94">
        <f>J56-J58</f>
        <v>3634388674.9799995</v>
      </c>
      <c r="K59" s="94">
        <f>SUM(H59:J59)</f>
        <v>9896000000.0000038</v>
      </c>
      <c r="L59" s="94">
        <f>L56-L58</f>
        <v>4524295852.1399994</v>
      </c>
      <c r="M59" s="94">
        <f>M56-M58</f>
        <v>7434815907.4499969</v>
      </c>
      <c r="N59" s="94">
        <f>N56-N58</f>
        <v>5403388240.4199982</v>
      </c>
      <c r="O59" s="94">
        <f>SUM(L59:N59)</f>
        <v>17362500000.009995</v>
      </c>
      <c r="P59" s="94">
        <f>P56-P58</f>
        <v>5707893651.3600006</v>
      </c>
      <c r="Q59" s="94">
        <f>Q56-Q58</f>
        <v>5349938480.8800011</v>
      </c>
      <c r="R59" s="94">
        <f>R56-R58</f>
        <v>6079667867.7799911</v>
      </c>
      <c r="S59" s="94">
        <f>SUM(P59:R59)</f>
        <v>17137500000.019993</v>
      </c>
      <c r="T59" s="94">
        <f>T56-T58</f>
        <v>6311825179.4500008</v>
      </c>
      <c r="U59" s="94">
        <f>U56-U58</f>
        <v>6541107618.0499992</v>
      </c>
      <c r="V59" s="94">
        <f>V56-V58</f>
        <v>9134567202.4800034</v>
      </c>
      <c r="W59" s="94">
        <f>SUM(T59:V59)</f>
        <v>21987499999.980003</v>
      </c>
      <c r="X59" s="94">
        <f>X56-X58</f>
        <v>5726806584.9999962</v>
      </c>
      <c r="Y59" s="94">
        <f>Y56-Y58</f>
        <v>6351078629.1100006</v>
      </c>
      <c r="Z59" s="94">
        <f>Z56-Z58</f>
        <v>7084614785.9000015</v>
      </c>
      <c r="AA59" s="94">
        <f>SUM(X59:Z59)</f>
        <v>19162500000.009998</v>
      </c>
      <c r="AB59" s="94">
        <f>AB56-AB58</f>
        <v>6892473908.4300003</v>
      </c>
      <c r="AC59" s="94">
        <f>AC56-AC58</f>
        <v>11614833534.010002</v>
      </c>
      <c r="AD59" s="94">
        <f>AD56-AD58</f>
        <v>7980626688.7900047</v>
      </c>
      <c r="AE59" s="94">
        <f>SUM(AB59:AD59)</f>
        <v>26487934131.230007</v>
      </c>
      <c r="AF59" s="94">
        <f>AF56-AF58</f>
        <v>9191960078.6000061</v>
      </c>
      <c r="AG59" s="94">
        <f>AG56-AG58</f>
        <v>7110385702.3900032</v>
      </c>
      <c r="AH59" s="94">
        <f>AH56-AH58</f>
        <v>8549401224.3600044</v>
      </c>
      <c r="AI59" s="94">
        <f>SUM(AF59:AH59)</f>
        <v>24851747005.350014</v>
      </c>
      <c r="AJ59" s="94">
        <f>AJ56-AJ58</f>
        <v>8906409950.0400009</v>
      </c>
      <c r="AK59" s="94">
        <f>AK56-AK58</f>
        <v>8611776407.3199997</v>
      </c>
      <c r="AL59" s="94">
        <f>AL56-AL58</f>
        <v>12462211133.949989</v>
      </c>
      <c r="AM59" s="94">
        <f>SUM(AJ59:AL59)</f>
        <v>29980397491.30999</v>
      </c>
      <c r="AN59" s="94">
        <f>AN56-AN58</f>
        <v>9675680632.5972252</v>
      </c>
      <c r="AO59" s="94">
        <f>AO56-AO58</f>
        <v>11178343739.808937</v>
      </c>
      <c r="AP59" s="94">
        <f>AP56-AP58</f>
        <v>12044309207.476181</v>
      </c>
      <c r="AQ59" s="94">
        <f>SUM(AN59:AP59)</f>
        <v>32898333579.882343</v>
      </c>
      <c r="AR59" s="94">
        <f>AR56-AR58</f>
        <v>10535799786.519997</v>
      </c>
      <c r="AS59" s="94">
        <f>AS56-AS58</f>
        <v>16093612414.839996</v>
      </c>
      <c r="AT59" s="94">
        <f>AT56-AT58</f>
        <v>11100033774.659996</v>
      </c>
      <c r="AU59" s="94">
        <f>SUM(AR59:AT59)</f>
        <v>37729445976.019989</v>
      </c>
      <c r="AV59" s="94">
        <f>AV56-AV58</f>
        <v>13888181536</v>
      </c>
      <c r="AW59" s="94">
        <f>AW56-AW58</f>
        <v>10261151345</v>
      </c>
      <c r="AX59" s="94">
        <f>AX56-AX58</f>
        <v>12196653538</v>
      </c>
      <c r="AY59" s="94">
        <f>SUM(AV59:AX59)</f>
        <v>36345986419</v>
      </c>
      <c r="AZ59" s="94"/>
      <c r="BA59" s="94"/>
      <c r="BB59" s="94"/>
      <c r="BC59" s="94"/>
      <c r="BD59" s="94"/>
      <c r="BE59" s="94"/>
      <c r="BF59" s="94"/>
      <c r="BG59" s="94"/>
      <c r="BH59" s="94"/>
      <c r="BI59" s="94"/>
      <c r="BJ59" s="94"/>
      <c r="BK59" s="94"/>
      <c r="BL59" s="94"/>
      <c r="BM59" s="94"/>
      <c r="BN59" s="94"/>
      <c r="BO59" s="94"/>
      <c r="BP59" s="61"/>
      <c r="BQ59" s="94"/>
      <c r="BR59" s="94"/>
      <c r="BS59" s="94"/>
      <c r="BT59" s="94"/>
      <c r="BU59" s="94"/>
      <c r="BV59" s="94"/>
      <c r="BW59" s="94"/>
      <c r="BX59" s="94"/>
      <c r="BY59" s="94"/>
      <c r="BZ59" s="94"/>
      <c r="CA59" s="94"/>
      <c r="CB59" s="94"/>
      <c r="CC59" s="94"/>
      <c r="CD59" s="94"/>
      <c r="CE59" s="94"/>
      <c r="CF59" s="94"/>
      <c r="CG59" s="94"/>
      <c r="CH59" s="94"/>
      <c r="CI59" s="94"/>
      <c r="CJ59" s="94"/>
      <c r="CK59" s="94"/>
      <c r="CL59" s="94"/>
      <c r="CM59" s="94"/>
      <c r="CN59" s="94"/>
      <c r="CO59" s="94"/>
      <c r="CP59" s="94"/>
      <c r="CQ59" s="94"/>
      <c r="CR59" s="94"/>
      <c r="CS59" s="94"/>
      <c r="CT59" s="94"/>
      <c r="CU59" s="94"/>
      <c r="CV59" s="94"/>
      <c r="CW59" s="94"/>
      <c r="CX59" s="94"/>
      <c r="CY59" s="94"/>
      <c r="CZ59" s="94"/>
      <c r="DA59" s="94"/>
      <c r="DB59" s="94"/>
      <c r="DC59" s="94"/>
      <c r="DD59" s="94"/>
      <c r="DE59" s="94"/>
    </row>
    <row r="60" spans="1:109" s="54" customFormat="1" ht="13.5" customHeight="1">
      <c r="C60" s="94"/>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89">
        <f>AF56/AI56</f>
        <v>0.34387282081193943</v>
      </c>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61"/>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c r="CV60" s="94"/>
      <c r="CW60" s="94"/>
      <c r="CX60" s="94"/>
      <c r="CY60" s="94"/>
      <c r="CZ60" s="94"/>
      <c r="DA60" s="94"/>
      <c r="DB60" s="94"/>
      <c r="DC60" s="94"/>
      <c r="DD60" s="94"/>
      <c r="DE60" s="94"/>
    </row>
    <row r="61" spans="1:109" s="54" customFormat="1" ht="3.75" customHeight="1">
      <c r="B61" s="65"/>
      <c r="C61" s="102"/>
      <c r="D61" s="102"/>
      <c r="E61" s="102"/>
      <c r="F61" s="102"/>
      <c r="G61" s="102"/>
      <c r="H61" s="102"/>
      <c r="I61" s="102"/>
      <c r="J61" s="102"/>
      <c r="K61" s="102"/>
      <c r="L61" s="102"/>
      <c r="M61" s="102"/>
      <c r="N61" s="102"/>
      <c r="O61" s="102"/>
      <c r="P61" s="102"/>
      <c r="Q61" s="102"/>
      <c r="R61" s="103"/>
      <c r="S61" s="102"/>
      <c r="T61" s="103"/>
      <c r="U61" s="103"/>
      <c r="V61" s="103"/>
      <c r="W61" s="102"/>
      <c r="X61" s="103"/>
      <c r="Y61" s="103"/>
      <c r="Z61" s="103"/>
      <c r="AA61" s="102"/>
      <c r="AB61" s="103"/>
      <c r="AC61" s="103"/>
      <c r="AD61" s="103"/>
      <c r="AE61" s="102"/>
      <c r="AF61" s="103"/>
      <c r="AG61" s="103"/>
      <c r="AH61" s="103"/>
      <c r="AI61" s="102"/>
      <c r="AJ61" s="103"/>
      <c r="AK61" s="103"/>
      <c r="AL61" s="103"/>
      <c r="AM61" s="102"/>
      <c r="AN61" s="103"/>
      <c r="AO61" s="103"/>
      <c r="AP61" s="103"/>
      <c r="AQ61" s="102"/>
      <c r="AR61" s="103"/>
      <c r="AS61" s="103"/>
      <c r="AT61" s="103"/>
      <c r="AU61" s="103"/>
      <c r="AV61" s="103"/>
      <c r="AW61" s="103"/>
      <c r="AX61" s="103"/>
      <c r="AY61" s="103"/>
      <c r="AZ61" s="103"/>
      <c r="BA61" s="103"/>
      <c r="BB61" s="103"/>
      <c r="BC61" s="103"/>
      <c r="BD61" s="103"/>
      <c r="BE61" s="103"/>
      <c r="BF61" s="103"/>
      <c r="BG61" s="103"/>
      <c r="BH61" s="103"/>
      <c r="BI61" s="103"/>
      <c r="BJ61" s="103"/>
      <c r="BK61" s="103"/>
      <c r="BL61" s="103"/>
      <c r="BM61" s="103"/>
      <c r="BN61" s="103"/>
      <c r="BO61" s="103"/>
      <c r="BQ61" s="102"/>
      <c r="BR61" s="103"/>
      <c r="BS61" s="103"/>
      <c r="BT61" s="103"/>
      <c r="BU61" s="102"/>
      <c r="BV61" s="103"/>
      <c r="BW61" s="103"/>
      <c r="BX61" s="103"/>
      <c r="BY61" s="102"/>
      <c r="BZ61" s="103"/>
      <c r="CA61" s="103"/>
      <c r="CB61" s="103"/>
      <c r="CC61" s="102"/>
      <c r="CD61" s="103"/>
      <c r="CE61" s="103"/>
      <c r="CF61" s="103"/>
      <c r="CG61" s="102"/>
      <c r="CH61" s="103"/>
      <c r="CI61" s="103"/>
      <c r="CJ61" s="103"/>
      <c r="CK61" s="103"/>
      <c r="CL61" s="103"/>
      <c r="CM61" s="103"/>
      <c r="CN61" s="103"/>
      <c r="CO61" s="103"/>
      <c r="CP61" s="103"/>
      <c r="CQ61" s="103"/>
      <c r="CR61" s="103"/>
      <c r="CS61" s="103"/>
      <c r="CT61" s="103"/>
      <c r="CU61" s="103"/>
      <c r="CV61" s="103"/>
      <c r="CW61" s="103"/>
      <c r="CX61" s="103"/>
      <c r="CY61" s="103"/>
      <c r="CZ61" s="103"/>
      <c r="DA61" s="103"/>
      <c r="DB61" s="103"/>
      <c r="DC61" s="103"/>
      <c r="DD61" s="103"/>
      <c r="DE61" s="103"/>
    </row>
    <row r="62" spans="1:109" ht="13.5" customHeight="1">
      <c r="X62" s="94"/>
      <c r="Y62" s="94"/>
      <c r="Z62" s="94"/>
      <c r="AB62" s="94"/>
      <c r="AC62" s="94"/>
      <c r="AD62" s="94"/>
      <c r="AF62" s="94"/>
      <c r="AG62" s="94"/>
      <c r="AH62" s="94"/>
      <c r="AJ62" s="94"/>
      <c r="BP62" s="56"/>
      <c r="BR62" s="167"/>
      <c r="BS62" s="167"/>
      <c r="BT62" s="167"/>
      <c r="BV62" s="167"/>
      <c r="BW62" s="167"/>
      <c r="BX62" s="167"/>
      <c r="BZ62" s="167"/>
      <c r="CW62" s="244"/>
      <c r="DA62" s="244"/>
      <c r="DB62" s="244"/>
      <c r="DC62" s="244"/>
      <c r="DD62" s="244"/>
      <c r="DE62" s="244"/>
    </row>
    <row r="63" spans="1:109" s="170" customFormat="1" ht="13.5" customHeight="1">
      <c r="A63" s="54"/>
      <c r="B63" s="59" t="s">
        <v>242</v>
      </c>
      <c r="C63" s="152" t="s">
        <v>58</v>
      </c>
      <c r="D63" s="152" t="s">
        <v>81</v>
      </c>
      <c r="E63" s="152" t="s">
        <v>105</v>
      </c>
      <c r="F63" s="152" t="s">
        <v>108</v>
      </c>
      <c r="G63" s="152" t="s">
        <v>243</v>
      </c>
      <c r="H63" s="152" t="s">
        <v>111</v>
      </c>
      <c r="I63" s="152" t="s">
        <v>115</v>
      </c>
      <c r="J63" s="152" t="s">
        <v>117</v>
      </c>
      <c r="K63" s="152" t="s">
        <v>244</v>
      </c>
      <c r="L63" s="152" t="s">
        <v>134</v>
      </c>
      <c r="M63" s="152" t="s">
        <v>135</v>
      </c>
      <c r="N63" s="152" t="s">
        <v>141</v>
      </c>
      <c r="O63" s="152" t="s">
        <v>245</v>
      </c>
      <c r="P63" s="152" t="s">
        <v>146</v>
      </c>
      <c r="Q63" s="152" t="s">
        <v>144</v>
      </c>
      <c r="R63" s="152" t="s">
        <v>145</v>
      </c>
      <c r="S63" s="152" t="s">
        <v>246</v>
      </c>
      <c r="T63" s="152" t="s">
        <v>148</v>
      </c>
      <c r="U63" s="152" t="s">
        <v>149</v>
      </c>
      <c r="V63" s="152" t="s">
        <v>150</v>
      </c>
      <c r="W63" s="152" t="s">
        <v>247</v>
      </c>
      <c r="X63" s="152" t="s">
        <v>154</v>
      </c>
      <c r="Y63" s="152" t="s">
        <v>155</v>
      </c>
      <c r="Z63" s="152" t="s">
        <v>156</v>
      </c>
      <c r="AA63" s="152" t="s">
        <v>248</v>
      </c>
      <c r="AB63" s="152" t="s">
        <v>166</v>
      </c>
      <c r="AC63" s="152" t="s">
        <v>167</v>
      </c>
      <c r="AD63" s="152" t="s">
        <v>169</v>
      </c>
      <c r="AE63" s="152" t="s">
        <v>249</v>
      </c>
      <c r="AF63" s="152" t="s">
        <v>250</v>
      </c>
      <c r="AG63" s="152" t="s">
        <v>175</v>
      </c>
      <c r="AH63" s="152" t="s">
        <v>179</v>
      </c>
      <c r="AI63" s="152" t="s">
        <v>251</v>
      </c>
      <c r="AJ63" s="152" t="s">
        <v>185</v>
      </c>
      <c r="AK63" s="152" t="s">
        <v>187</v>
      </c>
      <c r="AL63" s="152" t="s">
        <v>208</v>
      </c>
      <c r="AM63" s="152" t="s">
        <v>252</v>
      </c>
      <c r="AN63" s="152" t="s">
        <v>290</v>
      </c>
      <c r="AO63" s="152" t="s">
        <v>291</v>
      </c>
      <c r="AP63" s="152" t="s">
        <v>292</v>
      </c>
      <c r="AQ63" s="152" t="s">
        <v>253</v>
      </c>
      <c r="AR63" s="152" t="s">
        <v>293</v>
      </c>
      <c r="AS63" s="152" t="s">
        <v>295</v>
      </c>
      <c r="AT63" s="152" t="s">
        <v>296</v>
      </c>
      <c r="AU63" s="152" t="s">
        <v>297</v>
      </c>
      <c r="AV63" s="152" t="s">
        <v>308</v>
      </c>
      <c r="AW63" s="152" t="s">
        <v>309</v>
      </c>
      <c r="AX63" s="152" t="s">
        <v>310</v>
      </c>
      <c r="AY63" s="152" t="s">
        <v>311</v>
      </c>
      <c r="AZ63" s="152" t="s">
        <v>316</v>
      </c>
      <c r="BA63" s="152" t="s">
        <v>318</v>
      </c>
      <c r="BB63" s="152" t="s">
        <v>319</v>
      </c>
      <c r="BC63" s="152" t="s">
        <v>320</v>
      </c>
      <c r="BD63" s="152" t="s">
        <v>343</v>
      </c>
      <c r="BE63" s="152" t="s">
        <v>344</v>
      </c>
      <c r="BF63" s="152" t="s">
        <v>350</v>
      </c>
      <c r="BG63" s="152" t="s">
        <v>351</v>
      </c>
      <c r="BH63" s="152" t="s">
        <v>354</v>
      </c>
      <c r="BI63" s="152" t="s">
        <v>353</v>
      </c>
      <c r="BJ63" s="152" t="s">
        <v>358</v>
      </c>
      <c r="BK63" s="152" t="s">
        <v>359</v>
      </c>
      <c r="BL63" s="152" t="s">
        <v>365</v>
      </c>
      <c r="BM63" s="152" t="s">
        <v>368</v>
      </c>
      <c r="BN63" s="152" t="s">
        <v>373</v>
      </c>
      <c r="BO63" s="152" t="s">
        <v>366</v>
      </c>
      <c r="BP63" s="61"/>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c r="CS63" s="169"/>
      <c r="CT63" s="169"/>
      <c r="CU63" s="169"/>
      <c r="CV63" s="169"/>
      <c r="CW63" s="245"/>
      <c r="CX63" s="169"/>
      <c r="CY63" s="169"/>
      <c r="CZ63" s="169"/>
      <c r="DA63" s="245"/>
      <c r="DB63" s="245"/>
      <c r="DC63" s="245"/>
      <c r="DD63" s="245"/>
      <c r="DE63" s="245"/>
    </row>
    <row r="64" spans="1:109" ht="13.5" customHeight="1">
      <c r="B64" s="54" t="s">
        <v>21</v>
      </c>
      <c r="C64" s="153">
        <v>179631</v>
      </c>
      <c r="D64" s="153">
        <v>144593</v>
      </c>
      <c r="E64" s="153">
        <v>142443</v>
      </c>
      <c r="F64" s="153">
        <v>222251</v>
      </c>
      <c r="G64" s="94">
        <f>SUM(D64:F64)</f>
        <v>509287</v>
      </c>
      <c r="H64" s="153">
        <v>169269</v>
      </c>
      <c r="I64" s="153">
        <v>191583</v>
      </c>
      <c r="J64" s="153">
        <v>258394</v>
      </c>
      <c r="K64" s="94">
        <f>SUM(H64:J64)</f>
        <v>619246</v>
      </c>
      <c r="L64" s="153">
        <v>343984</v>
      </c>
      <c r="M64" s="153">
        <v>428679</v>
      </c>
      <c r="N64" s="153">
        <v>484097</v>
      </c>
      <c r="O64" s="94">
        <f>SUM(L64:N64)</f>
        <v>1256760</v>
      </c>
      <c r="P64" s="153">
        <v>381585</v>
      </c>
      <c r="Q64" s="153">
        <v>397858</v>
      </c>
      <c r="R64" s="153">
        <v>450794</v>
      </c>
      <c r="S64" s="94">
        <f>SUM(P64:R64)</f>
        <v>1230237</v>
      </c>
      <c r="T64" s="153">
        <v>700948</v>
      </c>
      <c r="U64" s="153">
        <v>838168</v>
      </c>
      <c r="V64" s="153">
        <v>1125240</v>
      </c>
      <c r="W64" s="94">
        <f>SUM(T64:V64)</f>
        <v>2664356</v>
      </c>
      <c r="X64" s="153">
        <v>801030</v>
      </c>
      <c r="Y64" s="153">
        <v>689152</v>
      </c>
      <c r="Z64" s="153">
        <v>729057</v>
      </c>
      <c r="AA64" s="94">
        <f>SUM(X64:Z64)</f>
        <v>2219239</v>
      </c>
      <c r="AB64" s="153">
        <v>1051837</v>
      </c>
      <c r="AC64" s="153">
        <v>1560936</v>
      </c>
      <c r="AD64" s="153">
        <v>999412</v>
      </c>
      <c r="AE64" s="94">
        <f>SUM(AB64:AD64)</f>
        <v>3612185</v>
      </c>
      <c r="AF64" s="153">
        <v>678009</v>
      </c>
      <c r="AG64" s="153">
        <v>597587</v>
      </c>
      <c r="AH64" s="153">
        <v>654721</v>
      </c>
      <c r="AI64" s="94">
        <f>SUM(AF64:AH64)</f>
        <v>1930317</v>
      </c>
      <c r="AJ64" s="153">
        <v>947516</v>
      </c>
      <c r="AK64" s="153">
        <v>1103301</v>
      </c>
      <c r="AL64" s="153">
        <v>1259148</v>
      </c>
      <c r="AM64" s="94">
        <f>SUM(AJ64:AL64)</f>
        <v>3309965</v>
      </c>
      <c r="AN64" s="153">
        <v>1257304</v>
      </c>
      <c r="AO64" s="153">
        <v>1293487</v>
      </c>
      <c r="AP64" s="153">
        <v>1426387</v>
      </c>
      <c r="AQ64" s="94">
        <f>SUM(AN64:AP64)</f>
        <v>3977178</v>
      </c>
      <c r="AR64" s="153">
        <v>1727309</v>
      </c>
      <c r="AS64" s="153">
        <v>1644728</v>
      </c>
      <c r="AT64" s="153">
        <v>1062470</v>
      </c>
      <c r="AU64" s="94">
        <f>SUM(AR64:AT64)</f>
        <v>4434507</v>
      </c>
      <c r="AV64" s="153">
        <v>1075657</v>
      </c>
      <c r="AW64" s="153">
        <v>507782</v>
      </c>
      <c r="AX64" s="153">
        <v>993655</v>
      </c>
      <c r="AY64" s="94">
        <f>SUM(AV64:AX64)</f>
        <v>2577094</v>
      </c>
      <c r="AZ64" s="153">
        <v>1010821</v>
      </c>
      <c r="BA64" s="153">
        <v>1158722</v>
      </c>
      <c r="BB64" s="153">
        <v>1479958</v>
      </c>
      <c r="BC64" s="94">
        <f>SUM(AZ64:BB64)</f>
        <v>3649501</v>
      </c>
      <c r="BD64" s="153">
        <v>1263443</v>
      </c>
      <c r="BE64" s="153">
        <v>1398602</v>
      </c>
      <c r="BF64" s="153">
        <v>1586333</v>
      </c>
      <c r="BG64" s="94">
        <f>SUM(BD64:BF64)</f>
        <v>4248378</v>
      </c>
      <c r="BH64" s="153">
        <v>1493611</v>
      </c>
      <c r="BI64" s="153">
        <v>2656166</v>
      </c>
      <c r="BJ64" s="153">
        <v>2160408</v>
      </c>
      <c r="BK64" s="94">
        <f>SUM(BH64:BJ64)</f>
        <v>6310185</v>
      </c>
      <c r="BL64" s="153">
        <v>1567945</v>
      </c>
      <c r="BM64" s="153">
        <v>699946</v>
      </c>
      <c r="BN64" s="153">
        <v>1736574</v>
      </c>
      <c r="BO64" s="94">
        <f>SUM(BL64:BN64)</f>
        <v>4004465</v>
      </c>
      <c r="BQ64" s="167"/>
      <c r="BR64" s="167"/>
      <c r="BS64" s="167"/>
      <c r="BT64" s="167"/>
      <c r="BU64" s="167"/>
      <c r="BV64" s="167"/>
      <c r="BW64" s="167"/>
      <c r="BX64" s="167"/>
      <c r="BY64" s="167"/>
      <c r="BZ64" s="167"/>
      <c r="CA64" s="167"/>
      <c r="CB64" s="167"/>
      <c r="CC64" s="167"/>
      <c r="CD64" s="167"/>
      <c r="CE64" s="167"/>
      <c r="CF64" s="167"/>
      <c r="CG64" s="243"/>
      <c r="CH64" s="167"/>
      <c r="CI64" s="167"/>
      <c r="CJ64" s="167"/>
      <c r="CK64" s="167"/>
      <c r="CL64" s="167"/>
      <c r="CM64" s="167"/>
      <c r="CN64" s="167"/>
      <c r="CO64" s="167"/>
      <c r="CP64" s="167"/>
      <c r="CQ64" s="167"/>
      <c r="CR64" s="167"/>
      <c r="CS64" s="167"/>
      <c r="CT64" s="167"/>
      <c r="CU64" s="167"/>
      <c r="CV64" s="167"/>
      <c r="CW64" s="243"/>
      <c r="CX64" s="167"/>
      <c r="CY64" s="167"/>
      <c r="CZ64" s="167"/>
      <c r="DA64" s="243"/>
      <c r="DB64" s="243"/>
      <c r="DC64" s="243"/>
      <c r="DD64" s="243"/>
      <c r="DE64" s="243"/>
    </row>
    <row r="65" spans="2:109" ht="13.5" customHeight="1">
      <c r="B65" s="54" t="s">
        <v>195</v>
      </c>
      <c r="C65" s="153">
        <v>1492382</v>
      </c>
      <c r="D65" s="153">
        <v>1702637</v>
      </c>
      <c r="E65" s="153">
        <v>1915501</v>
      </c>
      <c r="F65" s="153">
        <v>2394074</v>
      </c>
      <c r="G65" s="94">
        <f t="shared" ref="G65:G78" si="76">SUM(D65:F65)</f>
        <v>6012212</v>
      </c>
      <c r="H65" s="153">
        <v>1875244</v>
      </c>
      <c r="I65" s="153">
        <v>1727432</v>
      </c>
      <c r="J65" s="153">
        <v>1737823</v>
      </c>
      <c r="K65" s="94">
        <f t="shared" ref="K65:K78" si="77">SUM(H65:J65)</f>
        <v>5340499</v>
      </c>
      <c r="L65" s="153">
        <v>2466103</v>
      </c>
      <c r="M65" s="153">
        <v>3405477</v>
      </c>
      <c r="N65" s="153">
        <v>3189408</v>
      </c>
      <c r="O65" s="94">
        <f t="shared" ref="O65:O78" si="78">SUM(L65:N65)</f>
        <v>9060988</v>
      </c>
      <c r="P65" s="153">
        <v>2786568</v>
      </c>
      <c r="Q65" s="153">
        <v>2101042</v>
      </c>
      <c r="R65" s="153">
        <v>2905670</v>
      </c>
      <c r="S65" s="94">
        <f t="shared" ref="S65:S78" si="79">SUM(P65:R65)</f>
        <v>7793280</v>
      </c>
      <c r="T65" s="153">
        <v>2958928</v>
      </c>
      <c r="U65" s="153">
        <v>3227274</v>
      </c>
      <c r="V65" s="153">
        <v>4219536</v>
      </c>
      <c r="W65" s="94">
        <f t="shared" ref="W65:W78" si="80">SUM(T65:V65)</f>
        <v>10405738</v>
      </c>
      <c r="X65" s="153">
        <v>2107771</v>
      </c>
      <c r="Y65" s="153">
        <v>2587473</v>
      </c>
      <c r="Z65" s="153">
        <v>2279113</v>
      </c>
      <c r="AA65" s="94">
        <f t="shared" ref="AA65:AA78" si="81">SUM(X65:Z65)</f>
        <v>6974357</v>
      </c>
      <c r="AB65" s="153">
        <v>2255476</v>
      </c>
      <c r="AC65" s="153">
        <v>3096751</v>
      </c>
      <c r="AD65" s="153">
        <v>2618799</v>
      </c>
      <c r="AE65" s="94">
        <f t="shared" ref="AE65:AE78" si="82">SUM(AB65:AD65)</f>
        <v>7971026</v>
      </c>
      <c r="AF65" s="153">
        <v>2035434</v>
      </c>
      <c r="AG65" s="153">
        <v>2802125</v>
      </c>
      <c r="AH65" s="153">
        <v>2844135</v>
      </c>
      <c r="AI65" s="94">
        <f t="shared" ref="AI65:AI78" si="83">SUM(AF65:AH65)</f>
        <v>7681694</v>
      </c>
      <c r="AJ65" s="153">
        <v>2565460</v>
      </c>
      <c r="AK65" s="153">
        <v>3413731</v>
      </c>
      <c r="AL65" s="153">
        <v>3722433</v>
      </c>
      <c r="AM65" s="94">
        <f t="shared" ref="AM65:AM78" si="84">SUM(AJ65:AL65)</f>
        <v>9701624</v>
      </c>
      <c r="AN65" s="153">
        <v>2846968</v>
      </c>
      <c r="AO65" s="153">
        <v>3078289</v>
      </c>
      <c r="AP65" s="153">
        <v>2700202</v>
      </c>
      <c r="AQ65" s="94">
        <f t="shared" ref="AQ65:AQ78" si="85">SUM(AN65:AP65)</f>
        <v>8625459</v>
      </c>
      <c r="AR65" s="153">
        <v>2406746</v>
      </c>
      <c r="AS65" s="153">
        <v>3850592</v>
      </c>
      <c r="AT65" s="153">
        <v>3076698</v>
      </c>
      <c r="AU65" s="94">
        <f t="shared" ref="AU65:AU78" si="86">SUM(AR65:AT65)</f>
        <v>9334036</v>
      </c>
      <c r="AV65" s="153">
        <v>3142129</v>
      </c>
      <c r="AW65" s="153">
        <v>2535533</v>
      </c>
      <c r="AX65" s="153">
        <v>2884247</v>
      </c>
      <c r="AY65" s="94">
        <f t="shared" ref="AY65:AY78" si="87">SUM(AV65:AX65)</f>
        <v>8561909</v>
      </c>
      <c r="AZ65" s="153">
        <v>3322249</v>
      </c>
      <c r="BA65" s="153">
        <v>3441630</v>
      </c>
      <c r="BB65" s="153">
        <v>4299173</v>
      </c>
      <c r="BC65" s="94">
        <f t="shared" ref="BC65:BC70" si="88">SUM(AZ65:BB65)</f>
        <v>11063052</v>
      </c>
      <c r="BD65" s="153">
        <v>2119404</v>
      </c>
      <c r="BE65" s="153">
        <v>3258843</v>
      </c>
      <c r="BF65" s="153">
        <v>2760840</v>
      </c>
      <c r="BG65" s="94">
        <f t="shared" ref="BG65:BG70" si="89">SUM(BD65:BF65)</f>
        <v>8139087</v>
      </c>
      <c r="BH65" s="153">
        <v>2623328</v>
      </c>
      <c r="BI65" s="153">
        <v>3760151</v>
      </c>
      <c r="BJ65" s="153">
        <v>2948307</v>
      </c>
      <c r="BK65" s="94">
        <f t="shared" ref="BK65:BK70" si="90">SUM(BH65:BJ65)</f>
        <v>9331786</v>
      </c>
      <c r="BL65" s="153">
        <v>3238083</v>
      </c>
      <c r="BM65" s="153">
        <v>2439718</v>
      </c>
      <c r="BN65" s="153">
        <v>2813336</v>
      </c>
      <c r="BO65" s="94">
        <f t="shared" ref="BO65:BO70" si="91">SUM(BL65:BN65)</f>
        <v>8491137</v>
      </c>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c r="CS65" s="167"/>
      <c r="CT65" s="167"/>
      <c r="CU65" s="167"/>
      <c r="CV65" s="167"/>
      <c r="CW65" s="167"/>
      <c r="CX65" s="167"/>
      <c r="CY65" s="167"/>
      <c r="CZ65" s="167"/>
      <c r="DA65" s="167"/>
      <c r="DB65" s="167"/>
      <c r="DC65" s="167"/>
      <c r="DD65" s="167"/>
      <c r="DE65" s="167"/>
    </row>
    <row r="66" spans="2:109" ht="13.5" customHeight="1">
      <c r="B66" s="54" t="s">
        <v>196</v>
      </c>
      <c r="C66" s="153">
        <v>6723482</v>
      </c>
      <c r="D66" s="153">
        <v>6677605</v>
      </c>
      <c r="E66" s="153">
        <v>7670388</v>
      </c>
      <c r="F66" s="153">
        <v>10208145</v>
      </c>
      <c r="G66" s="94">
        <f t="shared" si="76"/>
        <v>24556138</v>
      </c>
      <c r="H66" s="153">
        <v>7475945</v>
      </c>
      <c r="I66" s="153">
        <v>8006345</v>
      </c>
      <c r="J66" s="153">
        <v>9787107</v>
      </c>
      <c r="K66" s="94">
        <f t="shared" si="77"/>
        <v>25269397</v>
      </c>
      <c r="L66" s="153">
        <v>11176412</v>
      </c>
      <c r="M66" s="153">
        <v>18646446</v>
      </c>
      <c r="N66" s="153">
        <v>12202279</v>
      </c>
      <c r="O66" s="94">
        <f t="shared" si="78"/>
        <v>42025137</v>
      </c>
      <c r="P66" s="153">
        <v>10573214</v>
      </c>
      <c r="Q66" s="153">
        <v>9980021</v>
      </c>
      <c r="R66" s="153">
        <v>12278506</v>
      </c>
      <c r="S66" s="94">
        <f t="shared" si="79"/>
        <v>32831741</v>
      </c>
      <c r="T66" s="153">
        <v>13472400</v>
      </c>
      <c r="U66" s="153">
        <v>13340584</v>
      </c>
      <c r="V66" s="153">
        <v>17034278</v>
      </c>
      <c r="W66" s="94">
        <f t="shared" si="80"/>
        <v>43847262</v>
      </c>
      <c r="X66" s="153">
        <v>10899351</v>
      </c>
      <c r="Y66" s="153">
        <v>11068821</v>
      </c>
      <c r="Z66" s="153">
        <v>13606979</v>
      </c>
      <c r="AA66" s="94">
        <f t="shared" si="81"/>
        <v>35575151</v>
      </c>
      <c r="AB66" s="153">
        <v>15470665</v>
      </c>
      <c r="AC66" s="153">
        <v>15201024</v>
      </c>
      <c r="AD66" s="153">
        <v>12189791</v>
      </c>
      <c r="AE66" s="94">
        <f t="shared" si="82"/>
        <v>42861480</v>
      </c>
      <c r="AF66" s="153">
        <v>11784579</v>
      </c>
      <c r="AG66" s="153">
        <v>13573322</v>
      </c>
      <c r="AH66" s="153">
        <v>14411500</v>
      </c>
      <c r="AI66" s="94">
        <f t="shared" si="83"/>
        <v>39769401</v>
      </c>
      <c r="AJ66" s="153">
        <v>18369952</v>
      </c>
      <c r="AK66" s="153">
        <v>15169844</v>
      </c>
      <c r="AL66" s="153">
        <v>19507694</v>
      </c>
      <c r="AM66" s="94">
        <f t="shared" si="84"/>
        <v>53047490</v>
      </c>
      <c r="AN66" s="153">
        <v>16517511</v>
      </c>
      <c r="AO66" s="153">
        <v>18080347</v>
      </c>
      <c r="AP66" s="153">
        <v>17226385</v>
      </c>
      <c r="AQ66" s="94">
        <f t="shared" si="85"/>
        <v>51824243</v>
      </c>
      <c r="AR66" s="153">
        <v>17148260</v>
      </c>
      <c r="AS66" s="153">
        <v>20146309</v>
      </c>
      <c r="AT66" s="153">
        <v>15878462</v>
      </c>
      <c r="AU66" s="94">
        <f t="shared" si="86"/>
        <v>53173031</v>
      </c>
      <c r="AV66" s="153">
        <v>19166692</v>
      </c>
      <c r="AW66" s="153">
        <v>16312057</v>
      </c>
      <c r="AX66" s="153">
        <v>22840583</v>
      </c>
      <c r="AY66" s="94">
        <f t="shared" si="87"/>
        <v>58319332</v>
      </c>
      <c r="AZ66" s="153">
        <v>21111112</v>
      </c>
      <c r="BA66" s="153">
        <v>21137467</v>
      </c>
      <c r="BB66" s="153">
        <v>30820119</v>
      </c>
      <c r="BC66" s="94">
        <f t="shared" si="88"/>
        <v>73068698</v>
      </c>
      <c r="BD66" s="153">
        <v>21196353</v>
      </c>
      <c r="BE66" s="153">
        <v>24087707</v>
      </c>
      <c r="BF66" s="153">
        <v>23857308</v>
      </c>
      <c r="BG66" s="94">
        <f t="shared" si="89"/>
        <v>69141368</v>
      </c>
      <c r="BH66" s="153">
        <v>26566370</v>
      </c>
      <c r="BI66" s="153">
        <v>30072557</v>
      </c>
      <c r="BJ66" s="153">
        <v>21691167</v>
      </c>
      <c r="BK66" s="94">
        <f t="shared" si="90"/>
        <v>78330094</v>
      </c>
      <c r="BL66" s="153">
        <v>26035013</v>
      </c>
      <c r="BM66" s="153">
        <v>20875720</v>
      </c>
      <c r="BN66" s="153">
        <v>28069070</v>
      </c>
      <c r="BO66" s="94">
        <f t="shared" si="91"/>
        <v>74979803</v>
      </c>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c r="CS66" s="167"/>
      <c r="CT66" s="167"/>
      <c r="CU66" s="167"/>
      <c r="CV66" s="167"/>
      <c r="CW66" s="167"/>
      <c r="CX66" s="167"/>
      <c r="CY66" s="167"/>
      <c r="CZ66" s="167"/>
      <c r="DA66" s="167"/>
      <c r="DB66" s="167"/>
      <c r="DC66" s="167"/>
      <c r="DD66" s="167"/>
      <c r="DE66" s="167"/>
    </row>
    <row r="67" spans="2:109" ht="13.5" customHeight="1">
      <c r="B67" s="54" t="s">
        <v>197</v>
      </c>
      <c r="C67" s="153">
        <v>92242</v>
      </c>
      <c r="D67" s="153">
        <v>73099</v>
      </c>
      <c r="E67" s="153">
        <v>124955</v>
      </c>
      <c r="F67" s="153">
        <v>140069</v>
      </c>
      <c r="G67" s="94">
        <f t="shared" si="76"/>
        <v>338123</v>
      </c>
      <c r="H67" s="153">
        <v>97879</v>
      </c>
      <c r="I67" s="153">
        <v>89931</v>
      </c>
      <c r="J67" s="153">
        <v>77227</v>
      </c>
      <c r="K67" s="94">
        <f t="shared" si="77"/>
        <v>265037</v>
      </c>
      <c r="L67" s="153">
        <v>119662</v>
      </c>
      <c r="M67" s="153">
        <v>0</v>
      </c>
      <c r="N67" s="153">
        <v>0</v>
      </c>
      <c r="O67" s="94">
        <f t="shared" si="78"/>
        <v>119662</v>
      </c>
      <c r="P67" s="153">
        <v>154298</v>
      </c>
      <c r="Q67" s="153">
        <v>60328</v>
      </c>
      <c r="R67" s="153">
        <v>90223</v>
      </c>
      <c r="S67" s="94">
        <f t="shared" si="79"/>
        <v>304849</v>
      </c>
      <c r="T67" s="153">
        <v>83019</v>
      </c>
      <c r="U67" s="153">
        <v>86210</v>
      </c>
      <c r="V67" s="153">
        <v>132581</v>
      </c>
      <c r="W67" s="94">
        <f t="shared" si="80"/>
        <v>301810</v>
      </c>
      <c r="X67" s="153">
        <v>114533</v>
      </c>
      <c r="Y67" s="153">
        <v>165651</v>
      </c>
      <c r="Z67" s="153">
        <v>176369</v>
      </c>
      <c r="AA67" s="94">
        <f t="shared" si="81"/>
        <v>456553</v>
      </c>
      <c r="AB67" s="153">
        <v>192312</v>
      </c>
      <c r="AC67" s="153">
        <v>272619</v>
      </c>
      <c r="AD67" s="153">
        <v>204404</v>
      </c>
      <c r="AE67" s="94">
        <f t="shared" si="82"/>
        <v>669335</v>
      </c>
      <c r="AF67" s="153">
        <v>135439</v>
      </c>
      <c r="AG67" s="153">
        <v>209762</v>
      </c>
      <c r="AH67" s="153">
        <v>215913</v>
      </c>
      <c r="AI67" s="94">
        <f t="shared" si="83"/>
        <v>561114</v>
      </c>
      <c r="AJ67" s="153">
        <v>246142</v>
      </c>
      <c r="AK67" s="153">
        <v>308517</v>
      </c>
      <c r="AL67" s="153">
        <v>311600</v>
      </c>
      <c r="AM67" s="94">
        <f t="shared" si="84"/>
        <v>866259</v>
      </c>
      <c r="AN67" s="153">
        <v>301211</v>
      </c>
      <c r="AO67" s="153">
        <v>290068</v>
      </c>
      <c r="AP67" s="153">
        <v>263199</v>
      </c>
      <c r="AQ67" s="94">
        <f t="shared" si="85"/>
        <v>854478</v>
      </c>
      <c r="AR67" s="153">
        <v>274344</v>
      </c>
      <c r="AS67" s="153">
        <v>378154</v>
      </c>
      <c r="AT67" s="153">
        <v>275786</v>
      </c>
      <c r="AU67" s="94">
        <f t="shared" si="86"/>
        <v>928284</v>
      </c>
      <c r="AV67" s="153">
        <v>265208</v>
      </c>
      <c r="AW67" s="153">
        <v>209313</v>
      </c>
      <c r="AX67" s="153">
        <v>274651</v>
      </c>
      <c r="AY67" s="94">
        <f t="shared" si="87"/>
        <v>749172</v>
      </c>
      <c r="AZ67" s="153">
        <v>334580</v>
      </c>
      <c r="BA67" s="153">
        <v>361214</v>
      </c>
      <c r="BB67" s="153">
        <v>382083</v>
      </c>
      <c r="BC67" s="94">
        <f t="shared" si="88"/>
        <v>1077877</v>
      </c>
      <c r="BD67" s="153">
        <v>432515</v>
      </c>
      <c r="BE67" s="153">
        <v>402728</v>
      </c>
      <c r="BF67" s="153">
        <v>425616</v>
      </c>
      <c r="BG67" s="94">
        <f t="shared" si="89"/>
        <v>1260859</v>
      </c>
      <c r="BH67" s="153">
        <v>445991</v>
      </c>
      <c r="BI67" s="153">
        <v>581889</v>
      </c>
      <c r="BJ67" s="153">
        <v>550881</v>
      </c>
      <c r="BK67" s="94">
        <f t="shared" si="90"/>
        <v>1578761</v>
      </c>
      <c r="BL67" s="153">
        <v>434129</v>
      </c>
      <c r="BM67" s="153">
        <v>355322</v>
      </c>
      <c r="BN67" s="153">
        <v>357116</v>
      </c>
      <c r="BO67" s="94">
        <f t="shared" si="91"/>
        <v>1146567</v>
      </c>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c r="CS67" s="167"/>
      <c r="CT67" s="167"/>
      <c r="CU67" s="167"/>
      <c r="CV67" s="167"/>
      <c r="CW67" s="167"/>
      <c r="CX67" s="167"/>
      <c r="CY67" s="167"/>
      <c r="CZ67" s="167"/>
      <c r="DA67" s="167"/>
      <c r="DB67" s="167"/>
      <c r="DC67" s="167"/>
      <c r="DD67" s="167"/>
      <c r="DE67" s="167"/>
    </row>
    <row r="68" spans="2:109" ht="13.5" customHeight="1">
      <c r="B68" s="54" t="s">
        <v>198</v>
      </c>
      <c r="C68" s="153">
        <v>504343</v>
      </c>
      <c r="D68" s="153">
        <v>447227</v>
      </c>
      <c r="E68" s="153">
        <v>486774</v>
      </c>
      <c r="F68" s="153">
        <v>723246</v>
      </c>
      <c r="G68" s="94">
        <f t="shared" si="76"/>
        <v>1657247</v>
      </c>
      <c r="H68" s="153">
        <v>574993</v>
      </c>
      <c r="I68" s="153">
        <v>671977</v>
      </c>
      <c r="J68" s="153">
        <v>636415</v>
      </c>
      <c r="K68" s="94">
        <f t="shared" si="77"/>
        <v>1883385</v>
      </c>
      <c r="L68" s="153">
        <v>820788</v>
      </c>
      <c r="M68" s="153">
        <v>1200675</v>
      </c>
      <c r="N68" s="153">
        <v>1008923</v>
      </c>
      <c r="O68" s="94">
        <f t="shared" si="78"/>
        <v>3030386</v>
      </c>
      <c r="P68" s="153">
        <v>833419</v>
      </c>
      <c r="Q68" s="153">
        <v>959594</v>
      </c>
      <c r="R68" s="153">
        <v>979975</v>
      </c>
      <c r="S68" s="94">
        <f t="shared" si="79"/>
        <v>2772988</v>
      </c>
      <c r="T68" s="153">
        <v>930745</v>
      </c>
      <c r="U68" s="153">
        <v>1028873</v>
      </c>
      <c r="V68" s="153">
        <v>1624005</v>
      </c>
      <c r="W68" s="94">
        <f t="shared" si="80"/>
        <v>3583623</v>
      </c>
      <c r="X68" s="153">
        <v>1105155</v>
      </c>
      <c r="Y68" s="153">
        <v>1481823</v>
      </c>
      <c r="Z68" s="153">
        <v>1585289</v>
      </c>
      <c r="AA68" s="94">
        <f t="shared" si="81"/>
        <v>4172267</v>
      </c>
      <c r="AB68" s="153">
        <v>1792659</v>
      </c>
      <c r="AC68" s="153">
        <v>3211748</v>
      </c>
      <c r="AD68" s="153">
        <v>2090792</v>
      </c>
      <c r="AE68" s="94">
        <f t="shared" si="82"/>
        <v>7095199</v>
      </c>
      <c r="AF68" s="153">
        <v>1401020</v>
      </c>
      <c r="AG68" s="153">
        <v>1213581</v>
      </c>
      <c r="AH68" s="153">
        <v>1073663</v>
      </c>
      <c r="AI68" s="94">
        <f t="shared" si="83"/>
        <v>3688264</v>
      </c>
      <c r="AJ68" s="153">
        <v>2032989</v>
      </c>
      <c r="AK68" s="153">
        <v>2409573</v>
      </c>
      <c r="AL68" s="153">
        <v>2868719</v>
      </c>
      <c r="AM68" s="94">
        <f t="shared" si="84"/>
        <v>7311281</v>
      </c>
      <c r="AN68" s="153">
        <v>2660361</v>
      </c>
      <c r="AO68" s="153">
        <v>2601371</v>
      </c>
      <c r="AP68" s="153">
        <v>3258365</v>
      </c>
      <c r="AQ68" s="94">
        <f t="shared" si="85"/>
        <v>8520097</v>
      </c>
      <c r="AR68" s="153">
        <v>3010598</v>
      </c>
      <c r="AS68" s="153">
        <v>3418270</v>
      </c>
      <c r="AT68" s="153">
        <v>2414374</v>
      </c>
      <c r="AU68" s="94">
        <f t="shared" si="86"/>
        <v>8843242</v>
      </c>
      <c r="AV68" s="153">
        <v>2300716</v>
      </c>
      <c r="AW68" s="153">
        <v>1657507</v>
      </c>
      <c r="AX68" s="153">
        <v>2439374</v>
      </c>
      <c r="AY68" s="94">
        <f t="shared" si="87"/>
        <v>6397597</v>
      </c>
      <c r="AZ68" s="153">
        <v>2529663</v>
      </c>
      <c r="BA68" s="153">
        <v>2701330</v>
      </c>
      <c r="BB68" s="153">
        <v>3297554</v>
      </c>
      <c r="BC68" s="94">
        <f t="shared" si="88"/>
        <v>8528547</v>
      </c>
      <c r="BD68" s="153">
        <v>2795030</v>
      </c>
      <c r="BE68" s="153">
        <v>2392759</v>
      </c>
      <c r="BF68" s="153">
        <v>3214403</v>
      </c>
      <c r="BG68" s="94">
        <f t="shared" si="89"/>
        <v>8402192</v>
      </c>
      <c r="BH68" s="153">
        <v>2689398</v>
      </c>
      <c r="BI68" s="153">
        <v>4386023</v>
      </c>
      <c r="BJ68" s="153">
        <v>3512552</v>
      </c>
      <c r="BK68" s="94">
        <f t="shared" si="90"/>
        <v>10587973</v>
      </c>
      <c r="BL68" s="153">
        <v>2836672</v>
      </c>
      <c r="BM68" s="153">
        <v>2283924</v>
      </c>
      <c r="BN68" s="153">
        <v>4033632</v>
      </c>
      <c r="BO68" s="94">
        <f t="shared" si="91"/>
        <v>9154228</v>
      </c>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c r="CS68" s="167"/>
      <c r="CT68" s="167"/>
      <c r="CU68" s="167"/>
      <c r="CV68" s="167"/>
      <c r="CW68" s="167"/>
      <c r="CX68" s="167"/>
      <c r="CY68" s="167"/>
      <c r="CZ68" s="167"/>
      <c r="DA68" s="167"/>
      <c r="DB68" s="167"/>
      <c r="DC68" s="167"/>
      <c r="DD68" s="167"/>
      <c r="DE68" s="167"/>
    </row>
    <row r="69" spans="2:109" ht="13.5" customHeight="1">
      <c r="B69" s="54" t="s">
        <v>199</v>
      </c>
      <c r="C69" s="153">
        <v>22194457</v>
      </c>
      <c r="D69" s="153">
        <v>17396899</v>
      </c>
      <c r="E69" s="153">
        <v>18191110</v>
      </c>
      <c r="F69" s="153">
        <v>21407970</v>
      </c>
      <c r="G69" s="94">
        <f t="shared" si="76"/>
        <v>56995979</v>
      </c>
      <c r="H69" s="153">
        <v>18324548</v>
      </c>
      <c r="I69" s="153">
        <v>18773941</v>
      </c>
      <c r="J69" s="153">
        <v>19879066</v>
      </c>
      <c r="K69" s="94">
        <f t="shared" si="77"/>
        <v>56977555</v>
      </c>
      <c r="L69" s="153">
        <v>14438625</v>
      </c>
      <c r="M69" s="153">
        <v>18464790</v>
      </c>
      <c r="N69" s="153">
        <v>14107344</v>
      </c>
      <c r="O69" s="94">
        <f t="shared" si="78"/>
        <v>47010759</v>
      </c>
      <c r="P69" s="153">
        <v>12206803</v>
      </c>
      <c r="Q69" s="153">
        <v>11248273</v>
      </c>
      <c r="R69" s="153">
        <v>18204652</v>
      </c>
      <c r="S69" s="94">
        <f t="shared" si="79"/>
        <v>41659728</v>
      </c>
      <c r="T69" s="153">
        <v>13810360</v>
      </c>
      <c r="U69" s="153">
        <v>13660166</v>
      </c>
      <c r="V69" s="153">
        <v>16714536</v>
      </c>
      <c r="W69" s="94">
        <f t="shared" si="80"/>
        <v>44185062</v>
      </c>
      <c r="X69" s="153">
        <v>14426979</v>
      </c>
      <c r="Y69" s="153">
        <v>15711542</v>
      </c>
      <c r="Z69" s="153">
        <v>15612190</v>
      </c>
      <c r="AA69" s="94">
        <f t="shared" si="81"/>
        <v>45750711</v>
      </c>
      <c r="AB69" s="153">
        <v>13971306</v>
      </c>
      <c r="AC69" s="153">
        <v>24420279</v>
      </c>
      <c r="AD69" s="153">
        <v>15880404</v>
      </c>
      <c r="AE69" s="94">
        <f t="shared" si="82"/>
        <v>54271989</v>
      </c>
      <c r="AF69" s="153">
        <v>12958384</v>
      </c>
      <c r="AG69" s="153">
        <v>19529153</v>
      </c>
      <c r="AH69" s="153">
        <v>21199446</v>
      </c>
      <c r="AI69" s="94">
        <f t="shared" si="83"/>
        <v>53686983</v>
      </c>
      <c r="AJ69" s="153">
        <v>17561263</v>
      </c>
      <c r="AK69" s="153">
        <v>16231035</v>
      </c>
      <c r="AL69" s="153">
        <v>24412217</v>
      </c>
      <c r="AM69" s="94">
        <f t="shared" si="84"/>
        <v>58204515</v>
      </c>
      <c r="AN69" s="153">
        <v>16822568</v>
      </c>
      <c r="AO69" s="153">
        <v>19898336</v>
      </c>
      <c r="AP69" s="153">
        <v>17595653</v>
      </c>
      <c r="AQ69" s="94">
        <f t="shared" si="85"/>
        <v>54316557</v>
      </c>
      <c r="AR69" s="153">
        <v>19649572</v>
      </c>
      <c r="AS69" s="153">
        <v>38994705</v>
      </c>
      <c r="AT69" s="153">
        <v>23800999</v>
      </c>
      <c r="AU69" s="94">
        <f t="shared" si="86"/>
        <v>82445276</v>
      </c>
      <c r="AV69" s="153">
        <v>22051886</v>
      </c>
      <c r="AW69" s="153">
        <v>18298437</v>
      </c>
      <c r="AX69" s="153">
        <v>34283085</v>
      </c>
      <c r="AY69" s="94">
        <f t="shared" si="87"/>
        <v>74633408</v>
      </c>
      <c r="AZ69" s="153">
        <v>23154908</v>
      </c>
      <c r="BA69" s="153">
        <v>23389381</v>
      </c>
      <c r="BB69" s="153">
        <v>40983263</v>
      </c>
      <c r="BC69" s="94">
        <f t="shared" si="88"/>
        <v>87527552</v>
      </c>
      <c r="BD69" s="153">
        <v>27668365</v>
      </c>
      <c r="BE69" s="153">
        <v>30677725</v>
      </c>
      <c r="BF69" s="153">
        <v>26015351</v>
      </c>
      <c r="BG69" s="94">
        <f t="shared" si="89"/>
        <v>84361441</v>
      </c>
      <c r="BH69" s="153">
        <v>32621947</v>
      </c>
      <c r="BI69" s="153">
        <v>51820851</v>
      </c>
      <c r="BJ69" s="153">
        <v>34083169</v>
      </c>
      <c r="BK69" s="94">
        <f t="shared" si="90"/>
        <v>118525967</v>
      </c>
      <c r="BL69" s="153">
        <v>33854742</v>
      </c>
      <c r="BM69" s="153">
        <v>26739469</v>
      </c>
      <c r="BN69" s="153">
        <v>35783342</v>
      </c>
      <c r="BO69" s="94">
        <f t="shared" si="91"/>
        <v>96377553</v>
      </c>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c r="CS69" s="167"/>
      <c r="CT69" s="167"/>
      <c r="CU69" s="167"/>
      <c r="CV69" s="167"/>
      <c r="CW69" s="167"/>
      <c r="CX69" s="167"/>
      <c r="CY69" s="167"/>
      <c r="CZ69" s="167"/>
      <c r="DA69" s="167"/>
      <c r="DB69" s="167"/>
      <c r="DC69" s="167"/>
      <c r="DD69" s="167"/>
      <c r="DE69" s="167"/>
    </row>
    <row r="70" spans="2:109" ht="13.5" customHeight="1">
      <c r="B70" s="54" t="s">
        <v>200</v>
      </c>
      <c r="C70" s="153">
        <v>10702140</v>
      </c>
      <c r="D70" s="153">
        <v>10844434</v>
      </c>
      <c r="E70" s="153">
        <v>13423234</v>
      </c>
      <c r="F70" s="153">
        <v>23855819</v>
      </c>
      <c r="G70" s="94">
        <f t="shared" si="76"/>
        <v>48123487</v>
      </c>
      <c r="H70" s="153">
        <v>14391570</v>
      </c>
      <c r="I70" s="153">
        <v>13190643</v>
      </c>
      <c r="J70" s="153">
        <v>15672215</v>
      </c>
      <c r="K70" s="94">
        <f t="shared" si="77"/>
        <v>43254428</v>
      </c>
      <c r="L70" s="153">
        <v>18236347</v>
      </c>
      <c r="M70" s="153">
        <v>30477396</v>
      </c>
      <c r="N70" s="153">
        <v>15889677</v>
      </c>
      <c r="O70" s="94">
        <f t="shared" si="78"/>
        <v>64603420</v>
      </c>
      <c r="P70" s="153">
        <v>12923397</v>
      </c>
      <c r="Q70" s="153">
        <v>11355550</v>
      </c>
      <c r="R70" s="153">
        <v>17574994</v>
      </c>
      <c r="S70" s="94">
        <f t="shared" si="79"/>
        <v>41853941</v>
      </c>
      <c r="T70" s="153">
        <v>17406488</v>
      </c>
      <c r="U70" s="153">
        <v>17549933</v>
      </c>
      <c r="V70" s="153">
        <v>24525435</v>
      </c>
      <c r="W70" s="94">
        <f t="shared" si="80"/>
        <v>59481856</v>
      </c>
      <c r="X70" s="153">
        <v>13959702</v>
      </c>
      <c r="Y70" s="153">
        <v>14918183</v>
      </c>
      <c r="Z70" s="153">
        <v>15563527</v>
      </c>
      <c r="AA70" s="94">
        <f t="shared" si="81"/>
        <v>44441412</v>
      </c>
      <c r="AB70" s="153">
        <v>14746010</v>
      </c>
      <c r="AC70" s="153">
        <v>39448668</v>
      </c>
      <c r="AD70" s="153">
        <v>14398889</v>
      </c>
      <c r="AE70" s="94">
        <f t="shared" si="82"/>
        <v>68593567</v>
      </c>
      <c r="AF70" s="153">
        <v>9460660</v>
      </c>
      <c r="AG70" s="153">
        <v>9649058</v>
      </c>
      <c r="AH70" s="153">
        <v>22976664</v>
      </c>
      <c r="AI70" s="94">
        <f t="shared" si="83"/>
        <v>42086382</v>
      </c>
      <c r="AJ70" s="153">
        <v>24696244</v>
      </c>
      <c r="AK70" s="153">
        <v>25212243</v>
      </c>
      <c r="AL70" s="153">
        <v>29330261</v>
      </c>
      <c r="AM70" s="94">
        <f t="shared" si="84"/>
        <v>79238748</v>
      </c>
      <c r="AN70" s="153">
        <v>28486599</v>
      </c>
      <c r="AO70" s="153">
        <v>28545445</v>
      </c>
      <c r="AP70" s="153">
        <v>28079667</v>
      </c>
      <c r="AQ70" s="94">
        <f t="shared" si="85"/>
        <v>85111711</v>
      </c>
      <c r="AR70" s="153">
        <v>26241791</v>
      </c>
      <c r="AS70" s="153">
        <v>42787345</v>
      </c>
      <c r="AT70" s="153">
        <v>23138707</v>
      </c>
      <c r="AU70" s="94">
        <f t="shared" si="86"/>
        <v>92167843</v>
      </c>
      <c r="AV70" s="153">
        <v>23028053</v>
      </c>
      <c r="AW70" s="153">
        <v>9563240</v>
      </c>
      <c r="AX70" s="153">
        <v>21521766</v>
      </c>
      <c r="AY70" s="94">
        <f t="shared" si="87"/>
        <v>54113059</v>
      </c>
      <c r="AZ70" s="153">
        <v>23758911</v>
      </c>
      <c r="BA70" s="153">
        <v>25457213</v>
      </c>
      <c r="BB70" s="153">
        <v>35027089</v>
      </c>
      <c r="BC70" s="94">
        <f t="shared" si="88"/>
        <v>84243213</v>
      </c>
      <c r="BD70" s="153">
        <v>36376907</v>
      </c>
      <c r="BE70" s="153">
        <v>37653590</v>
      </c>
      <c r="BF70" s="153">
        <v>42799340</v>
      </c>
      <c r="BG70" s="94">
        <f t="shared" si="89"/>
        <v>116829837</v>
      </c>
      <c r="BH70" s="153">
        <v>38722410</v>
      </c>
      <c r="BI70" s="153">
        <v>46726183</v>
      </c>
      <c r="BJ70" s="153">
        <v>31921447</v>
      </c>
      <c r="BK70" s="94">
        <f t="shared" si="90"/>
        <v>117370040</v>
      </c>
      <c r="BL70" s="153">
        <v>33913126</v>
      </c>
      <c r="BM70" s="153">
        <v>15902725</v>
      </c>
      <c r="BN70" s="153">
        <v>28670787</v>
      </c>
      <c r="BO70" s="94">
        <f t="shared" si="91"/>
        <v>78486638</v>
      </c>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c r="CS70" s="167"/>
      <c r="CT70" s="167"/>
      <c r="CU70" s="167"/>
      <c r="CV70" s="167"/>
      <c r="CW70" s="167"/>
      <c r="CX70" s="167"/>
      <c r="CY70" s="167"/>
      <c r="CZ70" s="167"/>
      <c r="DA70" s="167"/>
      <c r="DB70" s="167"/>
      <c r="DC70" s="167"/>
      <c r="DD70" s="167"/>
      <c r="DE70" s="167"/>
    </row>
    <row r="71" spans="2:109" ht="13.5" customHeight="1">
      <c r="B71" s="54" t="s">
        <v>201</v>
      </c>
      <c r="C71" s="153">
        <v>12943650</v>
      </c>
      <c r="D71" s="153">
        <v>8017964</v>
      </c>
      <c r="E71" s="153">
        <v>11761618</v>
      </c>
      <c r="F71" s="153">
        <v>21384961</v>
      </c>
      <c r="G71" s="94">
        <f t="shared" si="76"/>
        <v>41164543</v>
      </c>
      <c r="H71" s="153">
        <v>11278960</v>
      </c>
      <c r="I71" s="153">
        <v>10933701</v>
      </c>
      <c r="J71" s="153">
        <v>14460465</v>
      </c>
      <c r="K71" s="94">
        <f t="shared" si="77"/>
        <v>36673126</v>
      </c>
      <c r="L71" s="153">
        <v>15354161</v>
      </c>
      <c r="M71" s="153">
        <v>27003582</v>
      </c>
      <c r="N71" s="153">
        <v>16363240</v>
      </c>
      <c r="O71" s="94">
        <f t="shared" si="78"/>
        <v>58720983</v>
      </c>
      <c r="P71" s="153">
        <v>13796101</v>
      </c>
      <c r="Q71" s="153">
        <v>12786869</v>
      </c>
      <c r="R71" s="153">
        <v>23994468</v>
      </c>
      <c r="S71" s="94">
        <f t="shared" si="79"/>
        <v>50577438</v>
      </c>
      <c r="T71" s="153">
        <v>19769847</v>
      </c>
      <c r="U71" s="153">
        <v>19346900</v>
      </c>
      <c r="V71" s="153">
        <v>25249131</v>
      </c>
      <c r="W71" s="94">
        <f t="shared" si="80"/>
        <v>64365878</v>
      </c>
      <c r="X71" s="153">
        <v>12625575</v>
      </c>
      <c r="Y71" s="153">
        <v>13160352</v>
      </c>
      <c r="Z71" s="153">
        <v>15654489</v>
      </c>
      <c r="AA71" s="94">
        <f t="shared" si="81"/>
        <v>41440416</v>
      </c>
      <c r="AB71" s="153">
        <v>13354764</v>
      </c>
      <c r="AC71" s="153">
        <v>26587522</v>
      </c>
      <c r="AD71" s="153">
        <v>20466731</v>
      </c>
      <c r="AE71" s="94">
        <f t="shared" si="82"/>
        <v>60409017</v>
      </c>
      <c r="AF71" s="153">
        <v>15915276</v>
      </c>
      <c r="AG71" s="153">
        <v>19675775</v>
      </c>
      <c r="AH71" s="153">
        <v>21141864</v>
      </c>
      <c r="AI71" s="94">
        <f t="shared" si="83"/>
        <v>56732915</v>
      </c>
      <c r="AJ71" s="153">
        <v>19748859</v>
      </c>
      <c r="AK71" s="153">
        <v>19884606</v>
      </c>
      <c r="AL71" s="153">
        <v>32436661</v>
      </c>
      <c r="AM71" s="94">
        <f t="shared" si="84"/>
        <v>72070126</v>
      </c>
      <c r="AN71" s="153">
        <v>27834219</v>
      </c>
      <c r="AO71" s="153">
        <v>32058751</v>
      </c>
      <c r="AP71" s="153">
        <v>30053117</v>
      </c>
      <c r="AQ71" s="94">
        <f t="shared" si="85"/>
        <v>89946087</v>
      </c>
      <c r="AR71" s="153">
        <v>20432078</v>
      </c>
      <c r="AS71" s="153">
        <v>45135154</v>
      </c>
      <c r="AT71" s="153">
        <v>28778929</v>
      </c>
      <c r="AU71" s="94">
        <f t="shared" si="86"/>
        <v>94346161</v>
      </c>
      <c r="AV71" s="153">
        <v>32353928</v>
      </c>
      <c r="AW71" s="153">
        <v>23190572</v>
      </c>
      <c r="AX71" s="153">
        <v>36766185</v>
      </c>
      <c r="AY71" s="94">
        <f t="shared" si="87"/>
        <v>92310685</v>
      </c>
      <c r="AZ71" s="153">
        <v>22958891</v>
      </c>
      <c r="BA71" s="153">
        <v>21129028</v>
      </c>
      <c r="BB71" s="153">
        <v>38234683</v>
      </c>
      <c r="BC71" s="94">
        <f>SUM(AZ71:BB71)</f>
        <v>82322602</v>
      </c>
      <c r="BD71" s="153">
        <v>35212661</v>
      </c>
      <c r="BE71" s="153">
        <v>44748646</v>
      </c>
      <c r="BF71" s="153">
        <v>40936648</v>
      </c>
      <c r="BG71" s="94">
        <f>SUM(BD71:BF71)</f>
        <v>120897955</v>
      </c>
      <c r="BH71" s="153">
        <v>44621522</v>
      </c>
      <c r="BI71" s="153">
        <v>73438456</v>
      </c>
      <c r="BJ71" s="153">
        <v>39991815</v>
      </c>
      <c r="BK71" s="94">
        <f>SUM(BH71:BJ71)</f>
        <v>158051793</v>
      </c>
      <c r="BL71" s="153">
        <v>35561887</v>
      </c>
      <c r="BM71" s="153">
        <v>36919823</v>
      </c>
      <c r="BN71" s="153">
        <v>49090196</v>
      </c>
      <c r="BO71" s="94">
        <f>SUM(BL71:BN71)</f>
        <v>121571906</v>
      </c>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c r="CS71" s="167"/>
      <c r="CT71" s="167"/>
      <c r="CU71" s="167"/>
      <c r="CV71" s="167"/>
      <c r="CW71" s="167"/>
      <c r="CX71" s="167"/>
      <c r="CY71" s="167"/>
      <c r="CZ71" s="167"/>
      <c r="DA71" s="167"/>
      <c r="DB71" s="167"/>
      <c r="DC71" s="167"/>
      <c r="DD71" s="167"/>
      <c r="DE71" s="167"/>
    </row>
    <row r="72" spans="2:109" ht="13.5" customHeight="1">
      <c r="B72" s="54" t="s">
        <v>202</v>
      </c>
      <c r="C72" s="153">
        <v>13507344</v>
      </c>
      <c r="D72" s="153">
        <v>12307687</v>
      </c>
      <c r="E72" s="153">
        <v>12564536</v>
      </c>
      <c r="F72" s="153">
        <v>18220216</v>
      </c>
      <c r="G72" s="94">
        <f t="shared" si="76"/>
        <v>43092439</v>
      </c>
      <c r="H72" s="153">
        <v>13829738</v>
      </c>
      <c r="I72" s="153">
        <v>14375638</v>
      </c>
      <c r="J72" s="153">
        <v>16512576</v>
      </c>
      <c r="K72" s="94">
        <f t="shared" si="77"/>
        <v>44717952</v>
      </c>
      <c r="L72" s="153">
        <v>15596724</v>
      </c>
      <c r="M72" s="153">
        <v>23109585</v>
      </c>
      <c r="N72" s="153">
        <v>18470990</v>
      </c>
      <c r="O72" s="94">
        <f t="shared" si="78"/>
        <v>57177299</v>
      </c>
      <c r="P72" s="153">
        <v>18350733</v>
      </c>
      <c r="Q72" s="153">
        <v>15543621</v>
      </c>
      <c r="R72" s="153">
        <v>16883326</v>
      </c>
      <c r="S72" s="94">
        <f t="shared" si="79"/>
        <v>50777680</v>
      </c>
      <c r="T72" s="153">
        <v>16861524</v>
      </c>
      <c r="U72" s="153">
        <v>15959740</v>
      </c>
      <c r="V72" s="153">
        <v>19712105</v>
      </c>
      <c r="W72" s="94">
        <f t="shared" si="80"/>
        <v>52533369</v>
      </c>
      <c r="X72" s="153">
        <v>14878608</v>
      </c>
      <c r="Y72" s="153">
        <v>15583393</v>
      </c>
      <c r="Z72" s="153">
        <v>17874865</v>
      </c>
      <c r="AA72" s="94">
        <f t="shared" si="81"/>
        <v>48336866</v>
      </c>
      <c r="AB72" s="153">
        <v>17698728</v>
      </c>
      <c r="AC72" s="153">
        <v>24058962</v>
      </c>
      <c r="AD72" s="153">
        <v>21283992</v>
      </c>
      <c r="AE72" s="94">
        <f t="shared" si="82"/>
        <v>63041682</v>
      </c>
      <c r="AF72" s="153">
        <v>22312753</v>
      </c>
      <c r="AG72" s="153">
        <v>19623456</v>
      </c>
      <c r="AH72" s="153">
        <v>21841794</v>
      </c>
      <c r="AI72" s="94">
        <f t="shared" si="83"/>
        <v>63778003</v>
      </c>
      <c r="AJ72" s="153">
        <v>21822275</v>
      </c>
      <c r="AK72" s="153">
        <v>22104731</v>
      </c>
      <c r="AL72" s="153">
        <v>35581691</v>
      </c>
      <c r="AM72" s="94">
        <f t="shared" si="84"/>
        <v>79508697</v>
      </c>
      <c r="AN72" s="153">
        <v>20857401</v>
      </c>
      <c r="AO72" s="153">
        <v>22786215</v>
      </c>
      <c r="AP72" s="153">
        <v>19336506</v>
      </c>
      <c r="AQ72" s="94">
        <f t="shared" si="85"/>
        <v>62980122</v>
      </c>
      <c r="AR72" s="153">
        <v>18719278</v>
      </c>
      <c r="AS72" s="153">
        <v>45546078</v>
      </c>
      <c r="AT72" s="153">
        <v>32663939</v>
      </c>
      <c r="AU72" s="94">
        <f t="shared" si="86"/>
        <v>96929295</v>
      </c>
      <c r="AV72" s="153">
        <v>35789934</v>
      </c>
      <c r="AW72" s="153">
        <v>27110919</v>
      </c>
      <c r="AX72" s="153">
        <v>29249490</v>
      </c>
      <c r="AY72" s="94">
        <f t="shared" si="87"/>
        <v>92150343</v>
      </c>
      <c r="AZ72" s="153">
        <v>30142494</v>
      </c>
      <c r="BA72" s="153">
        <v>32018076</v>
      </c>
      <c r="BB72" s="153">
        <v>51934093</v>
      </c>
      <c r="BC72" s="94">
        <f t="shared" ref="BC72:BC76" si="92">SUM(AZ72:BB72)</f>
        <v>114094663</v>
      </c>
      <c r="BD72" s="153">
        <v>37156706</v>
      </c>
      <c r="BE72" s="153">
        <v>39500599</v>
      </c>
      <c r="BF72" s="153">
        <v>33518573</v>
      </c>
      <c r="BG72" s="94">
        <f t="shared" ref="BG72:BG77" si="93">SUM(BD72:BF72)</f>
        <v>110175878</v>
      </c>
      <c r="BH72" s="153">
        <v>37108309</v>
      </c>
      <c r="BI72" s="153">
        <v>58687335</v>
      </c>
      <c r="BJ72" s="153">
        <v>49379643</v>
      </c>
      <c r="BK72" s="94">
        <f t="shared" ref="BK72:BK77" si="94">SUM(BH72:BJ72)</f>
        <v>145175287</v>
      </c>
      <c r="BL72" s="153">
        <v>51787873</v>
      </c>
      <c r="BM72" s="153">
        <v>34847788</v>
      </c>
      <c r="BN72" s="153">
        <v>40774512</v>
      </c>
      <c r="BO72" s="94">
        <f t="shared" ref="BO72:BO77" si="95">SUM(BL72:BN72)</f>
        <v>127410173</v>
      </c>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c r="CS72" s="167"/>
      <c r="CT72" s="167"/>
      <c r="CU72" s="167"/>
      <c r="CV72" s="167"/>
      <c r="CW72" s="167"/>
      <c r="CX72" s="167"/>
      <c r="CY72" s="167"/>
      <c r="CZ72" s="167"/>
      <c r="DA72" s="167"/>
      <c r="DB72" s="167"/>
      <c r="DC72" s="167"/>
      <c r="DD72" s="167"/>
      <c r="DE72" s="167"/>
    </row>
    <row r="73" spans="2:109" ht="13.5" customHeight="1">
      <c r="B73" s="54" t="s">
        <v>315</v>
      </c>
      <c r="C73" s="153">
        <v>10388717</v>
      </c>
      <c r="D73" s="153">
        <v>13091368</v>
      </c>
      <c r="E73" s="153">
        <v>16636084</v>
      </c>
      <c r="F73" s="153">
        <v>23833171</v>
      </c>
      <c r="G73" s="94">
        <f t="shared" si="76"/>
        <v>53560623</v>
      </c>
      <c r="H73" s="153">
        <v>19525873</v>
      </c>
      <c r="I73" s="153">
        <v>22584042</v>
      </c>
      <c r="J73" s="153">
        <v>24837188</v>
      </c>
      <c r="K73" s="94">
        <f t="shared" si="77"/>
        <v>66947103</v>
      </c>
      <c r="L73" s="153">
        <v>30947885</v>
      </c>
      <c r="M73" s="153">
        <v>43917200</v>
      </c>
      <c r="N73" s="153">
        <v>31779324</v>
      </c>
      <c r="O73" s="94">
        <f t="shared" si="78"/>
        <v>106644409</v>
      </c>
      <c r="P73" s="153">
        <v>36626647</v>
      </c>
      <c r="Q73" s="153">
        <v>30091705</v>
      </c>
      <c r="R73" s="153">
        <v>27950105</v>
      </c>
      <c r="S73" s="94">
        <f t="shared" si="79"/>
        <v>94668457</v>
      </c>
      <c r="T73" s="153">
        <v>31137942</v>
      </c>
      <c r="U73" s="153">
        <v>33647554</v>
      </c>
      <c r="V73" s="153">
        <v>69655867</v>
      </c>
      <c r="W73" s="94">
        <f t="shared" si="80"/>
        <v>134441363</v>
      </c>
      <c r="X73" s="153">
        <v>45925477</v>
      </c>
      <c r="Y73" s="153">
        <v>51151303</v>
      </c>
      <c r="Z73" s="153">
        <v>59567121</v>
      </c>
      <c r="AA73" s="94">
        <f t="shared" si="81"/>
        <v>156643901</v>
      </c>
      <c r="AB73" s="153">
        <v>39521406</v>
      </c>
      <c r="AC73" s="153">
        <v>67382719</v>
      </c>
      <c r="AD73" s="153">
        <v>55850252</v>
      </c>
      <c r="AE73" s="94">
        <f t="shared" si="82"/>
        <v>162754377</v>
      </c>
      <c r="AF73" s="153">
        <v>105077471</v>
      </c>
      <c r="AG73" s="153">
        <v>55325739</v>
      </c>
      <c r="AH73" s="153">
        <v>62197437</v>
      </c>
      <c r="AI73" s="94">
        <f t="shared" si="83"/>
        <v>222600647</v>
      </c>
      <c r="AJ73" s="153">
        <v>59426585</v>
      </c>
      <c r="AK73" s="153">
        <v>41574480</v>
      </c>
      <c r="AL73" s="153">
        <v>86141989</v>
      </c>
      <c r="AM73" s="94">
        <f t="shared" si="84"/>
        <v>187143054</v>
      </c>
      <c r="AN73" s="153">
        <v>44618942</v>
      </c>
      <c r="AO73" s="153">
        <v>42882200</v>
      </c>
      <c r="AP73" s="153">
        <v>60256238</v>
      </c>
      <c r="AQ73" s="94">
        <f t="shared" si="85"/>
        <v>147757380</v>
      </c>
      <c r="AR73" s="153">
        <v>64230735</v>
      </c>
      <c r="AS73" s="153">
        <v>100397192</v>
      </c>
      <c r="AT73" s="153">
        <v>69595418</v>
      </c>
      <c r="AU73" s="94">
        <f t="shared" si="86"/>
        <v>234223345</v>
      </c>
      <c r="AV73" s="153">
        <v>114471313</v>
      </c>
      <c r="AW73" s="153">
        <v>71199979</v>
      </c>
      <c r="AX73" s="153">
        <v>57248597</v>
      </c>
      <c r="AY73" s="94">
        <f t="shared" si="87"/>
        <v>242919889</v>
      </c>
      <c r="AZ73" s="153">
        <v>72682345</v>
      </c>
      <c r="BA73" s="153">
        <v>65972380</v>
      </c>
      <c r="BB73" s="153">
        <v>86386999</v>
      </c>
      <c r="BC73" s="94">
        <f t="shared" si="92"/>
        <v>225041724</v>
      </c>
      <c r="BD73" s="153">
        <v>57071168</v>
      </c>
      <c r="BE73" s="153">
        <v>62902439</v>
      </c>
      <c r="BF73" s="153">
        <v>81659989</v>
      </c>
      <c r="BG73" s="94">
        <f t="shared" si="93"/>
        <v>201633596</v>
      </c>
      <c r="BH73" s="153">
        <v>55688674</v>
      </c>
      <c r="BI73" s="153">
        <v>73738586</v>
      </c>
      <c r="BJ73" s="153">
        <v>63030635</v>
      </c>
      <c r="BK73" s="94">
        <f t="shared" si="94"/>
        <v>192457895</v>
      </c>
      <c r="BL73" s="153">
        <v>113960057</v>
      </c>
      <c r="BM73" s="153">
        <v>52478815</v>
      </c>
      <c r="BN73" s="153">
        <v>70706480</v>
      </c>
      <c r="BO73" s="94">
        <f t="shared" si="95"/>
        <v>237145352</v>
      </c>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c r="CS73" s="167"/>
      <c r="CT73" s="167"/>
      <c r="CU73" s="167"/>
      <c r="CV73" s="167"/>
      <c r="CW73" s="167"/>
      <c r="CX73" s="167"/>
      <c r="CY73" s="167"/>
      <c r="CZ73" s="167"/>
      <c r="DA73" s="167"/>
      <c r="DB73" s="167"/>
      <c r="DC73" s="167"/>
      <c r="DD73" s="167"/>
      <c r="DE73" s="167"/>
    </row>
    <row r="74" spans="2:109" ht="13.5" customHeight="1">
      <c r="B74" s="54" t="s">
        <v>203</v>
      </c>
      <c r="C74" s="153">
        <v>10624841</v>
      </c>
      <c r="D74" s="153">
        <v>10475429</v>
      </c>
      <c r="E74" s="153">
        <v>11105327</v>
      </c>
      <c r="F74" s="153">
        <v>16347491</v>
      </c>
      <c r="G74" s="94">
        <f t="shared" si="76"/>
        <v>37928247</v>
      </c>
      <c r="H74" s="153">
        <v>12137072</v>
      </c>
      <c r="I74" s="153">
        <v>11158152</v>
      </c>
      <c r="J74" s="153">
        <v>10810841</v>
      </c>
      <c r="K74" s="94">
        <f t="shared" si="77"/>
        <v>34106065</v>
      </c>
      <c r="L74" s="153">
        <v>10382282</v>
      </c>
      <c r="M74" s="153">
        <v>16072767</v>
      </c>
      <c r="N74" s="153">
        <v>13025711</v>
      </c>
      <c r="O74" s="94">
        <f t="shared" si="78"/>
        <v>39480760</v>
      </c>
      <c r="P74" s="153">
        <v>12102852</v>
      </c>
      <c r="Q74" s="153">
        <v>10766040</v>
      </c>
      <c r="R74" s="153">
        <v>12975799</v>
      </c>
      <c r="S74" s="94">
        <f t="shared" si="79"/>
        <v>35844691</v>
      </c>
      <c r="T74" s="153">
        <v>12270083</v>
      </c>
      <c r="U74" s="153">
        <v>13202587</v>
      </c>
      <c r="V74" s="153">
        <v>18369777</v>
      </c>
      <c r="W74" s="94">
        <f t="shared" si="80"/>
        <v>43842447</v>
      </c>
      <c r="X74" s="153">
        <v>12891882</v>
      </c>
      <c r="Y74" s="153">
        <v>10745513</v>
      </c>
      <c r="Z74" s="153">
        <v>10640167</v>
      </c>
      <c r="AA74" s="94">
        <f t="shared" si="81"/>
        <v>34277562</v>
      </c>
      <c r="AB74" s="153">
        <v>12712876</v>
      </c>
      <c r="AC74" s="153">
        <v>26367085</v>
      </c>
      <c r="AD74" s="153">
        <v>18702128</v>
      </c>
      <c r="AE74" s="94">
        <f t="shared" si="82"/>
        <v>57782089</v>
      </c>
      <c r="AF74" s="153">
        <v>13366410</v>
      </c>
      <c r="AG74" s="153">
        <v>9690216</v>
      </c>
      <c r="AH74" s="153">
        <v>15983826</v>
      </c>
      <c r="AI74" s="94">
        <f t="shared" si="83"/>
        <v>39040452</v>
      </c>
      <c r="AJ74" s="153">
        <v>13103795</v>
      </c>
      <c r="AK74" s="153">
        <v>14060681</v>
      </c>
      <c r="AL74" s="153">
        <v>27627513</v>
      </c>
      <c r="AM74" s="94">
        <f t="shared" si="84"/>
        <v>54791989</v>
      </c>
      <c r="AN74" s="153">
        <v>17632785</v>
      </c>
      <c r="AO74" s="153">
        <v>15215048</v>
      </c>
      <c r="AP74" s="153">
        <v>14046265</v>
      </c>
      <c r="AQ74" s="94">
        <f t="shared" si="85"/>
        <v>46894098</v>
      </c>
      <c r="AR74" s="153">
        <v>17322059</v>
      </c>
      <c r="AS74" s="153">
        <v>28833811</v>
      </c>
      <c r="AT74" s="153">
        <v>15998991</v>
      </c>
      <c r="AU74" s="94">
        <f t="shared" si="86"/>
        <v>62154861</v>
      </c>
      <c r="AV74" s="153">
        <v>19219264</v>
      </c>
      <c r="AW74" s="153">
        <v>12708477</v>
      </c>
      <c r="AX74" s="153">
        <v>20520951</v>
      </c>
      <c r="AY74" s="94">
        <f t="shared" si="87"/>
        <v>52448692</v>
      </c>
      <c r="AZ74" s="153">
        <v>17763807</v>
      </c>
      <c r="BA74" s="153">
        <v>23251475</v>
      </c>
      <c r="BB74" s="153">
        <v>44522386</v>
      </c>
      <c r="BC74" s="94">
        <f t="shared" si="92"/>
        <v>85537668</v>
      </c>
      <c r="BD74" s="153">
        <v>22572010</v>
      </c>
      <c r="BE74" s="153">
        <v>22256596</v>
      </c>
      <c r="BF74" s="153">
        <v>19573648</v>
      </c>
      <c r="BG74" s="94">
        <f t="shared" si="93"/>
        <v>64402254</v>
      </c>
      <c r="BH74" s="153">
        <v>17937830</v>
      </c>
      <c r="BI74" s="153">
        <v>41931237</v>
      </c>
      <c r="BJ74" s="153">
        <v>24616241</v>
      </c>
      <c r="BK74" s="94">
        <f t="shared" si="94"/>
        <v>84485308</v>
      </c>
      <c r="BL74" s="153">
        <v>25241694</v>
      </c>
      <c r="BM74" s="153">
        <v>15775265</v>
      </c>
      <c r="BN74" s="153">
        <v>25596305</v>
      </c>
      <c r="BO74" s="94">
        <f t="shared" si="95"/>
        <v>66613264</v>
      </c>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c r="CS74" s="167"/>
      <c r="CT74" s="167"/>
      <c r="CU74" s="167"/>
      <c r="CV74" s="167"/>
      <c r="CW74" s="167"/>
      <c r="CX74" s="167"/>
      <c r="CY74" s="167"/>
      <c r="CZ74" s="167"/>
      <c r="DA74" s="167"/>
      <c r="DB74" s="167"/>
      <c r="DC74" s="167"/>
      <c r="DD74" s="167"/>
      <c r="DE74" s="167"/>
    </row>
    <row r="75" spans="2:109" ht="13.5" customHeight="1">
      <c r="B75" s="54" t="s">
        <v>204</v>
      </c>
      <c r="C75" s="153">
        <v>1183398</v>
      </c>
      <c r="D75" s="153">
        <v>1246131</v>
      </c>
      <c r="E75" s="153">
        <v>1343998</v>
      </c>
      <c r="F75" s="153">
        <v>1639781</v>
      </c>
      <c r="G75" s="94">
        <f t="shared" si="76"/>
        <v>4229910</v>
      </c>
      <c r="H75" s="153">
        <v>1409209</v>
      </c>
      <c r="I75" s="153">
        <v>1581741</v>
      </c>
      <c r="J75" s="153">
        <v>1356180</v>
      </c>
      <c r="K75" s="94">
        <f t="shared" si="77"/>
        <v>4347130</v>
      </c>
      <c r="L75" s="153">
        <v>2226558</v>
      </c>
      <c r="M75" s="153">
        <v>2682819</v>
      </c>
      <c r="N75" s="153">
        <v>4304090</v>
      </c>
      <c r="O75" s="94">
        <f t="shared" si="78"/>
        <v>9213467</v>
      </c>
      <c r="P75" s="153">
        <v>2329878</v>
      </c>
      <c r="Q75" s="153">
        <v>2126221</v>
      </c>
      <c r="R75" s="153">
        <v>2533964</v>
      </c>
      <c r="S75" s="94">
        <f t="shared" si="79"/>
        <v>6990063</v>
      </c>
      <c r="T75" s="153">
        <v>2663930</v>
      </c>
      <c r="U75" s="153">
        <v>2631259</v>
      </c>
      <c r="V75" s="153">
        <v>3662770</v>
      </c>
      <c r="W75" s="94">
        <f t="shared" si="80"/>
        <v>8957959</v>
      </c>
      <c r="X75" s="153">
        <v>2259828</v>
      </c>
      <c r="Y75" s="153">
        <v>2515393</v>
      </c>
      <c r="Z75" s="153">
        <v>2847588</v>
      </c>
      <c r="AA75" s="94">
        <f t="shared" si="81"/>
        <v>7622809</v>
      </c>
      <c r="AB75" s="153">
        <v>3187873</v>
      </c>
      <c r="AC75" s="153">
        <v>3217914</v>
      </c>
      <c r="AD75" s="153">
        <v>2423319</v>
      </c>
      <c r="AE75" s="94">
        <f t="shared" si="82"/>
        <v>8829106</v>
      </c>
      <c r="AF75" s="153">
        <v>1991256</v>
      </c>
      <c r="AG75" s="153">
        <v>2424581</v>
      </c>
      <c r="AH75" s="153">
        <v>2641370</v>
      </c>
      <c r="AI75" s="94">
        <f t="shared" si="83"/>
        <v>7057207</v>
      </c>
      <c r="AJ75" s="153">
        <v>2843338</v>
      </c>
      <c r="AK75" s="153">
        <v>2046842</v>
      </c>
      <c r="AL75" s="153">
        <v>3316615</v>
      </c>
      <c r="AM75" s="94">
        <f t="shared" si="84"/>
        <v>8206795</v>
      </c>
      <c r="AN75" s="153">
        <v>2420879</v>
      </c>
      <c r="AO75" s="153">
        <v>2945672</v>
      </c>
      <c r="AP75" s="153">
        <v>2934955</v>
      </c>
      <c r="AQ75" s="94">
        <f t="shared" si="85"/>
        <v>8301506</v>
      </c>
      <c r="AR75" s="153">
        <v>3421981</v>
      </c>
      <c r="AS75" s="153">
        <v>3119477</v>
      </c>
      <c r="AT75" s="153">
        <v>2891049</v>
      </c>
      <c r="AU75" s="94">
        <f t="shared" si="86"/>
        <v>9432507</v>
      </c>
      <c r="AV75" s="153">
        <v>3311225</v>
      </c>
      <c r="AW75" s="153">
        <v>3045655</v>
      </c>
      <c r="AX75" s="153">
        <v>4212465</v>
      </c>
      <c r="AY75" s="94">
        <f t="shared" si="87"/>
        <v>10569345</v>
      </c>
      <c r="AZ75" s="153">
        <v>3504202</v>
      </c>
      <c r="BA75" s="153">
        <v>3781174</v>
      </c>
      <c r="BB75" s="153">
        <v>6187182</v>
      </c>
      <c r="BC75" s="94">
        <f t="shared" si="92"/>
        <v>13472558</v>
      </c>
      <c r="BD75" s="153">
        <v>4149836</v>
      </c>
      <c r="BE75" s="153">
        <v>4693626</v>
      </c>
      <c r="BF75" s="153">
        <v>4779050</v>
      </c>
      <c r="BG75" s="94">
        <f t="shared" si="93"/>
        <v>13622512</v>
      </c>
      <c r="BH75" s="153">
        <v>5587366</v>
      </c>
      <c r="BI75" s="153">
        <v>5530945</v>
      </c>
      <c r="BJ75" s="153">
        <v>4772781</v>
      </c>
      <c r="BK75" s="94">
        <f t="shared" si="94"/>
        <v>15891092</v>
      </c>
      <c r="BL75" s="153">
        <v>5084854</v>
      </c>
      <c r="BM75" s="153">
        <v>3863259</v>
      </c>
      <c r="BN75" s="153">
        <v>5140198</v>
      </c>
      <c r="BO75" s="94">
        <f t="shared" si="95"/>
        <v>14088311</v>
      </c>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c r="CS75" s="167"/>
      <c r="CT75" s="167"/>
      <c r="CU75" s="167"/>
      <c r="CV75" s="167"/>
      <c r="CW75" s="167"/>
      <c r="CX75" s="167"/>
      <c r="CY75" s="167"/>
      <c r="CZ75" s="167"/>
      <c r="DA75" s="167"/>
      <c r="DB75" s="167"/>
      <c r="DC75" s="167"/>
      <c r="DD75" s="167"/>
      <c r="DE75" s="167"/>
    </row>
    <row r="76" spans="2:109" ht="13.5" customHeight="1">
      <c r="B76" s="54" t="s">
        <v>205</v>
      </c>
      <c r="C76" s="153">
        <v>745723</v>
      </c>
      <c r="D76" s="153">
        <v>889186</v>
      </c>
      <c r="E76" s="153">
        <v>1038635</v>
      </c>
      <c r="F76" s="153">
        <v>1206811</v>
      </c>
      <c r="G76" s="94">
        <f t="shared" si="76"/>
        <v>3134632</v>
      </c>
      <c r="H76" s="153">
        <v>1198191</v>
      </c>
      <c r="I76" s="153">
        <v>1118162</v>
      </c>
      <c r="J76" s="153">
        <v>1114091</v>
      </c>
      <c r="K76" s="94">
        <f t="shared" si="77"/>
        <v>3430444</v>
      </c>
      <c r="L76" s="153">
        <v>1583507</v>
      </c>
      <c r="M76" s="153">
        <v>2025913</v>
      </c>
      <c r="N76" s="153">
        <v>1668340</v>
      </c>
      <c r="O76" s="94">
        <f t="shared" si="78"/>
        <v>5277760</v>
      </c>
      <c r="P76" s="153">
        <v>1394840</v>
      </c>
      <c r="Q76" s="153">
        <v>1330811</v>
      </c>
      <c r="R76" s="153">
        <v>1892611</v>
      </c>
      <c r="S76" s="94">
        <f t="shared" si="79"/>
        <v>4618262</v>
      </c>
      <c r="T76" s="153">
        <v>2072853</v>
      </c>
      <c r="U76" s="153">
        <v>2129990</v>
      </c>
      <c r="V76" s="153">
        <v>2465353</v>
      </c>
      <c r="W76" s="94">
        <f t="shared" si="80"/>
        <v>6668196</v>
      </c>
      <c r="X76" s="153">
        <v>2082410</v>
      </c>
      <c r="Y76" s="153">
        <v>2042156</v>
      </c>
      <c r="Z76" s="153">
        <v>1932791</v>
      </c>
      <c r="AA76" s="94">
        <f t="shared" si="81"/>
        <v>6057357</v>
      </c>
      <c r="AB76" s="153">
        <v>1600137</v>
      </c>
      <c r="AC76" s="153">
        <v>3658473</v>
      </c>
      <c r="AD76" s="153">
        <v>2426790</v>
      </c>
      <c r="AE76" s="94">
        <f t="shared" si="82"/>
        <v>7685400</v>
      </c>
      <c r="AF76" s="153">
        <v>2521698</v>
      </c>
      <c r="AG76" s="153">
        <v>1993944</v>
      </c>
      <c r="AH76" s="153">
        <v>2456336</v>
      </c>
      <c r="AI76" s="94">
        <f t="shared" si="83"/>
        <v>6971978</v>
      </c>
      <c r="AJ76" s="153">
        <v>2645913</v>
      </c>
      <c r="AK76" s="153">
        <v>3390751</v>
      </c>
      <c r="AL76" s="153">
        <v>4301706</v>
      </c>
      <c r="AM76" s="94">
        <f t="shared" si="84"/>
        <v>10338370</v>
      </c>
      <c r="AN76" s="153">
        <v>3652851</v>
      </c>
      <c r="AO76" s="153">
        <v>2768728</v>
      </c>
      <c r="AP76" s="153">
        <v>2964930</v>
      </c>
      <c r="AQ76" s="94">
        <f t="shared" si="85"/>
        <v>9386509</v>
      </c>
      <c r="AR76" s="153">
        <v>2085445</v>
      </c>
      <c r="AS76" s="153">
        <v>5035878</v>
      </c>
      <c r="AT76" s="153">
        <v>3539861</v>
      </c>
      <c r="AU76" s="94">
        <f t="shared" si="86"/>
        <v>10661184</v>
      </c>
      <c r="AV76" s="153">
        <v>3741234</v>
      </c>
      <c r="AW76" s="153">
        <v>2294977</v>
      </c>
      <c r="AX76" s="153">
        <v>5287858</v>
      </c>
      <c r="AY76" s="94">
        <f t="shared" si="87"/>
        <v>11324069</v>
      </c>
      <c r="AZ76" s="153">
        <v>4126364</v>
      </c>
      <c r="BA76" s="153">
        <v>4202275</v>
      </c>
      <c r="BB76" s="153">
        <v>5933566</v>
      </c>
      <c r="BC76" s="94">
        <f t="shared" si="92"/>
        <v>14262205</v>
      </c>
      <c r="BD76" s="153">
        <v>4205593</v>
      </c>
      <c r="BE76" s="153">
        <v>3446192</v>
      </c>
      <c r="BF76" s="153">
        <v>3910006</v>
      </c>
      <c r="BG76" s="94">
        <f t="shared" si="93"/>
        <v>11561791</v>
      </c>
      <c r="BH76" s="153">
        <v>4053462</v>
      </c>
      <c r="BI76" s="153">
        <v>5444585</v>
      </c>
      <c r="BJ76" s="153">
        <v>4423358</v>
      </c>
      <c r="BK76" s="94">
        <f t="shared" si="94"/>
        <v>13921405</v>
      </c>
      <c r="BL76" s="153">
        <v>4561072</v>
      </c>
      <c r="BM76" s="153">
        <v>3241978</v>
      </c>
      <c r="BN76" s="153">
        <v>616108</v>
      </c>
      <c r="BO76" s="94">
        <f t="shared" si="95"/>
        <v>8419158</v>
      </c>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c r="CS76" s="167"/>
      <c r="CT76" s="167"/>
      <c r="CU76" s="167"/>
      <c r="CV76" s="167"/>
      <c r="CW76" s="167"/>
      <c r="CX76" s="167"/>
      <c r="CY76" s="167"/>
      <c r="CZ76" s="167"/>
      <c r="DA76" s="167"/>
      <c r="DB76" s="167"/>
      <c r="DC76" s="167"/>
      <c r="DD76" s="167"/>
      <c r="DE76" s="167"/>
    </row>
    <row r="77" spans="2:109" ht="13.5" hidden="1" customHeight="1">
      <c r="B77" s="54" t="s">
        <v>206</v>
      </c>
      <c r="C77" s="153">
        <v>0</v>
      </c>
      <c r="D77" s="153">
        <v>0</v>
      </c>
      <c r="E77" s="153">
        <v>0</v>
      </c>
      <c r="F77" s="153">
        <v>0</v>
      </c>
      <c r="G77" s="94">
        <f t="shared" si="76"/>
        <v>0</v>
      </c>
      <c r="H77" s="153">
        <v>0</v>
      </c>
      <c r="I77" s="153">
        <v>0</v>
      </c>
      <c r="J77" s="153">
        <v>0</v>
      </c>
      <c r="K77" s="94">
        <f t="shared" si="77"/>
        <v>0</v>
      </c>
      <c r="L77" s="153">
        <v>0</v>
      </c>
      <c r="M77" s="153">
        <v>0</v>
      </c>
      <c r="N77" s="153">
        <v>0</v>
      </c>
      <c r="O77" s="94">
        <f t="shared" si="78"/>
        <v>0</v>
      </c>
      <c r="P77" s="153">
        <v>0</v>
      </c>
      <c r="Q77" s="153">
        <v>0</v>
      </c>
      <c r="R77" s="153">
        <v>0</v>
      </c>
      <c r="S77" s="94">
        <f t="shared" si="79"/>
        <v>0</v>
      </c>
      <c r="T77" s="153">
        <v>0</v>
      </c>
      <c r="U77" s="153">
        <v>0</v>
      </c>
      <c r="V77" s="153">
        <v>0</v>
      </c>
      <c r="W77" s="94">
        <f t="shared" si="80"/>
        <v>0</v>
      </c>
      <c r="X77" s="153">
        <v>0</v>
      </c>
      <c r="Y77" s="153">
        <v>0</v>
      </c>
      <c r="Z77" s="153">
        <v>0</v>
      </c>
      <c r="AA77" s="94">
        <f t="shared" si="81"/>
        <v>0</v>
      </c>
      <c r="AB77" s="153">
        <v>0</v>
      </c>
      <c r="AC77" s="153">
        <v>0</v>
      </c>
      <c r="AD77" s="153">
        <v>0</v>
      </c>
      <c r="AE77" s="94">
        <f t="shared" si="82"/>
        <v>0</v>
      </c>
      <c r="AF77" s="153">
        <v>0</v>
      </c>
      <c r="AG77" s="153">
        <v>0</v>
      </c>
      <c r="AH77" s="153">
        <v>0</v>
      </c>
      <c r="AI77" s="94">
        <f t="shared" si="83"/>
        <v>0</v>
      </c>
      <c r="AJ77" s="153">
        <v>0</v>
      </c>
      <c r="AK77" s="153">
        <v>0</v>
      </c>
      <c r="AL77" s="153">
        <v>0</v>
      </c>
      <c r="AM77" s="94">
        <f t="shared" si="84"/>
        <v>0</v>
      </c>
      <c r="AN77" s="153">
        <v>0</v>
      </c>
      <c r="AO77" s="153">
        <v>0</v>
      </c>
      <c r="AP77" s="153">
        <v>0</v>
      </c>
      <c r="AQ77" s="94">
        <f t="shared" si="85"/>
        <v>0</v>
      </c>
      <c r="AR77" s="153">
        <v>0</v>
      </c>
      <c r="AS77" s="153">
        <v>0</v>
      </c>
      <c r="AT77" s="153">
        <v>0</v>
      </c>
      <c r="AU77" s="94">
        <f t="shared" si="86"/>
        <v>0</v>
      </c>
      <c r="AV77" s="153">
        <v>0</v>
      </c>
      <c r="AW77" s="153">
        <v>0</v>
      </c>
      <c r="AX77" s="153">
        <v>1</v>
      </c>
      <c r="AY77" s="94">
        <v>0</v>
      </c>
      <c r="AZ77" s="153">
        <v>0</v>
      </c>
      <c r="BA77" s="153">
        <v>0</v>
      </c>
      <c r="BB77" s="153">
        <v>0</v>
      </c>
      <c r="BC77" s="94">
        <v>0</v>
      </c>
      <c r="BD77" s="153">
        <v>0</v>
      </c>
      <c r="BE77" s="153">
        <v>0</v>
      </c>
      <c r="BF77" s="153">
        <v>0</v>
      </c>
      <c r="BG77" s="94">
        <f t="shared" si="93"/>
        <v>0</v>
      </c>
      <c r="BH77" s="153">
        <v>0</v>
      </c>
      <c r="BI77" s="153">
        <v>0</v>
      </c>
      <c r="BJ77" s="153">
        <v>0</v>
      </c>
      <c r="BK77" s="94">
        <f t="shared" si="94"/>
        <v>0</v>
      </c>
      <c r="BL77" s="153">
        <v>0</v>
      </c>
      <c r="BM77" s="153">
        <v>0</v>
      </c>
      <c r="BN77" s="153">
        <v>0</v>
      </c>
      <c r="BO77" s="94">
        <f t="shared" si="95"/>
        <v>0</v>
      </c>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c r="CS77" s="167"/>
      <c r="CT77" s="167"/>
      <c r="CU77" s="167"/>
      <c r="CV77" s="167"/>
      <c r="CW77" s="167"/>
      <c r="CX77" s="167"/>
      <c r="CY77" s="167"/>
      <c r="CZ77" s="167"/>
      <c r="DA77" s="167"/>
      <c r="DB77" s="167"/>
      <c r="DC77" s="167"/>
      <c r="DD77" s="167"/>
      <c r="DE77" s="167"/>
    </row>
    <row r="78" spans="2:109" ht="13.5" customHeight="1">
      <c r="B78" s="64" t="s">
        <v>8</v>
      </c>
      <c r="C78" s="154">
        <f t="shared" ref="C78:AK78" si="96">SUM(C64:C77)</f>
        <v>91282350</v>
      </c>
      <c r="D78" s="154">
        <f t="shared" si="96"/>
        <v>83314259</v>
      </c>
      <c r="E78" s="154">
        <f t="shared" si="96"/>
        <v>96404603</v>
      </c>
      <c r="F78" s="154">
        <f t="shared" si="96"/>
        <v>141584005</v>
      </c>
      <c r="G78" s="101">
        <f t="shared" si="76"/>
        <v>321302867</v>
      </c>
      <c r="H78" s="154">
        <f t="shared" si="96"/>
        <v>102288491</v>
      </c>
      <c r="I78" s="154">
        <f t="shared" si="96"/>
        <v>104403288</v>
      </c>
      <c r="J78" s="154">
        <f t="shared" si="96"/>
        <v>117139588</v>
      </c>
      <c r="K78" s="101">
        <f t="shared" si="77"/>
        <v>323831367</v>
      </c>
      <c r="L78" s="154">
        <f t="shared" si="96"/>
        <v>123693038</v>
      </c>
      <c r="M78" s="154">
        <f t="shared" si="96"/>
        <v>187435329</v>
      </c>
      <c r="N78" s="154">
        <f t="shared" si="96"/>
        <v>132493423</v>
      </c>
      <c r="O78" s="101">
        <f t="shared" si="78"/>
        <v>443621790</v>
      </c>
      <c r="P78" s="154">
        <f t="shared" si="96"/>
        <v>124460335</v>
      </c>
      <c r="Q78" s="154">
        <f t="shared" si="96"/>
        <v>108747933</v>
      </c>
      <c r="R78" s="154">
        <f t="shared" si="96"/>
        <v>138715087</v>
      </c>
      <c r="S78" s="101">
        <f t="shared" si="79"/>
        <v>371923355</v>
      </c>
      <c r="T78" s="154">
        <f t="shared" si="96"/>
        <v>134139067</v>
      </c>
      <c r="U78" s="154">
        <f t="shared" si="96"/>
        <v>136649238</v>
      </c>
      <c r="V78" s="154">
        <f t="shared" si="96"/>
        <v>204490614</v>
      </c>
      <c r="W78" s="101">
        <f t="shared" si="80"/>
        <v>475278919</v>
      </c>
      <c r="X78" s="154">
        <f t="shared" si="96"/>
        <v>134078301</v>
      </c>
      <c r="Y78" s="154">
        <f t="shared" si="96"/>
        <v>141820755</v>
      </c>
      <c r="Z78" s="154">
        <f t="shared" si="96"/>
        <v>158069545</v>
      </c>
      <c r="AA78" s="101">
        <f t="shared" si="81"/>
        <v>433968601</v>
      </c>
      <c r="AB78" s="154">
        <f t="shared" si="96"/>
        <v>137556049</v>
      </c>
      <c r="AC78" s="154">
        <f t="shared" si="96"/>
        <v>238484700</v>
      </c>
      <c r="AD78" s="154">
        <f t="shared" si="96"/>
        <v>169535703</v>
      </c>
      <c r="AE78" s="101">
        <f t="shared" si="82"/>
        <v>545576452</v>
      </c>
      <c r="AF78" s="154">
        <f t="shared" si="96"/>
        <v>199638389</v>
      </c>
      <c r="AG78" s="154">
        <f t="shared" si="96"/>
        <v>156308299</v>
      </c>
      <c r="AH78" s="154">
        <f t="shared" si="96"/>
        <v>189638669</v>
      </c>
      <c r="AI78" s="101">
        <f t="shared" si="83"/>
        <v>545585357</v>
      </c>
      <c r="AJ78" s="154">
        <f t="shared" si="96"/>
        <v>186010331</v>
      </c>
      <c r="AK78" s="154">
        <f t="shared" si="96"/>
        <v>166910335</v>
      </c>
      <c r="AL78" s="154">
        <f>SUM(AL64:AL77)</f>
        <v>270818247</v>
      </c>
      <c r="AM78" s="101">
        <f t="shared" si="84"/>
        <v>623738913</v>
      </c>
      <c r="AN78" s="154">
        <f>SUM(AN64:AN77)</f>
        <v>185909599</v>
      </c>
      <c r="AO78" s="154">
        <f>SUM(AO64:AO77)</f>
        <v>192443957</v>
      </c>
      <c r="AP78" s="154">
        <f>SUM(AP64:AP77)</f>
        <v>200141869</v>
      </c>
      <c r="AQ78" s="101">
        <f t="shared" si="85"/>
        <v>578495425</v>
      </c>
      <c r="AR78" s="154">
        <f>SUM(AR64:AR77)</f>
        <v>196670196</v>
      </c>
      <c r="AS78" s="154">
        <f>SUM(AS64:AS77)</f>
        <v>339287693</v>
      </c>
      <c r="AT78" s="154">
        <f>SUM(AT64:AT77)</f>
        <v>223115683</v>
      </c>
      <c r="AU78" s="101">
        <f t="shared" si="86"/>
        <v>759073572</v>
      </c>
      <c r="AV78" s="154">
        <f>SUM(AV64:AV77)</f>
        <v>279917239</v>
      </c>
      <c r="AW78" s="154">
        <f>SUM(AW64:AW77)</f>
        <v>188634448</v>
      </c>
      <c r="AX78" s="154">
        <f>SUM(AX64:AX77)</f>
        <v>238522908</v>
      </c>
      <c r="AY78" s="101">
        <f t="shared" si="87"/>
        <v>707074595</v>
      </c>
      <c r="AZ78" s="154">
        <f>SUM(AZ64:AZ77)</f>
        <v>226400347</v>
      </c>
      <c r="BA78" s="154">
        <f>SUM(BA64:BA77)</f>
        <v>228001365</v>
      </c>
      <c r="BB78" s="154">
        <f>SUM(BB64:BB77)</f>
        <v>349488148</v>
      </c>
      <c r="BC78" s="101">
        <f>SUM(AZ78:BB78)</f>
        <v>803889860</v>
      </c>
      <c r="BD78" s="154">
        <f>SUM(BD64:BD77)</f>
        <v>252219991</v>
      </c>
      <c r="BE78" s="154">
        <f>SUM(BE64:BE77)</f>
        <v>277420052</v>
      </c>
      <c r="BF78" s="154">
        <f>SUM(BF64:BF77)</f>
        <v>285037105</v>
      </c>
      <c r="BG78" s="101">
        <f>SUM(BD78:BF78)</f>
        <v>814677148</v>
      </c>
      <c r="BH78" s="154">
        <f>SUM(BH64:BH77)</f>
        <v>270160218</v>
      </c>
      <c r="BI78" s="154">
        <f>SUM(BI64:BI77)</f>
        <v>398774964</v>
      </c>
      <c r="BJ78" s="154">
        <f>SUM(BJ64:BJ77)</f>
        <v>283082404</v>
      </c>
      <c r="BK78" s="101">
        <f>SUM(BH78:BJ78)</f>
        <v>952017586</v>
      </c>
      <c r="BL78" s="154">
        <f>SUM(BL64:BL77)</f>
        <v>338077147</v>
      </c>
      <c r="BM78" s="154">
        <f>SUM(BM64:BM77)</f>
        <v>216423752</v>
      </c>
      <c r="BN78" s="154">
        <f>SUM(BN64:BN77)</f>
        <v>293387656</v>
      </c>
      <c r="BO78" s="101">
        <f>SUM(BL78:BN78)</f>
        <v>847888555</v>
      </c>
      <c r="BQ78" s="171"/>
      <c r="BR78" s="171"/>
      <c r="BS78" s="171"/>
      <c r="BT78" s="171"/>
      <c r="BU78" s="171"/>
      <c r="BV78" s="171"/>
      <c r="BW78" s="171"/>
      <c r="BX78" s="171"/>
      <c r="BY78" s="171"/>
      <c r="BZ78" s="171"/>
      <c r="CA78" s="171"/>
      <c r="CB78" s="171"/>
      <c r="CC78" s="171"/>
      <c r="CD78" s="171"/>
      <c r="CE78" s="171"/>
      <c r="CF78" s="171"/>
      <c r="CG78" s="171"/>
      <c r="CH78" s="171"/>
      <c r="CI78" s="171"/>
      <c r="CJ78" s="171"/>
      <c r="CK78" s="171"/>
      <c r="CL78" s="171"/>
      <c r="CM78" s="171"/>
      <c r="CN78" s="171"/>
      <c r="CO78" s="171"/>
      <c r="CP78" s="171"/>
      <c r="CQ78" s="171"/>
      <c r="CR78" s="171"/>
      <c r="CS78" s="171"/>
      <c r="CT78" s="171"/>
      <c r="CU78" s="171"/>
      <c r="CV78" s="171"/>
      <c r="CW78" s="171"/>
      <c r="CX78" s="171"/>
      <c r="CY78" s="171"/>
      <c r="CZ78" s="171"/>
      <c r="DA78" s="171"/>
      <c r="DB78" s="171"/>
      <c r="DC78" s="171"/>
      <c r="DD78" s="171"/>
      <c r="DE78" s="171"/>
    </row>
    <row r="79" spans="2:109" ht="13.5" customHeight="1">
      <c r="B79" s="54" t="s">
        <v>107</v>
      </c>
      <c r="C79" s="99"/>
      <c r="D79" s="99"/>
      <c r="E79" s="99"/>
      <c r="F79" s="99"/>
      <c r="G79" s="99"/>
      <c r="H79" s="99"/>
      <c r="I79" s="99"/>
      <c r="J79" s="99"/>
      <c r="K79" s="99"/>
      <c r="L79" s="99"/>
      <c r="M79" s="99"/>
      <c r="N79" s="99"/>
      <c r="O79" s="99"/>
      <c r="P79" s="99"/>
      <c r="Q79" s="99"/>
      <c r="R79" s="99">
        <f>R78/C78-1</f>
        <v>0.51962659813205958</v>
      </c>
      <c r="S79" s="99"/>
      <c r="T79" s="99">
        <f>T78/D78-1</f>
        <v>0.61003732866423266</v>
      </c>
      <c r="U79" s="99">
        <f>U78/E78-1</f>
        <v>0.41745553373628841</v>
      </c>
      <c r="V79" s="99">
        <f>V78/F78-1</f>
        <v>0.44430590164475148</v>
      </c>
      <c r="W79" s="99">
        <f>W78/G78-1</f>
        <v>0.47922402136548636</v>
      </c>
      <c r="X79" s="99">
        <f t="shared" ref="X79:AL79" si="97">X78/H78-1</f>
        <v>0.31078579505097981</v>
      </c>
      <c r="Y79" s="99">
        <f t="shared" si="97"/>
        <v>0.35839356898414931</v>
      </c>
      <c r="Z79" s="99">
        <f t="shared" si="97"/>
        <v>0.34941182309775587</v>
      </c>
      <c r="AA79" s="99">
        <f t="shared" si="97"/>
        <v>0.34010675068422258</v>
      </c>
      <c r="AB79" s="99">
        <f t="shared" si="97"/>
        <v>0.11207591974578235</v>
      </c>
      <c r="AC79" s="99">
        <f t="shared" si="97"/>
        <v>0.27235725128425492</v>
      </c>
      <c r="AD79" s="99">
        <f t="shared" si="97"/>
        <v>0.27957825499006095</v>
      </c>
      <c r="AE79" s="99">
        <f t="shared" si="97"/>
        <v>0.22982338626783871</v>
      </c>
      <c r="AF79" s="99">
        <f t="shared" si="97"/>
        <v>0.60403223243774806</v>
      </c>
      <c r="AG79" s="99">
        <f t="shared" si="97"/>
        <v>0.43734501142196414</v>
      </c>
      <c r="AH79" s="99">
        <f t="shared" si="97"/>
        <v>0.36710918113759328</v>
      </c>
      <c r="AI79" s="99">
        <f t="shared" si="97"/>
        <v>0.46692954251286523</v>
      </c>
      <c r="AJ79" s="99">
        <f t="shared" si="97"/>
        <v>0.38669766504339864</v>
      </c>
      <c r="AK79" s="99">
        <f t="shared" si="97"/>
        <v>0.22145090190696859</v>
      </c>
      <c r="AL79" s="99">
        <f t="shared" si="97"/>
        <v>0.32435539070756558</v>
      </c>
      <c r="AM79" s="99">
        <f t="shared" ref="AM79:AT79" si="98">AM78/W78-1</f>
        <v>0.312363936343661</v>
      </c>
      <c r="AN79" s="99">
        <f t="shared" si="98"/>
        <v>0.38657484181575352</v>
      </c>
      <c r="AO79" s="99">
        <f t="shared" si="98"/>
        <v>0.35695199902158192</v>
      </c>
      <c r="AP79" s="99">
        <f t="shared" si="98"/>
        <v>0.26616337764494746</v>
      </c>
      <c r="AQ79" s="99">
        <f t="shared" si="98"/>
        <v>0.33303520961416289</v>
      </c>
      <c r="AR79" s="99">
        <f t="shared" si="98"/>
        <v>0.42974589216356462</v>
      </c>
      <c r="AS79" s="99">
        <f t="shared" si="98"/>
        <v>0.4226811740962837</v>
      </c>
      <c r="AT79" s="99">
        <f t="shared" si="98"/>
        <v>0.31603950702938355</v>
      </c>
      <c r="AU79" s="99">
        <f t="shared" ref="AU79:BA79" si="99">AU78/AE78-1</f>
        <v>0.39132392759502754</v>
      </c>
      <c r="AV79" s="99">
        <f t="shared" si="99"/>
        <v>0.40212130744052432</v>
      </c>
      <c r="AW79" s="99">
        <f t="shared" si="99"/>
        <v>0.20681018990552769</v>
      </c>
      <c r="AX79" s="99">
        <f t="shared" si="99"/>
        <v>0.25777569130692424</v>
      </c>
      <c r="AY79" s="99">
        <f t="shared" si="99"/>
        <v>0.29599261770509733</v>
      </c>
      <c r="AZ79" s="99">
        <f t="shared" si="99"/>
        <v>0.21713856312636737</v>
      </c>
      <c r="BA79" s="99">
        <f t="shared" si="99"/>
        <v>0.36601106815824203</v>
      </c>
      <c r="BB79" s="99">
        <f>BB78/AL78-1</f>
        <v>0.29048966187274661</v>
      </c>
      <c r="BC79" s="99">
        <f>BC78/AM78-1</f>
        <v>0.28882428728636977</v>
      </c>
      <c r="BD79" s="99">
        <f t="shared" ref="BD79:BF79" si="100">BD78/AN78-1</f>
        <v>0.35668084034757119</v>
      </c>
      <c r="BE79" s="99">
        <f t="shared" si="100"/>
        <v>0.44156281301158229</v>
      </c>
      <c r="BF79" s="99">
        <f t="shared" si="100"/>
        <v>0.42417529337651994</v>
      </c>
      <c r="BG79" s="99">
        <f>BG78/AQ78-1</f>
        <v>0.40826895562743637</v>
      </c>
      <c r="BH79" s="99">
        <f t="shared" ref="BH79" si="101">BH78/AR78-1</f>
        <v>0.37367137214832491</v>
      </c>
      <c r="BI79" s="99">
        <f t="shared" ref="BI79" si="102">BI78/AS78-1</f>
        <v>0.17532988147613127</v>
      </c>
      <c r="BJ79" s="99">
        <f t="shared" ref="BJ79:BN79" si="103">BJ78/AT78-1</f>
        <v>0.26876963642219631</v>
      </c>
      <c r="BK79" s="99">
        <f>BK78/AU78-1</f>
        <v>0.25418354836360968</v>
      </c>
      <c r="BL79" s="99">
        <f t="shared" si="103"/>
        <v>0.20777537034794769</v>
      </c>
      <c r="BM79" s="99">
        <f t="shared" si="103"/>
        <v>0.14731828833299843</v>
      </c>
      <c r="BN79" s="99">
        <f t="shared" si="103"/>
        <v>0.23001877874136945</v>
      </c>
      <c r="BO79" s="99">
        <f>BO78/AY78-1</f>
        <v>0.19915007694485198</v>
      </c>
      <c r="BQ79" s="172"/>
      <c r="BR79" s="172"/>
      <c r="BS79" s="172"/>
      <c r="BT79" s="172"/>
      <c r="BU79" s="172"/>
      <c r="BV79" s="172"/>
      <c r="BW79" s="172"/>
      <c r="BX79" s="172"/>
      <c r="BY79" s="172"/>
      <c r="BZ79" s="172"/>
      <c r="CA79" s="172"/>
      <c r="CB79" s="172"/>
      <c r="CC79" s="172"/>
      <c r="CD79" s="172"/>
      <c r="CE79" s="172"/>
      <c r="CF79" s="172"/>
      <c r="CG79" s="172"/>
      <c r="CH79" s="172"/>
      <c r="CI79" s="172"/>
      <c r="CJ79" s="172"/>
      <c r="CK79" s="172"/>
      <c r="CL79" s="172"/>
      <c r="CM79" s="172"/>
      <c r="CN79" s="172"/>
      <c r="CO79" s="172"/>
      <c r="CP79" s="172"/>
      <c r="CQ79" s="172"/>
      <c r="CR79" s="172"/>
      <c r="CS79" s="172"/>
      <c r="CT79" s="172"/>
      <c r="CU79" s="172"/>
      <c r="CV79" s="172"/>
      <c r="CW79" s="172"/>
      <c r="CX79" s="172"/>
      <c r="CY79" s="172"/>
      <c r="CZ79" s="172"/>
      <c r="DA79" s="172"/>
      <c r="DB79" s="172"/>
      <c r="DC79" s="172"/>
      <c r="DD79" s="172"/>
      <c r="DE79" s="172"/>
    </row>
    <row r="80" spans="2:109" ht="13.5" customHeight="1">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94"/>
      <c r="AM80" s="94"/>
      <c r="AN80" s="94"/>
      <c r="AO80" s="94"/>
      <c r="AP80" s="94"/>
      <c r="AQ80" s="94"/>
      <c r="AR80" s="94"/>
      <c r="AS80" s="94"/>
      <c r="AT80" s="94"/>
      <c r="AU80" s="94"/>
      <c r="AV80" s="94"/>
      <c r="AW80" s="94"/>
      <c r="AX80" s="94"/>
      <c r="AY80" s="94"/>
      <c r="AZ80" s="94"/>
      <c r="BA80" s="94"/>
      <c r="BB80" s="94"/>
      <c r="BC80" s="94"/>
      <c r="BD80" s="94"/>
      <c r="BE80" s="94"/>
      <c r="BF80" s="94"/>
      <c r="BG80" s="94"/>
      <c r="BH80" s="94"/>
      <c r="BI80" s="94"/>
      <c r="BJ80" s="94"/>
      <c r="BK80" s="94"/>
      <c r="BL80" s="94"/>
      <c r="BM80" s="94"/>
      <c r="BN80" s="94"/>
      <c r="BO80" s="94"/>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c r="CS80" s="167"/>
      <c r="CT80" s="167"/>
      <c r="CU80" s="167"/>
      <c r="CV80" s="167"/>
      <c r="CW80" s="167"/>
      <c r="CX80" s="167"/>
      <c r="CY80" s="167"/>
      <c r="CZ80" s="167"/>
      <c r="DA80" s="167"/>
      <c r="DB80" s="167"/>
      <c r="DC80" s="167"/>
      <c r="DD80" s="167"/>
      <c r="DE80" s="167"/>
    </row>
    <row r="81" spans="1:109" ht="3.75" customHeight="1">
      <c r="B81" s="65"/>
      <c r="C81" s="102"/>
      <c r="D81" s="102"/>
      <c r="E81" s="102"/>
      <c r="F81" s="102"/>
      <c r="G81" s="102"/>
      <c r="H81" s="102"/>
      <c r="I81" s="102"/>
      <c r="J81" s="102"/>
      <c r="K81" s="102"/>
      <c r="L81" s="102"/>
      <c r="M81" s="102"/>
      <c r="N81" s="102"/>
      <c r="O81" s="102"/>
      <c r="P81" s="102"/>
      <c r="Q81" s="102"/>
      <c r="R81" s="103"/>
      <c r="S81" s="102"/>
      <c r="T81" s="103"/>
      <c r="U81" s="103"/>
      <c r="V81" s="103"/>
      <c r="W81" s="102"/>
      <c r="X81" s="103"/>
      <c r="Y81" s="103"/>
      <c r="Z81" s="103"/>
      <c r="AA81" s="102"/>
      <c r="AB81" s="103"/>
      <c r="AC81" s="103"/>
      <c r="AD81" s="103"/>
      <c r="AE81" s="102"/>
      <c r="AF81" s="103"/>
      <c r="AG81" s="103"/>
      <c r="AH81" s="103"/>
      <c r="AI81" s="102"/>
      <c r="AJ81" s="103"/>
      <c r="AK81" s="103"/>
      <c r="AL81" s="103"/>
      <c r="AM81" s="102"/>
      <c r="AN81" s="103"/>
      <c r="AO81" s="103"/>
      <c r="AP81" s="103"/>
      <c r="AQ81" s="102"/>
      <c r="AR81" s="103"/>
      <c r="AS81" s="103"/>
      <c r="AT81" s="103"/>
      <c r="AU81" s="103"/>
      <c r="AV81" s="103"/>
      <c r="AW81" s="103"/>
      <c r="AX81" s="103"/>
      <c r="AY81" s="103"/>
      <c r="AZ81" s="103"/>
      <c r="BA81" s="103"/>
      <c r="BB81" s="103"/>
      <c r="BC81" s="103"/>
      <c r="BD81" s="103"/>
      <c r="BE81" s="103"/>
      <c r="BF81" s="103"/>
      <c r="BG81" s="103"/>
      <c r="BH81" s="103"/>
      <c r="BI81" s="103"/>
      <c r="BJ81" s="103"/>
      <c r="BK81" s="103"/>
      <c r="BL81" s="103"/>
      <c r="BM81" s="103"/>
      <c r="BN81" s="103"/>
      <c r="BO81" s="103"/>
      <c r="BR81" s="173"/>
      <c r="BS81" s="173"/>
      <c r="BT81" s="173"/>
      <c r="BV81" s="173"/>
      <c r="BW81" s="173"/>
      <c r="BX81" s="173"/>
      <c r="BZ81" s="173"/>
      <c r="CA81" s="173"/>
      <c r="CB81" s="173"/>
      <c r="CD81" s="173"/>
      <c r="CE81" s="173"/>
      <c r="CF81" s="173"/>
      <c r="CH81" s="173"/>
      <c r="CI81" s="173"/>
      <c r="CJ81" s="173"/>
      <c r="CK81" s="173"/>
      <c r="CL81" s="173"/>
      <c r="CM81" s="173"/>
      <c r="CN81" s="173"/>
      <c r="CO81" s="173"/>
      <c r="CP81" s="173"/>
      <c r="CQ81" s="173"/>
      <c r="CR81" s="173"/>
      <c r="CS81" s="173"/>
      <c r="CT81" s="173"/>
      <c r="CU81" s="173"/>
      <c r="CV81" s="173"/>
      <c r="CW81" s="173"/>
      <c r="CX81" s="173"/>
      <c r="CY81" s="173"/>
      <c r="CZ81" s="173"/>
      <c r="DA81" s="173"/>
      <c r="DB81" s="173"/>
      <c r="DC81" s="173"/>
      <c r="DD81" s="173"/>
      <c r="DE81" s="173"/>
    </row>
    <row r="82" spans="1:109" ht="13.5" customHeight="1">
      <c r="X82" s="94"/>
      <c r="Y82" s="94"/>
      <c r="Z82" s="94"/>
      <c r="AB82" s="94"/>
      <c r="AC82" s="94"/>
      <c r="AD82" s="94"/>
      <c r="AF82" s="94"/>
      <c r="AG82" s="94"/>
      <c r="AH82" s="94"/>
      <c r="AJ82" s="94"/>
      <c r="BR82" s="167"/>
      <c r="BS82" s="167"/>
      <c r="BT82" s="167"/>
      <c r="BV82" s="167"/>
      <c r="BW82" s="167"/>
      <c r="BX82" s="167"/>
      <c r="BZ82" s="167"/>
    </row>
    <row r="83" spans="1:109" s="170" customFormat="1" ht="13.5" customHeight="1">
      <c r="A83" s="54"/>
      <c r="B83" s="59" t="s">
        <v>224</v>
      </c>
      <c r="C83" s="152" t="s">
        <v>58</v>
      </c>
      <c r="D83" s="152" t="s">
        <v>81</v>
      </c>
      <c r="E83" s="152" t="s">
        <v>105</v>
      </c>
      <c r="F83" s="152" t="s">
        <v>108</v>
      </c>
      <c r="G83" s="152" t="s">
        <v>121</v>
      </c>
      <c r="H83" s="152" t="s">
        <v>111</v>
      </c>
      <c r="I83" s="152" t="s">
        <v>115</v>
      </c>
      <c r="J83" s="152" t="s">
        <v>117</v>
      </c>
      <c r="K83" s="152" t="s">
        <v>226</v>
      </c>
      <c r="L83" s="152" t="s">
        <v>134</v>
      </c>
      <c r="M83" s="152" t="s">
        <v>135</v>
      </c>
      <c r="N83" s="152" t="s">
        <v>141</v>
      </c>
      <c r="O83" s="152" t="s">
        <v>227</v>
      </c>
      <c r="P83" s="152" t="s">
        <v>146</v>
      </c>
      <c r="Q83" s="152" t="s">
        <v>144</v>
      </c>
      <c r="R83" s="152" t="s">
        <v>145</v>
      </c>
      <c r="S83" s="152" t="s">
        <v>231</v>
      </c>
      <c r="T83" s="152" t="s">
        <v>148</v>
      </c>
      <c r="U83" s="152" t="s">
        <v>149</v>
      </c>
      <c r="V83" s="152" t="s">
        <v>150</v>
      </c>
      <c r="W83" s="152" t="s">
        <v>241</v>
      </c>
      <c r="X83" s="152" t="s">
        <v>154</v>
      </c>
      <c r="Y83" s="152" t="s">
        <v>155</v>
      </c>
      <c r="Z83" s="152" t="s">
        <v>156</v>
      </c>
      <c r="AA83" s="152" t="s">
        <v>228</v>
      </c>
      <c r="AB83" s="152" t="s">
        <v>166</v>
      </c>
      <c r="AC83" s="152" t="s">
        <v>167</v>
      </c>
      <c r="AD83" s="152" t="s">
        <v>169</v>
      </c>
      <c r="AE83" s="152" t="s">
        <v>229</v>
      </c>
      <c r="AF83" s="152" t="s">
        <v>171</v>
      </c>
      <c r="AG83" s="152" t="s">
        <v>175</v>
      </c>
      <c r="AH83" s="152" t="s">
        <v>179</v>
      </c>
      <c r="AI83" s="152" t="s">
        <v>191</v>
      </c>
      <c r="AJ83" s="152" t="s">
        <v>185</v>
      </c>
      <c r="AK83" s="152" t="s">
        <v>187</v>
      </c>
      <c r="AL83" s="152" t="s">
        <v>208</v>
      </c>
      <c r="AM83" s="152" t="s">
        <v>230</v>
      </c>
      <c r="AN83" s="152" t="s">
        <v>290</v>
      </c>
      <c r="AO83" s="152" t="s">
        <v>291</v>
      </c>
      <c r="AP83" s="152" t="s">
        <v>292</v>
      </c>
      <c r="AQ83" s="152" t="s">
        <v>238</v>
      </c>
      <c r="AR83" s="152" t="s">
        <v>293</v>
      </c>
      <c r="AS83" s="152" t="s">
        <v>295</v>
      </c>
      <c r="AT83" s="152" t="s">
        <v>296</v>
      </c>
      <c r="AU83" s="152" t="s">
        <v>297</v>
      </c>
      <c r="AV83" s="152" t="s">
        <v>308</v>
      </c>
      <c r="AW83" s="152" t="s">
        <v>309</v>
      </c>
      <c r="AX83" s="152" t="s">
        <v>310</v>
      </c>
      <c r="AY83" s="152" t="s">
        <v>311</v>
      </c>
      <c r="AZ83" s="152" t="s">
        <v>316</v>
      </c>
      <c r="BA83" s="152" t="s">
        <v>318</v>
      </c>
      <c r="BB83" s="152" t="s">
        <v>319</v>
      </c>
      <c r="BC83" s="152" t="s">
        <v>320</v>
      </c>
      <c r="BD83" s="152" t="s">
        <v>343</v>
      </c>
      <c r="BE83" s="152" t="s">
        <v>344</v>
      </c>
      <c r="BF83" s="152" t="s">
        <v>350</v>
      </c>
      <c r="BG83" s="152" t="s">
        <v>351</v>
      </c>
      <c r="BH83" s="152" t="s">
        <v>354</v>
      </c>
      <c r="BI83" s="152" t="s">
        <v>353</v>
      </c>
      <c r="BJ83" s="152" t="s">
        <v>358</v>
      </c>
      <c r="BK83" s="152" t="s">
        <v>359</v>
      </c>
      <c r="BL83" s="152" t="s">
        <v>365</v>
      </c>
      <c r="BM83" s="152" t="s">
        <v>368</v>
      </c>
      <c r="BN83" s="152" t="s">
        <v>373</v>
      </c>
      <c r="BO83" s="152" t="s">
        <v>366</v>
      </c>
      <c r="BP83" s="61"/>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c r="CS83" s="169"/>
      <c r="CT83" s="169"/>
      <c r="CU83" s="169"/>
      <c r="CV83" s="169"/>
      <c r="CW83" s="169"/>
      <c r="CX83" s="169"/>
      <c r="CY83" s="169"/>
      <c r="CZ83" s="169"/>
      <c r="DA83" s="169"/>
      <c r="DB83" s="169"/>
      <c r="DC83" s="169"/>
      <c r="DD83" s="169"/>
      <c r="DE83" s="169"/>
    </row>
    <row r="84" spans="1:109" ht="13.5" customHeight="1">
      <c r="B84" s="54" t="s">
        <v>21</v>
      </c>
      <c r="C84" s="153">
        <f t="shared" ref="C84:AN84" si="104">IFERROR(C42/C64,)</f>
        <v>162.27217807616725</v>
      </c>
      <c r="D84" s="153">
        <f t="shared" si="104"/>
        <v>92.694396685869989</v>
      </c>
      <c r="E84" s="153">
        <f t="shared" si="104"/>
        <v>107.40609092759911</v>
      </c>
      <c r="F84" s="153">
        <f t="shared" si="104"/>
        <v>89.974138159108392</v>
      </c>
      <c r="G84" s="94">
        <f t="shared" si="104"/>
        <v>95.622014482992896</v>
      </c>
      <c r="H84" s="153">
        <f t="shared" si="104"/>
        <v>80.871270226680608</v>
      </c>
      <c r="I84" s="153">
        <f t="shared" si="104"/>
        <v>82.920456355730934</v>
      </c>
      <c r="J84" s="153">
        <f t="shared" si="104"/>
        <v>109.60018599503084</v>
      </c>
      <c r="K84" s="94">
        <f t="shared" si="104"/>
        <v>93.493021012650871</v>
      </c>
      <c r="L84" s="153">
        <f t="shared" si="104"/>
        <v>104.17866275757012</v>
      </c>
      <c r="M84" s="153">
        <f t="shared" si="104"/>
        <v>113.48806239633852</v>
      </c>
      <c r="N84" s="153">
        <f t="shared" si="104"/>
        <v>113.64154820211652</v>
      </c>
      <c r="O84" s="94">
        <f t="shared" si="104"/>
        <v>110.99913650179829</v>
      </c>
      <c r="P84" s="153">
        <f t="shared" si="104"/>
        <v>116.24119886788002</v>
      </c>
      <c r="Q84" s="153">
        <f t="shared" si="104"/>
        <v>111.77708049102945</v>
      </c>
      <c r="R84" s="153">
        <f t="shared" si="104"/>
        <v>95.967664809203328</v>
      </c>
      <c r="S84" s="94">
        <f t="shared" si="104"/>
        <v>107.36870298162063</v>
      </c>
      <c r="T84" s="153">
        <f t="shared" si="104"/>
        <v>87.555021613586177</v>
      </c>
      <c r="U84" s="153">
        <f t="shared" si="104"/>
        <v>97.299049963730425</v>
      </c>
      <c r="V84" s="153">
        <f t="shared" si="104"/>
        <v>99.066980226440577</v>
      </c>
      <c r="W84" s="94">
        <f t="shared" si="104"/>
        <v>95.482208920279433</v>
      </c>
      <c r="X84" s="153">
        <f t="shared" si="104"/>
        <v>95.435415951961843</v>
      </c>
      <c r="Y84" s="153">
        <f t="shared" si="104"/>
        <v>98.595998197785093</v>
      </c>
      <c r="Z84" s="153">
        <f t="shared" si="104"/>
        <v>105.90009021242508</v>
      </c>
      <c r="AA84" s="94">
        <f t="shared" si="104"/>
        <v>99.854708149955897</v>
      </c>
      <c r="AB84" s="153">
        <f t="shared" si="104"/>
        <v>97.384574007189329</v>
      </c>
      <c r="AC84" s="153">
        <f t="shared" si="104"/>
        <v>105.84407977649307</v>
      </c>
      <c r="AD84" s="153">
        <f t="shared" si="104"/>
        <v>120.34457375937052</v>
      </c>
      <c r="AE84" s="94">
        <f t="shared" si="104"/>
        <v>107.39271212022641</v>
      </c>
      <c r="AF84" s="153">
        <f t="shared" si="104"/>
        <v>113.52807950926905</v>
      </c>
      <c r="AG84" s="153">
        <f t="shared" si="104"/>
        <v>104.22394319153528</v>
      </c>
      <c r="AH84" s="153">
        <f t="shared" si="104"/>
        <v>91.886271923460527</v>
      </c>
      <c r="AI84" s="94">
        <f t="shared" si="104"/>
        <v>103.30728322860959</v>
      </c>
      <c r="AJ84" s="153">
        <f t="shared" si="104"/>
        <v>96.773012445172427</v>
      </c>
      <c r="AK84" s="153">
        <f t="shared" si="104"/>
        <v>102.84361164360405</v>
      </c>
      <c r="AL84" s="153">
        <f t="shared" si="104"/>
        <v>106.99996744624141</v>
      </c>
      <c r="AM84" s="94">
        <f t="shared" si="104"/>
        <v>102.68695658111189</v>
      </c>
      <c r="AN84" s="153">
        <f t="shared" si="104"/>
        <v>99.000004008577093</v>
      </c>
      <c r="AO84" s="153">
        <f t="shared" ref="AO84:AO92" si="105">IFERROR(AO42/AO64,)</f>
        <v>101.00001456527974</v>
      </c>
      <c r="AP84" s="153">
        <f t="shared" ref="AP84:BC84" si="106">IFERROR(AP42/AP64,)</f>
        <v>109.22080871214229</v>
      </c>
      <c r="AQ84" s="94">
        <f t="shared" si="106"/>
        <v>103.31608204523069</v>
      </c>
      <c r="AR84" s="153">
        <f t="shared" si="106"/>
        <v>75.241824780626985</v>
      </c>
      <c r="AS84" s="153">
        <f t="shared" si="106"/>
        <v>105.90574800818131</v>
      </c>
      <c r="AT84" s="153">
        <f t="shared" si="106"/>
        <v>121.8369042325901</v>
      </c>
      <c r="AU84" s="94">
        <f t="shared" si="106"/>
        <v>97.778645037655821</v>
      </c>
      <c r="AV84" s="153">
        <f t="shared" si="106"/>
        <v>114.3949149217641</v>
      </c>
      <c r="AW84" s="153">
        <f t="shared" si="106"/>
        <v>125.95993359354999</v>
      </c>
      <c r="AX84" s="153">
        <f t="shared" si="106"/>
        <v>118.12165087480061</v>
      </c>
      <c r="AY84" s="94">
        <f t="shared" si="106"/>
        <v>118.11057221816512</v>
      </c>
      <c r="AZ84" s="153">
        <f t="shared" si="106"/>
        <v>100.8331257462993</v>
      </c>
      <c r="BA84" s="153">
        <f t="shared" si="106"/>
        <v>109.00267708734278</v>
      </c>
      <c r="BB84" s="153">
        <f t="shared" si="106"/>
        <v>108.34299216599391</v>
      </c>
      <c r="BC84" s="94">
        <f t="shared" si="106"/>
        <v>106.47239691124896</v>
      </c>
      <c r="BD84" s="153">
        <v>85.280119839531395</v>
      </c>
      <c r="BE84" s="153">
        <v>81.966553331176854</v>
      </c>
      <c r="BF84" s="153">
        <v>87.929859212374481</v>
      </c>
      <c r="BG84" s="94">
        <f t="shared" ref="BG84:BJ84" si="107">IFERROR(BG42/BG64,)</f>
        <v>85.178669835876192</v>
      </c>
      <c r="BH84" s="94">
        <f t="shared" si="107"/>
        <v>79.954784746496912</v>
      </c>
      <c r="BI84" s="94">
        <f t="shared" si="107"/>
        <v>85.514066515421106</v>
      </c>
      <c r="BJ84" s="94">
        <f t="shared" si="107"/>
        <v>86.201503604874631</v>
      </c>
      <c r="BK84" s="94">
        <f t="shared" ref="BK84:BN97" si="108">IFERROR(BK42/BK64,)</f>
        <v>84.433549887998524</v>
      </c>
      <c r="BL84" s="94">
        <f t="shared" si="108"/>
        <v>102.63126152576461</v>
      </c>
      <c r="BM84" s="94">
        <f t="shared" si="108"/>
        <v>95.905229058628947</v>
      </c>
      <c r="BN84" s="94">
        <f t="shared" si="108"/>
        <v>84.356133937938068</v>
      </c>
      <c r="BO84" s="94">
        <f t="shared" ref="BO84" si="109">IFERROR(BO42/BO64,)</f>
        <v>93.530427597401143</v>
      </c>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c r="CS84" s="167"/>
      <c r="CT84" s="167"/>
      <c r="CU84" s="167"/>
      <c r="CV84" s="167"/>
      <c r="CW84" s="167"/>
      <c r="CX84" s="167"/>
      <c r="CY84" s="167"/>
      <c r="CZ84" s="167"/>
      <c r="DA84" s="167"/>
      <c r="DB84" s="167"/>
      <c r="DC84" s="167"/>
      <c r="DD84" s="167"/>
      <c r="DE84" s="167"/>
    </row>
    <row r="85" spans="1:109" ht="13.5" customHeight="1">
      <c r="B85" s="54" t="s">
        <v>195</v>
      </c>
      <c r="C85" s="153">
        <f t="shared" ref="C85:AN93" si="110">IFERROR(C43/C65,)</f>
        <v>125.97613631764523</v>
      </c>
      <c r="D85" s="153">
        <f t="shared" si="110"/>
        <v>125.53747517527225</v>
      </c>
      <c r="E85" s="153">
        <f t="shared" si="110"/>
        <v>128.10737368970311</v>
      </c>
      <c r="F85" s="153">
        <f t="shared" si="110"/>
        <v>131.98695021958386</v>
      </c>
      <c r="G85" s="94">
        <f t="shared" ref="G85:G98" si="111">IFERROR(G43/G65,)</f>
        <v>128.9244421836755</v>
      </c>
      <c r="H85" s="153">
        <f t="shared" si="110"/>
        <v>118.63647129653528</v>
      </c>
      <c r="I85" s="153">
        <f t="shared" si="110"/>
        <v>120.76618167314257</v>
      </c>
      <c r="J85" s="153">
        <f t="shared" si="110"/>
        <v>123.57899111129269</v>
      </c>
      <c r="K85" s="94">
        <f t="shared" ref="K85:K98" si="112">IFERROR(K43/K65,)</f>
        <v>120.93366383740545</v>
      </c>
      <c r="L85" s="153">
        <f t="shared" si="110"/>
        <v>118.68150837171034</v>
      </c>
      <c r="M85" s="153">
        <f t="shared" si="110"/>
        <v>121.70448058524548</v>
      </c>
      <c r="N85" s="153">
        <f t="shared" si="110"/>
        <v>120.04616979702816</v>
      </c>
      <c r="O85" s="94">
        <f t="shared" si="110"/>
        <v>120.2980124893665</v>
      </c>
      <c r="P85" s="153">
        <f t="shared" si="110"/>
        <v>122.7608495504147</v>
      </c>
      <c r="Q85" s="153">
        <f t="shared" si="110"/>
        <v>123.57182426624505</v>
      </c>
      <c r="R85" s="153">
        <f t="shared" si="110"/>
        <v>118.12152742740918</v>
      </c>
      <c r="S85" s="94">
        <f t="shared" ref="S85:S98" si="113">IFERROR(S43/S65,)</f>
        <v>121.24974675746283</v>
      </c>
      <c r="T85" s="153">
        <f t="shared" si="110"/>
        <v>124.12155314357092</v>
      </c>
      <c r="U85" s="153">
        <f t="shared" si="110"/>
        <v>115.74500267718204</v>
      </c>
      <c r="V85" s="153">
        <f t="shared" si="110"/>
        <v>106.27596999053924</v>
      </c>
      <c r="W85" s="94">
        <f t="shared" ref="W85:W98" si="114">IFERROR(W43/W65,)</f>
        <v>114.28721904011036</v>
      </c>
      <c r="X85" s="153">
        <f t="shared" si="110"/>
        <v>119.65664981157821</v>
      </c>
      <c r="Y85" s="153">
        <f t="shared" si="110"/>
        <v>113.42678504084873</v>
      </c>
      <c r="Z85" s="153">
        <f t="shared" si="110"/>
        <v>117.97289507365366</v>
      </c>
      <c r="AA85" s="94">
        <f t="shared" ref="AA85:AA98" si="115">IFERROR(AA43/AA65,)</f>
        <v>116.7951567449157</v>
      </c>
      <c r="AB85" s="153">
        <f t="shared" si="110"/>
        <v>112.8742357710745</v>
      </c>
      <c r="AC85" s="153">
        <f t="shared" si="110"/>
        <v>131.51563578731387</v>
      </c>
      <c r="AD85" s="153">
        <f t="shared" si="110"/>
        <v>131.69425098680733</v>
      </c>
      <c r="AE85" s="94">
        <f t="shared" si="110"/>
        <v>126.29956033639836</v>
      </c>
      <c r="AF85" s="153">
        <f t="shared" si="110"/>
        <v>126.97697181043452</v>
      </c>
      <c r="AG85" s="153">
        <f t="shared" si="110"/>
        <v>119.45333944774056</v>
      </c>
      <c r="AH85" s="153">
        <f t="shared" si="110"/>
        <v>122.44650925501075</v>
      </c>
      <c r="AI85" s="94">
        <f t="shared" ref="AI85:AI98" si="116">IFERROR(AI43/AI65,)</f>
        <v>122.555107901981</v>
      </c>
      <c r="AJ85" s="153">
        <f t="shared" si="110"/>
        <v>112.82321987090033</v>
      </c>
      <c r="AK85" s="153">
        <f t="shared" si="110"/>
        <v>107.46129558245801</v>
      </c>
      <c r="AL85" s="153">
        <f t="shared" si="110"/>
        <v>110.99998537247011</v>
      </c>
      <c r="AM85" s="94">
        <f t="shared" ref="AM85:AM98" si="117">IFERROR(AM43/AM65,)</f>
        <v>110.23694818826209</v>
      </c>
      <c r="AN85" s="153">
        <f t="shared" si="110"/>
        <v>116.00001897105973</v>
      </c>
      <c r="AO85" s="153">
        <f t="shared" si="105"/>
        <v>113.99999134909035</v>
      </c>
      <c r="AP85" s="153">
        <f t="shared" ref="AP85:BC85" si="118">IFERROR(AP43/AP65,)</f>
        <v>118.59475676683302</v>
      </c>
      <c r="AQ85" s="94">
        <f t="shared" si="118"/>
        <v>116.0985242398481</v>
      </c>
      <c r="AR85" s="153">
        <f t="shared" si="118"/>
        <v>124.96229303383075</v>
      </c>
      <c r="AS85" s="153">
        <f t="shared" si="118"/>
        <v>131.64381791163541</v>
      </c>
      <c r="AT85" s="153">
        <f t="shared" si="118"/>
        <v>131.65441038086936</v>
      </c>
      <c r="AU85" s="94">
        <f t="shared" si="118"/>
        <v>129.92450341095747</v>
      </c>
      <c r="AV85" s="153">
        <f t="shared" si="118"/>
        <v>126.7339950078434</v>
      </c>
      <c r="AW85" s="153">
        <f t="shared" si="118"/>
        <v>119.40600536455254</v>
      </c>
      <c r="AX85" s="153">
        <f t="shared" si="118"/>
        <v>122.3396127308098</v>
      </c>
      <c r="AY85" s="94">
        <f t="shared" si="118"/>
        <v>123.08354235019317</v>
      </c>
      <c r="AZ85" s="153">
        <f t="shared" si="118"/>
        <v>101.82734527123043</v>
      </c>
      <c r="BA85" s="153">
        <f t="shared" si="118"/>
        <v>118.11552549228128</v>
      </c>
      <c r="BB85" s="153">
        <f t="shared" si="118"/>
        <v>125.81427590841308</v>
      </c>
      <c r="BC85" s="94">
        <f t="shared" si="118"/>
        <v>116.2159474618758</v>
      </c>
      <c r="BD85" s="153">
        <v>141.1976005039383</v>
      </c>
      <c r="BE85" s="153">
        <v>134.15785265563895</v>
      </c>
      <c r="BF85" s="153">
        <v>151.88302455419964</v>
      </c>
      <c r="BG85" s="94">
        <f t="shared" ref="BG85:BJ85" si="119">IFERROR(BG43/BG65,)</f>
        <v>142.00350923881265</v>
      </c>
      <c r="BH85" s="94">
        <f t="shared" si="119"/>
        <v>141.3661013796216</v>
      </c>
      <c r="BI85" s="94">
        <f t="shared" si="119"/>
        <v>156.09800962780483</v>
      </c>
      <c r="BJ85" s="94">
        <f t="shared" si="119"/>
        <v>150.71620323121033</v>
      </c>
      <c r="BK85" s="94">
        <f t="shared" si="108"/>
        <v>150.25627205767469</v>
      </c>
      <c r="BL85" s="94">
        <f t="shared" si="108"/>
        <v>135.25761619607047</v>
      </c>
      <c r="BM85" s="94">
        <f t="shared" si="108"/>
        <v>133.86497723023973</v>
      </c>
      <c r="BN85" s="94">
        <f t="shared" si="108"/>
        <v>145.53926280656523</v>
      </c>
      <c r="BO85" s="94">
        <f t="shared" ref="BO85" si="120">IFERROR(BO43/BO65,)</f>
        <v>138.26405457954542</v>
      </c>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c r="CS85" s="167"/>
      <c r="CT85" s="167"/>
      <c r="CU85" s="167"/>
      <c r="CV85" s="167"/>
      <c r="CW85" s="167"/>
      <c r="CX85" s="167"/>
      <c r="CY85" s="167"/>
      <c r="CZ85" s="167"/>
      <c r="DA85" s="167"/>
      <c r="DB85" s="167"/>
      <c r="DC85" s="167"/>
      <c r="DD85" s="167"/>
      <c r="DE85" s="167"/>
    </row>
    <row r="86" spans="1:109" ht="13.5" customHeight="1">
      <c r="B86" s="54" t="s">
        <v>196</v>
      </c>
      <c r="C86" s="153">
        <f t="shared" si="110"/>
        <v>107.46033208685618</v>
      </c>
      <c r="D86" s="153">
        <f t="shared" si="110"/>
        <v>105.40070055506428</v>
      </c>
      <c r="E86" s="153">
        <f t="shared" si="110"/>
        <v>103.28110219587327</v>
      </c>
      <c r="F86" s="153">
        <f t="shared" si="110"/>
        <v>104.61809044934216</v>
      </c>
      <c r="G86" s="94">
        <f t="shared" si="111"/>
        <v>104.4132839158177</v>
      </c>
      <c r="H86" s="153">
        <f t="shared" si="110"/>
        <v>91.5845571696956</v>
      </c>
      <c r="I86" s="153">
        <f t="shared" si="110"/>
        <v>94.33644107392324</v>
      </c>
      <c r="J86" s="153">
        <f t="shared" si="110"/>
        <v>88.024167695315896</v>
      </c>
      <c r="K86" s="94">
        <f t="shared" si="112"/>
        <v>91.077486074558891</v>
      </c>
      <c r="L86" s="153">
        <f t="shared" si="110"/>
        <v>81.010476238707014</v>
      </c>
      <c r="M86" s="153">
        <f t="shared" si="110"/>
        <v>88.811455934819961</v>
      </c>
      <c r="N86" s="153">
        <f t="shared" si="110"/>
        <v>89.052615781855181</v>
      </c>
      <c r="O86" s="94">
        <f t="shared" si="110"/>
        <v>86.806839903460627</v>
      </c>
      <c r="P86" s="153">
        <f t="shared" si="110"/>
        <v>95.307046699329078</v>
      </c>
      <c r="Q86" s="153">
        <f t="shared" si="110"/>
        <v>94.379464931987613</v>
      </c>
      <c r="R86" s="153">
        <f t="shared" si="110"/>
        <v>93.831641325907242</v>
      </c>
      <c r="S86" s="94">
        <f t="shared" si="113"/>
        <v>94.473309029210483</v>
      </c>
      <c r="T86" s="153">
        <f t="shared" si="110"/>
        <v>94.768752698850975</v>
      </c>
      <c r="U86" s="153">
        <f t="shared" si="110"/>
        <v>95.282135073696935</v>
      </c>
      <c r="V86" s="153">
        <f t="shared" si="110"/>
        <v>105.9790216802849</v>
      </c>
      <c r="W86" s="94">
        <f t="shared" si="114"/>
        <v>99.280041430637112</v>
      </c>
      <c r="X86" s="153">
        <f t="shared" si="110"/>
        <v>101.04444131123037</v>
      </c>
      <c r="Y86" s="153">
        <f t="shared" si="110"/>
        <v>104.57902096167244</v>
      </c>
      <c r="Z86" s="153">
        <f t="shared" si="110"/>
        <v>90.878334423827653</v>
      </c>
      <c r="AA86" s="94">
        <f t="shared" si="115"/>
        <v>98.255798939265219</v>
      </c>
      <c r="AB86" s="153">
        <f t="shared" si="110"/>
        <v>93.988488024270438</v>
      </c>
      <c r="AC86" s="153">
        <f t="shared" si="110"/>
        <v>115.37272020687553</v>
      </c>
      <c r="AD86" s="153">
        <f t="shared" si="110"/>
        <v>103.35157149453998</v>
      </c>
      <c r="AE86" s="94">
        <f t="shared" si="110"/>
        <v>104.23536370955927</v>
      </c>
      <c r="AF86" s="153">
        <f t="shared" si="110"/>
        <v>101.55553961410077</v>
      </c>
      <c r="AG86" s="153">
        <f t="shared" si="110"/>
        <v>94.488678831166027</v>
      </c>
      <c r="AH86" s="153">
        <f t="shared" si="110"/>
        <v>99.995375453630771</v>
      </c>
      <c r="AI86" s="94">
        <f t="shared" si="116"/>
        <v>98.578248537110241</v>
      </c>
      <c r="AJ86" s="153">
        <f t="shared" si="110"/>
        <v>95.357368885340577</v>
      </c>
      <c r="AK86" s="153">
        <f t="shared" si="110"/>
        <v>96.648478682443937</v>
      </c>
      <c r="AL86" s="153">
        <f t="shared" si="110"/>
        <v>102.62627864318561</v>
      </c>
      <c r="AM86" s="94">
        <f t="shared" si="117"/>
        <v>98.399654231519733</v>
      </c>
      <c r="AN86" s="153">
        <f t="shared" si="110"/>
        <v>95.158158916921565</v>
      </c>
      <c r="AO86" s="153">
        <f t="shared" si="105"/>
        <v>98.069057085021655</v>
      </c>
      <c r="AP86" s="153">
        <f t="shared" ref="AP86:BC86" si="121">IFERROR(AP44/AP66,)</f>
        <v>97.918483910064253</v>
      </c>
      <c r="AQ86" s="94">
        <f t="shared" si="121"/>
        <v>97.091240120209221</v>
      </c>
      <c r="AR86" s="153">
        <f t="shared" si="121"/>
        <v>107.45794112114</v>
      </c>
      <c r="AS86" s="153">
        <f t="shared" si="121"/>
        <v>107.32667694911262</v>
      </c>
      <c r="AT86" s="153">
        <f t="shared" si="121"/>
        <v>95.61456915852429</v>
      </c>
      <c r="AU86" s="94">
        <f t="shared" si="121"/>
        <v>103.87155500313683</v>
      </c>
      <c r="AV86" s="153">
        <f t="shared" si="121"/>
        <v>92.363552093392016</v>
      </c>
      <c r="AW86" s="153">
        <f t="shared" si="121"/>
        <v>101.1776374984467</v>
      </c>
      <c r="AX86" s="153">
        <f t="shared" si="121"/>
        <v>95.464350450249015</v>
      </c>
      <c r="AY86" s="94">
        <f t="shared" si="121"/>
        <v>96.043290842220216</v>
      </c>
      <c r="AZ86" s="153">
        <f t="shared" si="121"/>
        <v>108.10279790093483</v>
      </c>
      <c r="BA86" s="153">
        <f t="shared" si="121"/>
        <v>104.22215206770045</v>
      </c>
      <c r="BB86" s="153">
        <f t="shared" si="121"/>
        <v>99.90296176338579</v>
      </c>
      <c r="BC86" s="94">
        <f t="shared" si="121"/>
        <v>103.52153454273949</v>
      </c>
      <c r="BD86" s="153">
        <v>92.804592348032486</v>
      </c>
      <c r="BE86" s="153">
        <v>96.852173965461205</v>
      </c>
      <c r="BF86" s="153">
        <v>99.339699968047597</v>
      </c>
      <c r="BG86" s="94">
        <f t="shared" ref="BG86:BJ86" si="122">IFERROR(BG44/BG66,)</f>
        <v>96.469649024011218</v>
      </c>
      <c r="BH86" s="94">
        <f t="shared" si="122"/>
        <v>97.808258523840479</v>
      </c>
      <c r="BI86" s="94">
        <f t="shared" si="122"/>
        <v>98.205884321708993</v>
      </c>
      <c r="BJ86" s="94">
        <f t="shared" si="122"/>
        <v>98.579658484949192</v>
      </c>
      <c r="BK86" s="94">
        <f t="shared" si="108"/>
        <v>98.174531413175629</v>
      </c>
      <c r="BL86" s="94">
        <f t="shared" si="108"/>
        <v>91.154070933841211</v>
      </c>
      <c r="BM86" s="94">
        <f t="shared" si="108"/>
        <v>93.099823129724925</v>
      </c>
      <c r="BN86" s="94">
        <f t="shared" si="108"/>
        <v>95.127041532344094</v>
      </c>
      <c r="BO86" s="94">
        <f t="shared" ref="BO86" si="123">IFERROR(BO44/BO66,)</f>
        <v>93.183104910737285</v>
      </c>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c r="CS86" s="167"/>
      <c r="CT86" s="167"/>
      <c r="CU86" s="167"/>
      <c r="CV86" s="167"/>
      <c r="CW86" s="167"/>
      <c r="CX86" s="167"/>
      <c r="CY86" s="167"/>
      <c r="CZ86" s="167"/>
      <c r="DA86" s="167"/>
      <c r="DB86" s="167"/>
      <c r="DC86" s="167"/>
      <c r="DD86" s="167"/>
      <c r="DE86" s="167"/>
    </row>
    <row r="87" spans="1:109" ht="13.5" customHeight="1">
      <c r="B87" s="54" t="s">
        <v>197</v>
      </c>
      <c r="C87" s="153">
        <f t="shared" si="110"/>
        <v>41.957697469699269</v>
      </c>
      <c r="D87" s="153">
        <f t="shared" si="110"/>
        <v>45.895692280332149</v>
      </c>
      <c r="E87" s="153">
        <f t="shared" si="110"/>
        <v>49.188822936257054</v>
      </c>
      <c r="F87" s="153">
        <f t="shared" si="110"/>
        <v>45.426589323833255</v>
      </c>
      <c r="G87" s="94">
        <f t="shared" si="111"/>
        <v>46.918356692682842</v>
      </c>
      <c r="H87" s="153">
        <f t="shared" si="110"/>
        <v>53.804472971730398</v>
      </c>
      <c r="I87" s="153">
        <f t="shared" si="110"/>
        <v>53.915142275744742</v>
      </c>
      <c r="J87" s="153">
        <f t="shared" si="110"/>
        <v>55.007192950651977</v>
      </c>
      <c r="K87" s="94">
        <f t="shared" si="112"/>
        <v>54.192475616612022</v>
      </c>
      <c r="L87" s="153">
        <f t="shared" si="110"/>
        <v>55.007249920609716</v>
      </c>
      <c r="M87" s="153">
        <f t="shared" si="110"/>
        <v>0</v>
      </c>
      <c r="N87" s="153">
        <f t="shared" si="110"/>
        <v>0</v>
      </c>
      <c r="O87" s="94">
        <f t="shared" si="110"/>
        <v>194.38942822282763</v>
      </c>
      <c r="P87" s="153">
        <f t="shared" si="110"/>
        <v>42.946152056410327</v>
      </c>
      <c r="Q87" s="153">
        <f t="shared" si="110"/>
        <v>98.857161185519161</v>
      </c>
      <c r="R87" s="153">
        <f t="shared" si="110"/>
        <v>76.016459882734992</v>
      </c>
      <c r="S87" s="94">
        <f t="shared" si="113"/>
        <v>63.798120544925517</v>
      </c>
      <c r="T87" s="153">
        <f t="shared" si="110"/>
        <v>106.28312410412074</v>
      </c>
      <c r="U87" s="153">
        <f t="shared" si="110"/>
        <v>117.70150214592275</v>
      </c>
      <c r="V87" s="153">
        <f t="shared" si="110"/>
        <v>88.014900023381941</v>
      </c>
      <c r="W87" s="94">
        <f t="shared" si="114"/>
        <v>101.51972645041583</v>
      </c>
      <c r="X87" s="153">
        <f t="shared" si="110"/>
        <v>105.99955881710949</v>
      </c>
      <c r="Y87" s="153">
        <f t="shared" si="110"/>
        <v>84.282706412880088</v>
      </c>
      <c r="Z87" s="153">
        <f t="shared" si="110"/>
        <v>71.500095141436418</v>
      </c>
      <c r="AA87" s="94">
        <f t="shared" si="115"/>
        <v>84.792701723567689</v>
      </c>
      <c r="AB87" s="153">
        <f t="shared" si="110"/>
        <v>70.393511117350968</v>
      </c>
      <c r="AC87" s="153">
        <f t="shared" si="110"/>
        <v>77.645705141607877</v>
      </c>
      <c r="AD87" s="153">
        <f t="shared" si="110"/>
        <v>78.694541300561625</v>
      </c>
      <c r="AE87" s="94">
        <f t="shared" si="110"/>
        <v>75.882316657578045</v>
      </c>
      <c r="AF87" s="153">
        <f t="shared" si="110"/>
        <v>88.99903587592938</v>
      </c>
      <c r="AG87" s="153">
        <f t="shared" si="110"/>
        <v>85.186921940103545</v>
      </c>
      <c r="AH87" s="153">
        <f t="shared" si="110"/>
        <v>84.769159615215386</v>
      </c>
      <c r="AI87" s="94">
        <f t="shared" si="116"/>
        <v>85.94631946449384</v>
      </c>
      <c r="AJ87" s="153">
        <f t="shared" si="110"/>
        <v>78.722251708363473</v>
      </c>
      <c r="AK87" s="153">
        <f t="shared" si="110"/>
        <v>75.754676727700584</v>
      </c>
      <c r="AL87" s="153">
        <f t="shared" si="110"/>
        <v>85.856636906290106</v>
      </c>
      <c r="AM87" s="94">
        <f t="shared" si="117"/>
        <v>80.231646816945045</v>
      </c>
      <c r="AN87" s="153">
        <f t="shared" si="110"/>
        <v>83.582652227176297</v>
      </c>
      <c r="AO87" s="153">
        <f t="shared" si="105"/>
        <v>84.719643566336174</v>
      </c>
      <c r="AP87" s="153">
        <f t="shared" ref="AP87:BC87" si="124">IFERROR(AP45/AP67,)</f>
        <v>85.590903455878077</v>
      </c>
      <c r="AQ87" s="94">
        <f t="shared" si="124"/>
        <v>84.587212343306263</v>
      </c>
      <c r="AR87" s="153">
        <f t="shared" si="124"/>
        <v>81.897688668241329</v>
      </c>
      <c r="AS87" s="153">
        <f t="shared" si="124"/>
        <v>87.678350248840417</v>
      </c>
      <c r="AT87" s="153">
        <f t="shared" si="124"/>
        <v>77.351403624549462</v>
      </c>
      <c r="AU87" s="94">
        <f t="shared" si="124"/>
        <v>82.9018840785794</v>
      </c>
      <c r="AV87" s="153">
        <f t="shared" si="124"/>
        <v>89.43549968326748</v>
      </c>
      <c r="AW87" s="153">
        <f t="shared" si="124"/>
        <v>88.355668305360865</v>
      </c>
      <c r="AX87" s="153">
        <f t="shared" si="124"/>
        <v>85.527232742644301</v>
      </c>
      <c r="AY87" s="94">
        <f t="shared" si="124"/>
        <v>87.701008580139145</v>
      </c>
      <c r="AZ87" s="153">
        <f t="shared" si="124"/>
        <v>69.250974355908895</v>
      </c>
      <c r="BA87" s="153">
        <f t="shared" si="124"/>
        <v>75.354534984801248</v>
      </c>
      <c r="BB87" s="153">
        <f t="shared" si="124"/>
        <v>87.179178346066166</v>
      </c>
      <c r="BC87" s="94">
        <f t="shared" si="124"/>
        <v>77.651518679775151</v>
      </c>
      <c r="BD87" s="153">
        <v>72.474402853628462</v>
      </c>
      <c r="BE87" s="153">
        <v>75.97502506989234</v>
      </c>
      <c r="BF87" s="153">
        <v>79.148641653013996</v>
      </c>
      <c r="BG87" s="94">
        <f t="shared" ref="BG87:BJ87" si="125">IFERROR(BG45/BG67,)</f>
        <v>75.845514843451966</v>
      </c>
      <c r="BH87" s="94">
        <f t="shared" si="125"/>
        <v>77.124796240282876</v>
      </c>
      <c r="BI87" s="94">
        <f t="shared" si="125"/>
        <v>79.80199488218544</v>
      </c>
      <c r="BJ87" s="94">
        <f t="shared" si="125"/>
        <v>69.518015687598592</v>
      </c>
      <c r="BK87" s="94">
        <f t="shared" si="108"/>
        <v>75.457287075117762</v>
      </c>
      <c r="BL87" s="94">
        <f t="shared" si="108"/>
        <v>72.750774297138989</v>
      </c>
      <c r="BM87" s="94">
        <f t="shared" si="108"/>
        <v>70.649355754239252</v>
      </c>
      <c r="BN87" s="94">
        <f t="shared" si="108"/>
        <v>77.548473417290225</v>
      </c>
      <c r="BO87" s="94">
        <f t="shared" ref="BO87" si="126">IFERROR(BO45/BO67,)</f>
        <v>73.593860553320894</v>
      </c>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c r="CS87" s="167"/>
      <c r="CT87" s="167"/>
      <c r="CU87" s="167"/>
      <c r="CV87" s="167"/>
      <c r="CW87" s="167"/>
      <c r="CX87" s="167"/>
      <c r="CY87" s="167"/>
      <c r="CZ87" s="167"/>
      <c r="DA87" s="167"/>
      <c r="DB87" s="167"/>
      <c r="DC87" s="167"/>
      <c r="DD87" s="167"/>
      <c r="DE87" s="167"/>
    </row>
    <row r="88" spans="1:109" ht="13.5" customHeight="1">
      <c r="B88" s="54" t="s">
        <v>198</v>
      </c>
      <c r="C88" s="153">
        <f t="shared" si="110"/>
        <v>240.69835046783638</v>
      </c>
      <c r="D88" s="153">
        <f t="shared" si="110"/>
        <v>239.67584047921972</v>
      </c>
      <c r="E88" s="153">
        <f t="shared" si="110"/>
        <v>255.2025931951994</v>
      </c>
      <c r="F88" s="153">
        <f t="shared" si="110"/>
        <v>252.12850010922978</v>
      </c>
      <c r="G88" s="94">
        <f t="shared" si="111"/>
        <v>249.67094428289806</v>
      </c>
      <c r="H88" s="153">
        <f t="shared" si="110"/>
        <v>227.56390427361725</v>
      </c>
      <c r="I88" s="153">
        <f t="shared" si="110"/>
        <v>257.1062324603372</v>
      </c>
      <c r="J88" s="153">
        <f t="shared" si="110"/>
        <v>241.14811236378779</v>
      </c>
      <c r="K88" s="94">
        <f t="shared" si="112"/>
        <v>242.69461778128212</v>
      </c>
      <c r="L88" s="153">
        <f t="shared" si="110"/>
        <v>260.03976077866633</v>
      </c>
      <c r="M88" s="153">
        <f t="shared" si="110"/>
        <v>261.67018360505546</v>
      </c>
      <c r="N88" s="153">
        <f t="shared" si="110"/>
        <v>301.36249281659747</v>
      </c>
      <c r="O88" s="94">
        <f t="shared" si="110"/>
        <v>274.44355709470676</v>
      </c>
      <c r="P88" s="153">
        <f t="shared" si="110"/>
        <v>315.4757828775202</v>
      </c>
      <c r="Q88" s="153">
        <f t="shared" si="110"/>
        <v>301.94591774229519</v>
      </c>
      <c r="R88" s="153">
        <f t="shared" si="110"/>
        <v>292.70813584020004</v>
      </c>
      <c r="S88" s="94">
        <f t="shared" si="113"/>
        <v>302.74767070755451</v>
      </c>
      <c r="T88" s="153">
        <f t="shared" si="110"/>
        <v>334.5253094456591</v>
      </c>
      <c r="U88" s="153">
        <f t="shared" si="110"/>
        <v>334.52224333809903</v>
      </c>
      <c r="V88" s="153">
        <f t="shared" si="110"/>
        <v>279.35468338459549</v>
      </c>
      <c r="W88" s="94">
        <f t="shared" si="114"/>
        <v>309.52253230878358</v>
      </c>
      <c r="X88" s="153">
        <f t="shared" si="110"/>
        <v>272.26952371386818</v>
      </c>
      <c r="Y88" s="153">
        <f t="shared" si="110"/>
        <v>294.78892451392642</v>
      </c>
      <c r="Z88" s="153">
        <f t="shared" si="110"/>
        <v>264.51999970352409</v>
      </c>
      <c r="AA88" s="94">
        <f t="shared" si="115"/>
        <v>277.32301882405898</v>
      </c>
      <c r="AB88" s="153">
        <f t="shared" si="110"/>
        <v>305.26315876025501</v>
      </c>
      <c r="AC88" s="153">
        <f t="shared" si="110"/>
        <v>289.15802086589611</v>
      </c>
      <c r="AD88" s="153">
        <f t="shared" si="110"/>
        <v>311.13896608079614</v>
      </c>
      <c r="AE88" s="94">
        <f t="shared" si="110"/>
        <v>299.70439240534336</v>
      </c>
      <c r="AF88" s="153">
        <f t="shared" si="110"/>
        <v>310.38828882528446</v>
      </c>
      <c r="AG88" s="153">
        <f t="shared" si="110"/>
        <v>268.25835711831348</v>
      </c>
      <c r="AH88" s="153">
        <f t="shared" si="110"/>
        <v>306.21296506445691</v>
      </c>
      <c r="AI88" s="94">
        <f t="shared" si="116"/>
        <v>295.31047029442578</v>
      </c>
      <c r="AJ88" s="153">
        <f t="shared" si="110"/>
        <v>303.79632197222907</v>
      </c>
      <c r="AK88" s="153">
        <f t="shared" si="110"/>
        <v>304.70054276006579</v>
      </c>
      <c r="AL88" s="153">
        <f t="shared" si="110"/>
        <v>305.5157610557186</v>
      </c>
      <c r="AM88" s="94">
        <f t="shared" si="117"/>
        <v>304.76897964529059</v>
      </c>
      <c r="AN88" s="153">
        <f t="shared" si="110"/>
        <v>290.38128542705294</v>
      </c>
      <c r="AO88" s="153">
        <f t="shared" si="105"/>
        <v>298.9218384113608</v>
      </c>
      <c r="AP88" s="153">
        <f t="shared" ref="AP88:BC88" si="127">IFERROR(AP46/AP68,)</f>
        <v>288.08814444426378</v>
      </c>
      <c r="AQ88" s="94">
        <f t="shared" si="127"/>
        <v>292.11192963673233</v>
      </c>
      <c r="AR88" s="153">
        <f t="shared" si="127"/>
        <v>249.70811737734496</v>
      </c>
      <c r="AS88" s="153">
        <f t="shared" si="127"/>
        <v>308.48817718904593</v>
      </c>
      <c r="AT88" s="153">
        <f t="shared" si="127"/>
        <v>332.87936821718591</v>
      </c>
      <c r="AU88" s="94">
        <f t="shared" si="127"/>
        <v>295.13632352931199</v>
      </c>
      <c r="AV88" s="153">
        <f t="shared" si="127"/>
        <v>307.15743186034263</v>
      </c>
      <c r="AW88" s="153">
        <f t="shared" si="127"/>
        <v>307.43560298689539</v>
      </c>
      <c r="AX88" s="153">
        <f t="shared" si="127"/>
        <v>332.55361170529818</v>
      </c>
      <c r="AY88" s="94">
        <f t="shared" si="127"/>
        <v>316.9129465328935</v>
      </c>
      <c r="AZ88" s="153">
        <f t="shared" si="127"/>
        <v>276.54867822314674</v>
      </c>
      <c r="BA88" s="153">
        <f t="shared" si="127"/>
        <v>317.26062347066073</v>
      </c>
      <c r="BB88" s="153">
        <f t="shared" si="127"/>
        <v>305.3054918888364</v>
      </c>
      <c r="BC88" s="94">
        <f t="shared" si="127"/>
        <v>300.56256300164614</v>
      </c>
      <c r="BD88" s="153">
        <v>279.38471966076918</v>
      </c>
      <c r="BE88" s="153">
        <v>253.29927264222016</v>
      </c>
      <c r="BF88" s="153">
        <v>248.69042328196258</v>
      </c>
      <c r="BG88" s="94">
        <f t="shared" ref="BG88:BJ88" si="128">IFERROR(BG46/BG68,)</f>
        <v>260.21352737476127</v>
      </c>
      <c r="BH88" s="94">
        <f t="shared" si="128"/>
        <v>242.13041766224262</v>
      </c>
      <c r="BI88" s="94">
        <f t="shared" si="128"/>
        <v>251.09029934407548</v>
      </c>
      <c r="BJ88" s="94">
        <f t="shared" si="128"/>
        <v>251.14714002810493</v>
      </c>
      <c r="BK88" s="94">
        <f t="shared" si="108"/>
        <v>248.83330152050823</v>
      </c>
      <c r="BL88" s="94">
        <f t="shared" si="108"/>
        <v>285.65040155719311</v>
      </c>
      <c r="BM88" s="94">
        <f t="shared" si="108"/>
        <v>265.90903256047221</v>
      </c>
      <c r="BN88" s="94">
        <f t="shared" si="108"/>
        <v>270.40025337592181</v>
      </c>
      <c r="BO88" s="94">
        <f t="shared" ref="BO88" si="129">IFERROR(BO46/BO68,)</f>
        <v>274.00537019538035</v>
      </c>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c r="CS88" s="167"/>
      <c r="CT88" s="167"/>
      <c r="CU88" s="167"/>
      <c r="CV88" s="167"/>
      <c r="CW88" s="167"/>
      <c r="CX88" s="167"/>
      <c r="CY88" s="167"/>
      <c r="CZ88" s="167"/>
      <c r="DA88" s="167"/>
      <c r="DB88" s="167"/>
      <c r="DC88" s="167"/>
      <c r="DD88" s="167"/>
      <c r="DE88" s="167"/>
    </row>
    <row r="89" spans="1:109" ht="13.5" customHeight="1">
      <c r="B89" s="54" t="s">
        <v>199</v>
      </c>
      <c r="C89" s="153">
        <f t="shared" si="110"/>
        <v>300.18002224249057</v>
      </c>
      <c r="D89" s="153">
        <f t="shared" si="110"/>
        <v>298.10633068801513</v>
      </c>
      <c r="E89" s="153">
        <f t="shared" si="110"/>
        <v>291.21671976751281</v>
      </c>
      <c r="F89" s="153">
        <f t="shared" si="110"/>
        <v>315.63709981095826</v>
      </c>
      <c r="G89" s="94">
        <f t="shared" si="111"/>
        <v>302.49205251847678</v>
      </c>
      <c r="H89" s="153">
        <f t="shared" si="110"/>
        <v>280.6977398252879</v>
      </c>
      <c r="I89" s="153">
        <f t="shared" si="110"/>
        <v>312.75929406617394</v>
      </c>
      <c r="J89" s="153">
        <f t="shared" si="110"/>
        <v>301.95674839200194</v>
      </c>
      <c r="K89" s="94">
        <f t="shared" si="112"/>
        <v>298.67904776451007</v>
      </c>
      <c r="L89" s="153">
        <f t="shared" si="110"/>
        <v>377.26029104087127</v>
      </c>
      <c r="M89" s="153">
        <f t="shared" si="110"/>
        <v>382.16782136866976</v>
      </c>
      <c r="N89" s="153">
        <f t="shared" si="110"/>
        <v>353.13256941490903</v>
      </c>
      <c r="O89" s="94">
        <f t="shared" si="110"/>
        <v>371.94743165920806</v>
      </c>
      <c r="P89" s="153">
        <f t="shared" si="110"/>
        <v>369.00870574957258</v>
      </c>
      <c r="Q89" s="153">
        <f t="shared" si="110"/>
        <v>449.86054159336288</v>
      </c>
      <c r="R89" s="153">
        <f t="shared" si="110"/>
        <v>391.95208459848612</v>
      </c>
      <c r="S89" s="94">
        <f t="shared" si="113"/>
        <v>400.86488468983765</v>
      </c>
      <c r="T89" s="153">
        <f t="shared" si="110"/>
        <v>371.46996639768986</v>
      </c>
      <c r="U89" s="153">
        <f t="shared" si="110"/>
        <v>361.81113907327335</v>
      </c>
      <c r="V89" s="153">
        <f t="shared" si="110"/>
        <v>455.79333167370004</v>
      </c>
      <c r="W89" s="94">
        <f t="shared" si="114"/>
        <v>400.38210733641154</v>
      </c>
      <c r="X89" s="153">
        <f t="shared" si="110"/>
        <v>388.60941470352179</v>
      </c>
      <c r="Y89" s="153">
        <f t="shared" si="110"/>
        <v>413.90178405149538</v>
      </c>
      <c r="Z89" s="153">
        <f t="shared" si="110"/>
        <v>396.04110022360732</v>
      </c>
      <c r="AA89" s="94">
        <f t="shared" si="115"/>
        <v>399.83125144503219</v>
      </c>
      <c r="AB89" s="153">
        <f t="shared" si="110"/>
        <v>447.16673374271528</v>
      </c>
      <c r="AC89" s="153">
        <f t="shared" si="110"/>
        <v>397.97904417390151</v>
      </c>
      <c r="AD89" s="153">
        <f t="shared" si="110"/>
        <v>402.94691670501584</v>
      </c>
      <c r="AE89" s="94">
        <f t="shared" si="110"/>
        <v>412.09513056265541</v>
      </c>
      <c r="AF89" s="153">
        <f t="shared" si="110"/>
        <v>456.24230532526275</v>
      </c>
      <c r="AG89" s="153">
        <f t="shared" si="110"/>
        <v>416.33381682298256</v>
      </c>
      <c r="AH89" s="153">
        <f t="shared" si="110"/>
        <v>361.39310413017398</v>
      </c>
      <c r="AI89" s="94">
        <f t="shared" si="116"/>
        <v>404.27198885510109</v>
      </c>
      <c r="AJ89" s="153">
        <f t="shared" si="110"/>
        <v>367.64824000642778</v>
      </c>
      <c r="AK89" s="153">
        <f t="shared" si="110"/>
        <v>379.96443483363817</v>
      </c>
      <c r="AL89" s="153">
        <f t="shared" si="110"/>
        <v>376.99999785926855</v>
      </c>
      <c r="AM89" s="94">
        <f t="shared" si="117"/>
        <v>375.00508734623071</v>
      </c>
      <c r="AN89" s="153">
        <f t="shared" si="110"/>
        <v>365.1880344880376</v>
      </c>
      <c r="AO89" s="153">
        <f t="shared" si="105"/>
        <v>413.30506273876586</v>
      </c>
      <c r="AP89" s="153">
        <f t="shared" ref="AP89:BC89" si="130">IFERROR(AP47/AP69,)</f>
        <v>488.37805339732131</v>
      </c>
      <c r="AQ89" s="94">
        <f t="shared" si="130"/>
        <v>422.7221970684397</v>
      </c>
      <c r="AR89" s="153">
        <f t="shared" si="130"/>
        <v>445.07476900056656</v>
      </c>
      <c r="AS89" s="153">
        <f t="shared" si="130"/>
        <v>365.85274591357978</v>
      </c>
      <c r="AT89" s="153">
        <f t="shared" si="130"/>
        <v>370.74106626406729</v>
      </c>
      <c r="AU89" s="94">
        <f t="shared" si="130"/>
        <v>386.14530645285242</v>
      </c>
      <c r="AV89" s="153">
        <f t="shared" si="130"/>
        <v>421.98968020240989</v>
      </c>
      <c r="AW89" s="153">
        <f t="shared" si="130"/>
        <v>383.68568840059947</v>
      </c>
      <c r="AX89" s="153">
        <f t="shared" si="130"/>
        <v>333.31329260479328</v>
      </c>
      <c r="AY89" s="94">
        <f t="shared" si="130"/>
        <v>371.86463011309894</v>
      </c>
      <c r="AZ89" s="153">
        <f t="shared" si="130"/>
        <v>342.60068932254018</v>
      </c>
      <c r="BA89" s="153">
        <f t="shared" si="130"/>
        <v>360.08391479022038</v>
      </c>
      <c r="BB89" s="153">
        <f t="shared" si="130"/>
        <v>347.79481758199682</v>
      </c>
      <c r="BC89" s="94">
        <f t="shared" si="130"/>
        <v>349.7046712331221</v>
      </c>
      <c r="BD89" s="153">
        <v>293.89853444139726</v>
      </c>
      <c r="BE89" s="153">
        <v>347.20123004267367</v>
      </c>
      <c r="BF89" s="153">
        <v>413.58170039043938</v>
      </c>
      <c r="BG89" s="94">
        <f t="shared" ref="BG89:BJ89" si="131">IFERROR(BG47/BG69,)</f>
        <v>349.72605453716704</v>
      </c>
      <c r="BH89" s="94">
        <f t="shared" si="131"/>
        <v>321.80690429053789</v>
      </c>
      <c r="BI89" s="94">
        <f t="shared" si="131"/>
        <v>321.1708009966876</v>
      </c>
      <c r="BJ89" s="94">
        <f t="shared" si="131"/>
        <v>322.20098210351273</v>
      </c>
      <c r="BK89" s="94">
        <f t="shared" si="108"/>
        <v>321.64211345350174</v>
      </c>
      <c r="BL89" s="94">
        <f t="shared" si="108"/>
        <v>323.32074187387957</v>
      </c>
      <c r="BM89" s="94">
        <f t="shared" si="108"/>
        <v>340.16532410806406</v>
      </c>
      <c r="BN89" s="94">
        <f t="shared" si="108"/>
        <v>331.74340336792255</v>
      </c>
      <c r="BO89" s="94">
        <f t="shared" ref="BO89" si="132">IFERROR(BO47/BO69,)</f>
        <v>331.12137737310724</v>
      </c>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c r="CS89" s="167"/>
      <c r="CT89" s="167"/>
      <c r="CU89" s="167"/>
      <c r="CV89" s="167"/>
      <c r="CW89" s="167"/>
      <c r="CX89" s="167"/>
      <c r="CY89" s="167"/>
      <c r="CZ89" s="167"/>
      <c r="DA89" s="167"/>
      <c r="DB89" s="167"/>
      <c r="DC89" s="167"/>
      <c r="DD89" s="167"/>
      <c r="DE89" s="167"/>
    </row>
    <row r="90" spans="1:109" ht="13.5" customHeight="1">
      <c r="B90" s="54" t="s">
        <v>200</v>
      </c>
      <c r="C90" s="153">
        <f t="shared" si="110"/>
        <v>36.375768720087756</v>
      </c>
      <c r="D90" s="153">
        <f t="shared" si="110"/>
        <v>32.227374104540637</v>
      </c>
      <c r="E90" s="153">
        <f t="shared" si="110"/>
        <v>31.916992391699345</v>
      </c>
      <c r="F90" s="153">
        <f t="shared" si="110"/>
        <v>29.576202301417528</v>
      </c>
      <c r="G90" s="94">
        <f t="shared" si="111"/>
        <v>30.82655705580936</v>
      </c>
      <c r="H90" s="153">
        <f t="shared" si="110"/>
        <v>30.778274025696987</v>
      </c>
      <c r="I90" s="153">
        <f t="shared" si="110"/>
        <v>32.708219014038967</v>
      </c>
      <c r="J90" s="153">
        <f t="shared" si="110"/>
        <v>31.521194556098163</v>
      </c>
      <c r="K90" s="94">
        <f t="shared" si="112"/>
        <v>31.635999519864189</v>
      </c>
      <c r="L90" s="153">
        <f t="shared" si="110"/>
        <v>35.200629033873945</v>
      </c>
      <c r="M90" s="153">
        <f t="shared" si="110"/>
        <v>32.790099537047062</v>
      </c>
      <c r="N90" s="153">
        <f t="shared" si="110"/>
        <v>47.523361798354991</v>
      </c>
      <c r="O90" s="94">
        <f t="shared" si="110"/>
        <v>37.094299389722707</v>
      </c>
      <c r="P90" s="153">
        <f t="shared" si="110"/>
        <v>51.501461363448016</v>
      </c>
      <c r="Q90" s="153">
        <f t="shared" si="110"/>
        <v>52.343161752623175</v>
      </c>
      <c r="R90" s="153">
        <f t="shared" si="110"/>
        <v>44.773946529370079</v>
      </c>
      <c r="S90" s="94">
        <f t="shared" si="113"/>
        <v>48.904858525270058</v>
      </c>
      <c r="T90" s="153">
        <f t="shared" si="110"/>
        <v>47.672503530292843</v>
      </c>
      <c r="U90" s="153">
        <f t="shared" si="110"/>
        <v>51.81397758669506</v>
      </c>
      <c r="V90" s="153">
        <f t="shared" si="110"/>
        <v>51.145368402232208</v>
      </c>
      <c r="W90" s="94">
        <f t="shared" si="114"/>
        <v>50.32635673036161</v>
      </c>
      <c r="X90" s="153">
        <f t="shared" si="110"/>
        <v>53.63414020800731</v>
      </c>
      <c r="Y90" s="153">
        <f t="shared" si="110"/>
        <v>52.177616388001134</v>
      </c>
      <c r="Z90" s="153">
        <f t="shared" si="110"/>
        <v>54.30197649864327</v>
      </c>
      <c r="AA90" s="94">
        <f t="shared" si="115"/>
        <v>53.379089789046304</v>
      </c>
      <c r="AB90" s="153">
        <f t="shared" si="110"/>
        <v>61.377131294499328</v>
      </c>
      <c r="AC90" s="153">
        <f t="shared" si="110"/>
        <v>55.854147828768262</v>
      </c>
      <c r="AD90" s="153">
        <f t="shared" si="110"/>
        <v>60.395180423295152</v>
      </c>
      <c r="AE90" s="94">
        <f t="shared" si="110"/>
        <v>57.994695406494898</v>
      </c>
      <c r="AF90" s="153">
        <f t="shared" si="110"/>
        <v>61.270175082922336</v>
      </c>
      <c r="AG90" s="153">
        <f t="shared" si="110"/>
        <v>57.877240084990682</v>
      </c>
      <c r="AH90" s="153">
        <f t="shared" si="110"/>
        <v>53.970681248156829</v>
      </c>
      <c r="AI90" s="94">
        <f t="shared" si="116"/>
        <v>56.50719394102348</v>
      </c>
      <c r="AJ90" s="153">
        <f t="shared" si="110"/>
        <v>55.146208903264807</v>
      </c>
      <c r="AK90" s="153">
        <f t="shared" si="110"/>
        <v>59.486209555413218</v>
      </c>
      <c r="AL90" s="153">
        <f t="shared" si="110"/>
        <v>58.332331003805251</v>
      </c>
      <c r="AM90" s="94">
        <f t="shared" si="117"/>
        <v>57.706458136996311</v>
      </c>
      <c r="AN90" s="153">
        <f t="shared" si="110"/>
        <v>55.998613304452384</v>
      </c>
      <c r="AO90" s="153">
        <f t="shared" si="105"/>
        <v>60.820298429399159</v>
      </c>
      <c r="AP90" s="153">
        <f t="shared" ref="AP90:BC90" si="133">IFERROR(AP48/AP70,)</f>
        <v>59.579009985051627</v>
      </c>
      <c r="AQ90" s="94">
        <f t="shared" si="133"/>
        <v>58.796976670224907</v>
      </c>
      <c r="AR90" s="153">
        <f t="shared" si="133"/>
        <v>61.939674031776256</v>
      </c>
      <c r="AS90" s="153">
        <f t="shared" si="133"/>
        <v>61.683964969782537</v>
      </c>
      <c r="AT90" s="153">
        <f t="shared" si="133"/>
        <v>65.503257446062136</v>
      </c>
      <c r="AU90" s="94">
        <f t="shared" si="133"/>
        <v>62.715601929297627</v>
      </c>
      <c r="AV90" s="153">
        <f t="shared" si="133"/>
        <v>66.863650999934734</v>
      </c>
      <c r="AW90" s="153">
        <f t="shared" si="133"/>
        <v>66.117251789142585</v>
      </c>
      <c r="AX90" s="153">
        <f t="shared" si="133"/>
        <v>63.18717135015779</v>
      </c>
      <c r="AY90" s="94">
        <f t="shared" si="133"/>
        <v>65.269538024083985</v>
      </c>
      <c r="AZ90" s="153">
        <f t="shared" si="133"/>
        <v>63.556509176704267</v>
      </c>
      <c r="BA90" s="153">
        <f t="shared" si="133"/>
        <v>67.573920444472847</v>
      </c>
      <c r="BB90" s="153">
        <f t="shared" si="133"/>
        <v>66.335427131840731</v>
      </c>
      <c r="BC90" s="94">
        <f t="shared" si="133"/>
        <v>65.925952290067571</v>
      </c>
      <c r="BD90" s="153">
        <v>53.327606226897885</v>
      </c>
      <c r="BE90" s="153">
        <v>57.116486105946287</v>
      </c>
      <c r="BF90" s="153">
        <v>50.345827750710988</v>
      </c>
      <c r="BG90" s="94">
        <f t="shared" ref="BG90:BJ90" si="134">IFERROR(BG48/BG70,)</f>
        <v>53.456398539698384</v>
      </c>
      <c r="BH90" s="94">
        <f t="shared" si="134"/>
        <v>56.026205083826135</v>
      </c>
      <c r="BI90" s="94">
        <f t="shared" si="134"/>
        <v>67.571469554874625</v>
      </c>
      <c r="BJ90" s="94">
        <f t="shared" si="134"/>
        <v>61.160406105650537</v>
      </c>
      <c r="BK90" s="94">
        <f t="shared" si="108"/>
        <v>62.018852494214023</v>
      </c>
      <c r="BL90" s="94">
        <f t="shared" si="108"/>
        <v>60.469458550716183</v>
      </c>
      <c r="BM90" s="94">
        <f t="shared" si="108"/>
        <v>65.521979880147896</v>
      </c>
      <c r="BN90" s="94">
        <f t="shared" si="108"/>
        <v>68.415599285699571</v>
      </c>
      <c r="BO90" s="94">
        <f t="shared" ref="BO90" si="135">IFERROR(BO48/BO70,)</f>
        <v>64.395871677792911</v>
      </c>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c r="CS90" s="167"/>
      <c r="CT90" s="167"/>
      <c r="CU90" s="167"/>
      <c r="CV90" s="167"/>
      <c r="CW90" s="167"/>
      <c r="CX90" s="167"/>
      <c r="CY90" s="167"/>
      <c r="CZ90" s="167"/>
      <c r="DA90" s="167"/>
      <c r="DB90" s="167"/>
      <c r="DC90" s="167"/>
      <c r="DD90" s="167"/>
      <c r="DE90" s="167"/>
    </row>
    <row r="91" spans="1:109" ht="13.5" customHeight="1">
      <c r="B91" s="54" t="s">
        <v>201</v>
      </c>
      <c r="C91" s="153">
        <f t="shared" si="110"/>
        <v>45.03014007409039</v>
      </c>
      <c r="D91" s="153">
        <f t="shared" si="110"/>
        <v>49.807143165022936</v>
      </c>
      <c r="E91" s="153">
        <f t="shared" si="110"/>
        <v>38.898657167746819</v>
      </c>
      <c r="F91" s="153">
        <f t="shared" si="110"/>
        <v>45.928644044756496</v>
      </c>
      <c r="G91" s="94">
        <f t="shared" si="111"/>
        <v>44.675469586532273</v>
      </c>
      <c r="H91" s="153">
        <f t="shared" si="110"/>
        <v>43.937337594068957</v>
      </c>
      <c r="I91" s="153">
        <f t="shared" si="110"/>
        <v>47.688583270202834</v>
      </c>
      <c r="J91" s="153">
        <f t="shared" si="110"/>
        <v>43.163081246695732</v>
      </c>
      <c r="K91" s="94">
        <f t="shared" si="112"/>
        <v>44.750436858859537</v>
      </c>
      <c r="L91" s="153">
        <f t="shared" si="110"/>
        <v>48.886979732073932</v>
      </c>
      <c r="M91" s="153">
        <f t="shared" si="110"/>
        <v>53.939827242548787</v>
      </c>
      <c r="N91" s="153">
        <f t="shared" si="110"/>
        <v>51.717595602093468</v>
      </c>
      <c r="O91" s="94">
        <f t="shared" si="110"/>
        <v>51.999377031545947</v>
      </c>
      <c r="P91" s="153">
        <f t="shared" si="110"/>
        <v>58.588405214632743</v>
      </c>
      <c r="Q91" s="153">
        <f t="shared" si="110"/>
        <v>62.72275848685085</v>
      </c>
      <c r="R91" s="153">
        <f t="shared" si="110"/>
        <v>63.092394481928089</v>
      </c>
      <c r="S91" s="94">
        <f t="shared" si="113"/>
        <v>61.770382523132156</v>
      </c>
      <c r="T91" s="153">
        <f t="shared" si="110"/>
        <v>63.159235641024438</v>
      </c>
      <c r="U91" s="153">
        <f t="shared" si="110"/>
        <v>58.140958606805221</v>
      </c>
      <c r="V91" s="153">
        <f t="shared" si="110"/>
        <v>61.413300982913036</v>
      </c>
      <c r="W91" s="94">
        <f t="shared" si="114"/>
        <v>60.965970494335522</v>
      </c>
      <c r="X91" s="153">
        <f t="shared" si="110"/>
        <v>75.314151592303716</v>
      </c>
      <c r="Y91" s="153">
        <f t="shared" si="110"/>
        <v>84.801874407310692</v>
      </c>
      <c r="Z91" s="153">
        <f t="shared" si="110"/>
        <v>79.320476415423073</v>
      </c>
      <c r="AA91" s="94">
        <f t="shared" si="115"/>
        <v>79.840620144112464</v>
      </c>
      <c r="AB91" s="153">
        <f t="shared" si="110"/>
        <v>84.52326774325627</v>
      </c>
      <c r="AC91" s="153">
        <f t="shared" si="110"/>
        <v>76.505108969538412</v>
      </c>
      <c r="AD91" s="153">
        <f t="shared" si="110"/>
        <v>60.296560800549933</v>
      </c>
      <c r="AE91" s="94">
        <f t="shared" si="110"/>
        <v>72.786204271292817</v>
      </c>
      <c r="AF91" s="153">
        <f t="shared" si="110"/>
        <v>61.550741684907003</v>
      </c>
      <c r="AG91" s="153">
        <f t="shared" si="110"/>
        <v>62.277615304098568</v>
      </c>
      <c r="AH91" s="153">
        <f t="shared" si="110"/>
        <v>64.571589700889191</v>
      </c>
      <c r="AI91" s="94">
        <f t="shared" si="116"/>
        <v>62.928568995617439</v>
      </c>
      <c r="AJ91" s="153">
        <f t="shared" si="110"/>
        <v>62.472104071936513</v>
      </c>
      <c r="AK91" s="153">
        <f t="shared" si="110"/>
        <v>66.493407001878737</v>
      </c>
      <c r="AL91" s="153">
        <f t="shared" si="110"/>
        <v>69.096963627359798</v>
      </c>
      <c r="AM91" s="94">
        <f t="shared" si="117"/>
        <v>66.563263118063645</v>
      </c>
      <c r="AN91" s="153">
        <f t="shared" si="110"/>
        <v>59.866111826956597</v>
      </c>
      <c r="AO91" s="153">
        <f t="shared" si="105"/>
        <v>64.388854949464502</v>
      </c>
      <c r="AP91" s="153">
        <f t="shared" ref="AP91:BC91" si="136">IFERROR(AP49/AP71,)</f>
        <v>72.35260082388217</v>
      </c>
      <c r="AQ91" s="94">
        <f t="shared" si="136"/>
        <v>65.650147883414064</v>
      </c>
      <c r="AR91" s="153">
        <f t="shared" si="136"/>
        <v>91.226933390230798</v>
      </c>
      <c r="AS91" s="153">
        <f t="shared" si="136"/>
        <v>74.026266656805916</v>
      </c>
      <c r="AT91" s="153">
        <f t="shared" si="136"/>
        <v>68.716890278647966</v>
      </c>
      <c r="AU91" s="94">
        <f t="shared" si="136"/>
        <v>76.131781035160515</v>
      </c>
      <c r="AV91" s="153">
        <f t="shared" si="136"/>
        <v>64.403831924210252</v>
      </c>
      <c r="AW91" s="153">
        <f t="shared" si="136"/>
        <v>71.58656905918491</v>
      </c>
      <c r="AX91" s="153">
        <f t="shared" si="136"/>
        <v>71.667887462351615</v>
      </c>
      <c r="AY91" s="94">
        <f t="shared" si="136"/>
        <v>69.101483040668583</v>
      </c>
      <c r="AZ91" s="153">
        <f t="shared" si="136"/>
        <v>78.248863631958528</v>
      </c>
      <c r="BA91" s="153">
        <f t="shared" si="136"/>
        <v>99.509557940857476</v>
      </c>
      <c r="BB91" s="153">
        <f t="shared" si="136"/>
        <v>81.54886755566929</v>
      </c>
      <c r="BC91" s="94">
        <f t="shared" si="136"/>
        <v>85.238346414269074</v>
      </c>
      <c r="BD91" s="153">
        <v>70.908761223695578</v>
      </c>
      <c r="BE91" s="153">
        <v>81.491177884453549</v>
      </c>
      <c r="BF91" s="153">
        <v>90.570985560244551</v>
      </c>
      <c r="BG91" s="94">
        <f t="shared" ref="BG91:BJ91" si="137">IFERROR(BG49/BG71,)</f>
        <v>81.483418152110175</v>
      </c>
      <c r="BH91" s="94">
        <f t="shared" si="137"/>
        <v>72.25327078713272</v>
      </c>
      <c r="BI91" s="94">
        <f t="shared" si="137"/>
        <v>75.21142824680301</v>
      </c>
      <c r="BJ91" s="94">
        <f t="shared" si="137"/>
        <v>87.858451135563612</v>
      </c>
      <c r="BK91" s="94">
        <f t="shared" si="108"/>
        <v>77.576348659328403</v>
      </c>
      <c r="BL91" s="94">
        <f t="shared" si="108"/>
        <v>92.127676903760346</v>
      </c>
      <c r="BM91" s="94">
        <f t="shared" si="108"/>
        <v>79.50885596429903</v>
      </c>
      <c r="BN91" s="94">
        <f t="shared" si="108"/>
        <v>87.818383205284931</v>
      </c>
      <c r="BO91" s="94">
        <f t="shared" ref="BO91" si="138">IFERROR(BO49/BO71,)</f>
        <v>86.555429744673049</v>
      </c>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c r="CS91" s="167"/>
      <c r="CT91" s="167"/>
      <c r="CU91" s="167"/>
      <c r="CV91" s="167"/>
      <c r="CW91" s="167"/>
      <c r="CX91" s="167"/>
      <c r="CY91" s="167"/>
      <c r="CZ91" s="167"/>
      <c r="DA91" s="167"/>
      <c r="DB91" s="167"/>
      <c r="DC91" s="167"/>
      <c r="DD91" s="167"/>
      <c r="DE91" s="167"/>
    </row>
    <row r="92" spans="1:109" ht="13.5" customHeight="1">
      <c r="B92" s="54" t="s">
        <v>202</v>
      </c>
      <c r="C92" s="153">
        <f t="shared" si="110"/>
        <v>423.11299912255146</v>
      </c>
      <c r="D92" s="153">
        <f t="shared" si="110"/>
        <v>418.61593873974863</v>
      </c>
      <c r="E92" s="153">
        <f t="shared" si="110"/>
        <v>434.49405863137326</v>
      </c>
      <c r="F92" s="153">
        <f t="shared" si="110"/>
        <v>476.55029093453123</v>
      </c>
      <c r="G92" s="94">
        <f t="shared" si="111"/>
        <v>447.74117854805115</v>
      </c>
      <c r="H92" s="153">
        <f t="shared" si="110"/>
        <v>451.41170062368502</v>
      </c>
      <c r="I92" s="153">
        <f t="shared" si="110"/>
        <v>470.8800698995064</v>
      </c>
      <c r="J92" s="153">
        <f t="shared" si="110"/>
        <v>436.00767050458995</v>
      </c>
      <c r="K92" s="94">
        <f t="shared" si="112"/>
        <v>451.98216527984107</v>
      </c>
      <c r="L92" s="153">
        <f t="shared" si="110"/>
        <v>412.18659252353251</v>
      </c>
      <c r="M92" s="153">
        <f t="shared" si="110"/>
        <v>452.15424545486218</v>
      </c>
      <c r="N92" s="153">
        <f t="shared" si="110"/>
        <v>451.48776045896841</v>
      </c>
      <c r="O92" s="94">
        <f t="shared" si="110"/>
        <v>441.03663233724984</v>
      </c>
      <c r="P92" s="153">
        <f t="shared" si="110"/>
        <v>472.49689616594611</v>
      </c>
      <c r="Q92" s="153">
        <f t="shared" si="110"/>
        <v>453.9431139417257</v>
      </c>
      <c r="R92" s="153">
        <f t="shared" si="110"/>
        <v>462.79324457041224</v>
      </c>
      <c r="S92" s="94">
        <f t="shared" si="113"/>
        <v>463.5909581182126</v>
      </c>
      <c r="T92" s="153">
        <f t="shared" si="110"/>
        <v>456.33082763871164</v>
      </c>
      <c r="U92" s="153">
        <f t="shared" si="110"/>
        <v>485.03590244139315</v>
      </c>
      <c r="V92" s="153">
        <f t="shared" si="110"/>
        <v>646.49328532137986</v>
      </c>
      <c r="W92" s="94">
        <f t="shared" si="114"/>
        <v>536.40617676452462</v>
      </c>
      <c r="X92" s="153">
        <f t="shared" si="110"/>
        <v>557.58210890494593</v>
      </c>
      <c r="Y92" s="153">
        <f t="shared" si="110"/>
        <v>577.15935497936812</v>
      </c>
      <c r="Z92" s="153">
        <f t="shared" si="110"/>
        <v>494.13513456968769</v>
      </c>
      <c r="AA92" s="94">
        <f t="shared" si="115"/>
        <v>540.43109664308804</v>
      </c>
      <c r="AB92" s="153">
        <f t="shared" si="110"/>
        <v>477.09829421809297</v>
      </c>
      <c r="AC92" s="153">
        <f t="shared" si="110"/>
        <v>516.10973549440746</v>
      </c>
      <c r="AD92" s="153">
        <f t="shared" si="110"/>
        <v>482.65841673122225</v>
      </c>
      <c r="AE92" s="94">
        <f t="shared" si="110"/>
        <v>493.86365251422075</v>
      </c>
      <c r="AF92" s="153">
        <f t="shared" si="110"/>
        <v>530.3071554626182</v>
      </c>
      <c r="AG92" s="153">
        <f t="shared" si="110"/>
        <v>496.19645422447502</v>
      </c>
      <c r="AH92" s="153">
        <f t="shared" si="110"/>
        <v>508.51728814537859</v>
      </c>
      <c r="AI92" s="94">
        <f t="shared" si="116"/>
        <v>512.34955904640037</v>
      </c>
      <c r="AJ92" s="153">
        <f t="shared" si="110"/>
        <v>483.99456112343927</v>
      </c>
      <c r="AK92" s="153">
        <f t="shared" si="110"/>
        <v>506.5799662411635</v>
      </c>
      <c r="AL92" s="153">
        <f t="shared" si="110"/>
        <v>514.90081345122132</v>
      </c>
      <c r="AM92" s="94">
        <f t="shared" si="117"/>
        <v>504.10482685887808</v>
      </c>
      <c r="AN92" s="153">
        <f t="shared" si="110"/>
        <v>470.45912237544985</v>
      </c>
      <c r="AO92" s="153">
        <f t="shared" si="105"/>
        <v>446.46475584380374</v>
      </c>
      <c r="AP92" s="153">
        <f t="shared" ref="AP92:BC92" si="139">IFERROR(AP50/AP72,)</f>
        <v>593.92579526804525</v>
      </c>
      <c r="AQ92" s="94">
        <f t="shared" si="139"/>
        <v>499.68537993349042</v>
      </c>
      <c r="AR92" s="153">
        <f t="shared" si="139"/>
        <v>564.95745962798355</v>
      </c>
      <c r="AS92" s="153">
        <f t="shared" si="139"/>
        <v>431.79589169368217</v>
      </c>
      <c r="AT92" s="153">
        <f t="shared" si="139"/>
        <v>453.67611891817455</v>
      </c>
      <c r="AU92" s="94">
        <f t="shared" si="139"/>
        <v>464.88581374918698</v>
      </c>
      <c r="AV92" s="153">
        <f t="shared" si="139"/>
        <v>460.93159791800679</v>
      </c>
      <c r="AW92" s="153">
        <f t="shared" si="139"/>
        <v>459.18537814966732</v>
      </c>
      <c r="AX92" s="153">
        <f t="shared" si="139"/>
        <v>458.65042737497305</v>
      </c>
      <c r="AY92" s="94">
        <f t="shared" si="139"/>
        <v>459.69378703234997</v>
      </c>
      <c r="AZ92" s="153">
        <f t="shared" si="139"/>
        <v>429.94477782760777</v>
      </c>
      <c r="BA92" s="153">
        <f t="shared" si="139"/>
        <v>396.68517636724954</v>
      </c>
      <c r="BB92" s="153">
        <f t="shared" si="139"/>
        <v>440.65439873957172</v>
      </c>
      <c r="BC92" s="94">
        <f t="shared" si="139"/>
        <v>425.48607673261631</v>
      </c>
      <c r="BD92" s="153">
        <v>347.90353956558215</v>
      </c>
      <c r="BE92" s="153">
        <v>332.45023388757573</v>
      </c>
      <c r="BF92" s="153">
        <v>454.33393784952347</v>
      </c>
      <c r="BG92" s="94">
        <f t="shared" ref="BG92:BJ92" si="140">IFERROR(BG50/BG72,)</f>
        <v>380.38303170136754</v>
      </c>
      <c r="BH92" s="94">
        <f t="shared" si="140"/>
        <v>372.83217316639247</v>
      </c>
      <c r="BI92" s="94">
        <f t="shared" si="140"/>
        <v>359.96669010443225</v>
      </c>
      <c r="BJ92" s="94">
        <f t="shared" si="140"/>
        <v>359.06988736228811</v>
      </c>
      <c r="BK92" s="94">
        <f t="shared" si="108"/>
        <v>362.9502042451619</v>
      </c>
      <c r="BL92" s="94">
        <f t="shared" si="108"/>
        <v>378.71749935075576</v>
      </c>
      <c r="BM92" s="94">
        <f t="shared" si="108"/>
        <v>375.66519554112875</v>
      </c>
      <c r="BN92" s="94">
        <f t="shared" si="108"/>
        <v>397.19188458792308</v>
      </c>
      <c r="BO92" s="94">
        <f t="shared" ref="BO92" si="141">IFERROR(BO50/BO72,)</f>
        <v>383.7949432568717</v>
      </c>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c r="CS92" s="167"/>
      <c r="CT92" s="167"/>
      <c r="CU92" s="167"/>
      <c r="CV92" s="167"/>
      <c r="CW92" s="167"/>
      <c r="CX92" s="167"/>
      <c r="CY92" s="167"/>
      <c r="CZ92" s="167"/>
      <c r="DA92" s="167"/>
      <c r="DB92" s="167"/>
      <c r="DC92" s="167"/>
      <c r="DD92" s="167"/>
      <c r="DE92" s="167"/>
    </row>
    <row r="93" spans="1:109" ht="13.5" customHeight="1">
      <c r="B93" s="54" t="s">
        <v>315</v>
      </c>
      <c r="C93" s="153">
        <f t="shared" si="110"/>
        <v>40.58645002842988</v>
      </c>
      <c r="D93" s="153">
        <f t="shared" si="110"/>
        <v>36.100860646496223</v>
      </c>
      <c r="E93" s="153">
        <f t="shared" si="110"/>
        <v>32.574435280562426</v>
      </c>
      <c r="F93" s="153">
        <f t="shared" si="110"/>
        <v>33.06316812773256</v>
      </c>
      <c r="G93" s="94">
        <f t="shared" si="111"/>
        <v>33.653843668136574</v>
      </c>
      <c r="H93" s="153">
        <f t="shared" si="110"/>
        <v>32.80825698600006</v>
      </c>
      <c r="I93" s="153">
        <f t="shared" si="110"/>
        <v>32.097783691245347</v>
      </c>
      <c r="J93" s="153">
        <f t="shared" si="110"/>
        <v>35.001293351324634</v>
      </c>
      <c r="K93" s="94">
        <f t="shared" si="112"/>
        <v>33.382195155778433</v>
      </c>
      <c r="L93" s="153">
        <f t="shared" ref="L93:R93" si="142">IFERROR(L51/L73,)</f>
        <v>36.236127140513801</v>
      </c>
      <c r="M93" s="153">
        <f t="shared" si="142"/>
        <v>38.656375655096411</v>
      </c>
      <c r="N93" s="153">
        <f t="shared" si="142"/>
        <v>37.903862746419648</v>
      </c>
      <c r="O93" s="94">
        <f t="shared" si="142"/>
        <v>37.729783017316919</v>
      </c>
      <c r="P93" s="153">
        <f t="shared" si="142"/>
        <v>54.071124972482465</v>
      </c>
      <c r="Q93" s="153">
        <f t="shared" si="142"/>
        <v>59.728526546102991</v>
      </c>
      <c r="R93" s="153">
        <f t="shared" si="142"/>
        <v>43.784002064392958</v>
      </c>
      <c r="S93" s="94">
        <f t="shared" si="113"/>
        <v>52.832219111694201</v>
      </c>
      <c r="T93" s="153">
        <f>IFERROR(T51/T73,)</f>
        <v>46.351401860790929</v>
      </c>
      <c r="U93" s="153">
        <f>IFERROR(U51/U73,)</f>
        <v>48.893589009471533</v>
      </c>
      <c r="V93" s="153">
        <f>IFERROR(V51/V73,)</f>
        <v>35.590014310926598</v>
      </c>
      <c r="W93" s="94">
        <f t="shared" si="114"/>
        <v>41.412033605907432</v>
      </c>
      <c r="X93" s="153">
        <f>IFERROR(X51/X73,)</f>
        <v>34.928658509741773</v>
      </c>
      <c r="Y93" s="153">
        <f>IFERROR(Y51/Y73,)</f>
        <v>34.636612304089297</v>
      </c>
      <c r="Z93" s="153">
        <f>IFERROR(Z51/Z73,)</f>
        <v>38.136326492596474</v>
      </c>
      <c r="AA93" s="94">
        <f t="shared" si="115"/>
        <v>36.053075111874286</v>
      </c>
      <c r="AB93" s="153">
        <f t="shared" ref="AB93:AH93" si="143">IFERROR(AB51/AB73,)</f>
        <v>43.700637294381686</v>
      </c>
      <c r="AC93" s="153">
        <f t="shared" si="143"/>
        <v>43.956377332294949</v>
      </c>
      <c r="AD93" s="153">
        <f t="shared" si="143"/>
        <v>48.598497671774155</v>
      </c>
      <c r="AE93" s="94">
        <f t="shared" si="143"/>
        <v>45.487250968371811</v>
      </c>
      <c r="AF93" s="153">
        <f t="shared" si="143"/>
        <v>46.037397973063136</v>
      </c>
      <c r="AG93" s="153">
        <f t="shared" si="143"/>
        <v>45.957178925888364</v>
      </c>
      <c r="AH93" s="153">
        <f t="shared" si="143"/>
        <v>47.436548438643868</v>
      </c>
      <c r="AI93" s="94">
        <f t="shared" si="116"/>
        <v>46.408400465565585</v>
      </c>
      <c r="AJ93" s="153">
        <f>IFERROR(AJ51/AJ73,)</f>
        <v>45.31847499868956</v>
      </c>
      <c r="AK93" s="153">
        <f>IFERROR(AK51/AK73,)</f>
        <v>53.184282016996967</v>
      </c>
      <c r="AL93" s="153">
        <f>IFERROR(AL51/AL73,)</f>
        <v>45.189024152553522</v>
      </c>
      <c r="AM93" s="94">
        <f t="shared" si="117"/>
        <v>47.006305118222556</v>
      </c>
      <c r="AN93" s="153">
        <f>IFERROR(AN51/AN73,)</f>
        <v>58.404947990636401</v>
      </c>
      <c r="AO93" s="153">
        <f>IFERROR(AO51/AO73,)</f>
        <v>78.803137838518964</v>
      </c>
      <c r="AP93" s="153">
        <f t="shared" ref="AP93:BC93" si="144">IFERROR(AP51/AP73,)</f>
        <v>68.619802268004875</v>
      </c>
      <c r="AQ93" s="94">
        <f t="shared" si="144"/>
        <v>68.490589379021216</v>
      </c>
      <c r="AR93" s="153">
        <f t="shared" si="144"/>
        <v>46.810559372705292</v>
      </c>
      <c r="AS93" s="153">
        <f t="shared" si="144"/>
        <v>48.567663876794477</v>
      </c>
      <c r="AT93" s="153">
        <f t="shared" si="144"/>
        <v>53.765683518561524</v>
      </c>
      <c r="AU93" s="94">
        <f t="shared" si="144"/>
        <v>49.63031728553787</v>
      </c>
      <c r="AV93" s="153">
        <f t="shared" si="144"/>
        <v>53.475046468629216</v>
      </c>
      <c r="AW93" s="153">
        <f t="shared" si="144"/>
        <v>64.27820690789811</v>
      </c>
      <c r="AX93" s="153">
        <f t="shared" si="144"/>
        <v>57.180497523808313</v>
      </c>
      <c r="AY93" s="94">
        <f t="shared" si="144"/>
        <v>57.514718455185857</v>
      </c>
      <c r="AZ93" s="153">
        <f t="shared" si="144"/>
        <v>48.826935151858407</v>
      </c>
      <c r="BA93" s="153">
        <f t="shared" si="144"/>
        <v>57.072792310964076</v>
      </c>
      <c r="BB93" s="153">
        <f t="shared" si="144"/>
        <v>57.303732092834942</v>
      </c>
      <c r="BC93" s="94">
        <f t="shared" si="144"/>
        <v>54.498256221144132</v>
      </c>
      <c r="BD93" s="153">
        <v>73.185315739681812</v>
      </c>
      <c r="BE93" s="153">
        <v>98.985839866843591</v>
      </c>
      <c r="BF93" s="153">
        <v>89.636691075166809</v>
      </c>
      <c r="BG93" s="94">
        <f t="shared" ref="BG93:BJ93" si="145">IFERROR(BG51/BG73,)</f>
        <v>87.896827659612839</v>
      </c>
      <c r="BH93" s="94">
        <f t="shared" si="145"/>
        <v>89.734879537623755</v>
      </c>
      <c r="BI93" s="94">
        <f t="shared" si="145"/>
        <v>88.78107965075435</v>
      </c>
      <c r="BJ93" s="94">
        <f t="shared" si="145"/>
        <v>90.426596352710078</v>
      </c>
      <c r="BK93" s="94">
        <f t="shared" si="108"/>
        <v>89.595979001017341</v>
      </c>
      <c r="BL93" s="94">
        <f t="shared" si="108"/>
        <v>94.343036653645186</v>
      </c>
      <c r="BM93" s="94">
        <f t="shared" si="108"/>
        <v>83.736119444408516</v>
      </c>
      <c r="BN93" s="94">
        <f t="shared" si="108"/>
        <v>79.040084042519155</v>
      </c>
      <c r="BO93" s="94">
        <f t="shared" ref="BO93" si="146">IFERROR(BO51/BO73,)</f>
        <v>87.433112656132565</v>
      </c>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c r="CS93" s="167"/>
      <c r="CT93" s="167"/>
      <c r="CU93" s="167"/>
      <c r="CV93" s="167"/>
      <c r="CW93" s="167"/>
      <c r="CX93" s="167"/>
      <c r="CY93" s="167"/>
      <c r="CZ93" s="167"/>
      <c r="DA93" s="167"/>
      <c r="DB93" s="167"/>
      <c r="DC93" s="167"/>
      <c r="DD93" s="167"/>
      <c r="DE93" s="167"/>
    </row>
    <row r="94" spans="1:109" ht="13.5" customHeight="1">
      <c r="B94" s="54" t="s">
        <v>203</v>
      </c>
      <c r="C94" s="153">
        <f t="shared" ref="C94:AN98" si="147">IFERROR(C52/C74,)</f>
        <v>391.24454128395899</v>
      </c>
      <c r="D94" s="153">
        <f t="shared" si="147"/>
        <v>486.90373039328506</v>
      </c>
      <c r="E94" s="153">
        <f t="shared" si="147"/>
        <v>425.98253873298825</v>
      </c>
      <c r="F94" s="153">
        <f t="shared" si="147"/>
        <v>502.13877200727626</v>
      </c>
      <c r="G94" s="94">
        <f t="shared" si="111"/>
        <v>475.63257807907655</v>
      </c>
      <c r="H94" s="153">
        <f t="shared" si="147"/>
        <v>431.28753298736297</v>
      </c>
      <c r="I94" s="153">
        <f t="shared" si="147"/>
        <v>411.8204489937043</v>
      </c>
      <c r="J94" s="153">
        <f t="shared" si="147"/>
        <v>401.8705251201086</v>
      </c>
      <c r="K94" s="94">
        <f t="shared" si="112"/>
        <v>415.59415771974864</v>
      </c>
      <c r="L94" s="153">
        <f t="shared" si="147"/>
        <v>447.91497616901563</v>
      </c>
      <c r="M94" s="153">
        <f t="shared" si="147"/>
        <v>482.05329317410002</v>
      </c>
      <c r="N94" s="153">
        <f t="shared" si="147"/>
        <v>478.77430069805786</v>
      </c>
      <c r="O94" s="94">
        <f t="shared" si="147"/>
        <v>471.9940936420677</v>
      </c>
      <c r="P94" s="153">
        <f t="shared" si="147"/>
        <v>543.54221908769932</v>
      </c>
      <c r="Q94" s="153">
        <f t="shared" si="147"/>
        <v>519.28647326686507</v>
      </c>
      <c r="R94" s="153">
        <f t="shared" si="147"/>
        <v>512.75722141118251</v>
      </c>
      <c r="S94" s="94">
        <f t="shared" si="113"/>
        <v>525.11275984636052</v>
      </c>
      <c r="T94" s="153">
        <f t="shared" si="147"/>
        <v>509.71293869976273</v>
      </c>
      <c r="U94" s="153">
        <f t="shared" si="147"/>
        <v>564.30840924433983</v>
      </c>
      <c r="V94" s="153">
        <f t="shared" si="147"/>
        <v>715.18653786053039</v>
      </c>
      <c r="W94" s="94">
        <f t="shared" si="114"/>
        <v>612.24612179607595</v>
      </c>
      <c r="X94" s="153">
        <f t="shared" si="147"/>
        <v>686.3803089401531</v>
      </c>
      <c r="Y94" s="153">
        <f t="shared" si="147"/>
        <v>706.8288969005016</v>
      </c>
      <c r="Z94" s="153">
        <f t="shared" si="147"/>
        <v>637.04051029274251</v>
      </c>
      <c r="AA94" s="94">
        <f t="shared" si="115"/>
        <v>677.47497519456022</v>
      </c>
      <c r="AB94" s="153">
        <f t="shared" si="147"/>
        <v>593.48074123432025</v>
      </c>
      <c r="AC94" s="153">
        <f t="shared" si="147"/>
        <v>551.92211112946313</v>
      </c>
      <c r="AD94" s="153">
        <f t="shared" si="147"/>
        <v>543.95323999814343</v>
      </c>
      <c r="AE94" s="94">
        <f t="shared" si="147"/>
        <v>558.486340112937</v>
      </c>
      <c r="AF94" s="153">
        <f t="shared" si="147"/>
        <v>709.54200142296997</v>
      </c>
      <c r="AG94" s="153">
        <f t="shared" si="147"/>
        <v>681.18279358065911</v>
      </c>
      <c r="AH94" s="153">
        <f t="shared" si="147"/>
        <v>662.927250770873</v>
      </c>
      <c r="AI94" s="94">
        <f t="shared" si="116"/>
        <v>683.41810016697548</v>
      </c>
      <c r="AJ94" s="153">
        <f t="shared" si="147"/>
        <v>714.03761684916469</v>
      </c>
      <c r="AK94" s="153">
        <f t="shared" si="147"/>
        <v>777.84159111070073</v>
      </c>
      <c r="AL94" s="153">
        <f t="shared" si="147"/>
        <v>730.628066294277</v>
      </c>
      <c r="AM94" s="94">
        <f t="shared" si="117"/>
        <v>738.77627319442627</v>
      </c>
      <c r="AN94" s="153">
        <f t="shared" si="147"/>
        <v>754.14453942940258</v>
      </c>
      <c r="AO94" s="153">
        <f>IFERROR(AO52/AO74,)</f>
        <v>686.83195595093753</v>
      </c>
      <c r="AP94" s="153">
        <f t="shared" ref="AP94:BC94" si="148">IFERROR(AP52/AP74,)</f>
        <v>626.92680350500098</v>
      </c>
      <c r="AQ94" s="94">
        <f t="shared" si="148"/>
        <v>694.19886737227034</v>
      </c>
      <c r="AR94" s="153">
        <f t="shared" si="148"/>
        <v>544.46866243441389</v>
      </c>
      <c r="AS94" s="153">
        <f t="shared" si="148"/>
        <v>683.57780666974622</v>
      </c>
      <c r="AT94" s="153">
        <f t="shared" si="148"/>
        <v>710.13090372386614</v>
      </c>
      <c r="AU94" s="94">
        <f t="shared" si="148"/>
        <v>651.64411699271602</v>
      </c>
      <c r="AV94" s="153">
        <f t="shared" si="148"/>
        <v>671.72865500989008</v>
      </c>
      <c r="AW94" s="153">
        <f t="shared" si="148"/>
        <v>701.35937697333839</v>
      </c>
      <c r="AX94" s="153">
        <f t="shared" si="148"/>
        <v>642.44298965481664</v>
      </c>
      <c r="AY94" s="94">
        <f t="shared" si="148"/>
        <v>667.45002866801713</v>
      </c>
      <c r="AZ94" s="153">
        <f t="shared" si="148"/>
        <v>640.72564501517047</v>
      </c>
      <c r="BA94" s="153">
        <f t="shared" si="148"/>
        <v>609.51411538407774</v>
      </c>
      <c r="BB94" s="153">
        <f t="shared" si="148"/>
        <v>593.46581229945764</v>
      </c>
      <c r="BC94" s="94">
        <f t="shared" si="148"/>
        <v>607.64273918479989</v>
      </c>
      <c r="BD94" s="153">
        <v>640.62160600640664</v>
      </c>
      <c r="BE94" s="153">
        <v>545.86080560078983</v>
      </c>
      <c r="BF94" s="153">
        <v>540.17732309806127</v>
      </c>
      <c r="BG94" s="94">
        <f t="shared" ref="BG94:BJ94" si="149">IFERROR(BG52/BG74,)</f>
        <v>581.37644331516719</v>
      </c>
      <c r="BH94" s="94">
        <f t="shared" si="149"/>
        <v>587.93328674650172</v>
      </c>
      <c r="BI94" s="94">
        <f t="shared" si="149"/>
        <v>588.49034739900469</v>
      </c>
      <c r="BJ94" s="94">
        <f t="shared" si="149"/>
        <v>588.7251781049755</v>
      </c>
      <c r="BK94" s="94">
        <f t="shared" si="108"/>
        <v>588.44049482544347</v>
      </c>
      <c r="BL94" s="94">
        <f t="shared" si="108"/>
        <v>575.00545098143118</v>
      </c>
      <c r="BM94" s="94">
        <f t="shared" si="108"/>
        <v>601.71600307913945</v>
      </c>
      <c r="BN94" s="94">
        <f t="shared" si="108"/>
        <v>598.36106891526333</v>
      </c>
      <c r="BO94" s="94">
        <f t="shared" ref="BO94" si="150">IFERROR(BO52/BO74,)</f>
        <v>590.3054602669016</v>
      </c>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c r="CS94" s="167"/>
      <c r="CT94" s="167"/>
      <c r="CU94" s="167"/>
      <c r="CV94" s="167"/>
      <c r="CW94" s="167"/>
      <c r="CX94" s="167"/>
      <c r="CY94" s="167"/>
      <c r="CZ94" s="167"/>
      <c r="DA94" s="167"/>
      <c r="DB94" s="167"/>
      <c r="DC94" s="167"/>
      <c r="DD94" s="167"/>
      <c r="DE94" s="167"/>
    </row>
    <row r="95" spans="1:109" ht="13.5" customHeight="1">
      <c r="B95" s="54" t="s">
        <v>204</v>
      </c>
      <c r="C95" s="153">
        <f t="shared" si="147"/>
        <v>81.008558701299137</v>
      </c>
      <c r="D95" s="153">
        <f t="shared" si="147"/>
        <v>84.206673608151959</v>
      </c>
      <c r="E95" s="153">
        <f t="shared" si="147"/>
        <v>84.518328568941328</v>
      </c>
      <c r="F95" s="153">
        <f t="shared" si="147"/>
        <v>87.728891467824056</v>
      </c>
      <c r="G95" s="94">
        <f t="shared" si="111"/>
        <v>85.671132560740062</v>
      </c>
      <c r="H95" s="153">
        <f t="shared" si="147"/>
        <v>76.759951000880648</v>
      </c>
      <c r="I95" s="153">
        <f t="shared" si="147"/>
        <v>76.317327002334764</v>
      </c>
      <c r="J95" s="153">
        <f t="shared" si="147"/>
        <v>76.52320177999971</v>
      </c>
      <c r="K95" s="94">
        <f t="shared" si="112"/>
        <v>76.525039442114689</v>
      </c>
      <c r="L95" s="153">
        <f t="shared" si="147"/>
        <v>75.077464157681945</v>
      </c>
      <c r="M95" s="153">
        <f t="shared" si="147"/>
        <v>89.419377125329731</v>
      </c>
      <c r="N95" s="153">
        <f t="shared" si="147"/>
        <v>74.267050305639529</v>
      </c>
      <c r="O95" s="94">
        <f t="shared" si="147"/>
        <v>78.875020761457122</v>
      </c>
      <c r="P95" s="153">
        <f t="shared" si="147"/>
        <v>88.603751243627357</v>
      </c>
      <c r="Q95" s="153">
        <f t="shared" si="147"/>
        <v>97.612199592610551</v>
      </c>
      <c r="R95" s="153">
        <f t="shared" si="147"/>
        <v>100.3146357683061</v>
      </c>
      <c r="S95" s="94">
        <f t="shared" si="113"/>
        <v>95.589226460476823</v>
      </c>
      <c r="T95" s="153">
        <f t="shared" si="147"/>
        <v>95.738463871047657</v>
      </c>
      <c r="U95" s="153">
        <f t="shared" si="147"/>
        <v>91.178838270956987</v>
      </c>
      <c r="V95" s="153">
        <f t="shared" si="147"/>
        <v>79.716050942319612</v>
      </c>
      <c r="W95" s="94">
        <f t="shared" si="114"/>
        <v>87.84783060293087</v>
      </c>
      <c r="X95" s="153">
        <f t="shared" si="147"/>
        <v>79.267828511727444</v>
      </c>
      <c r="Y95" s="153">
        <f t="shared" si="147"/>
        <v>80.236467422784429</v>
      </c>
      <c r="Z95" s="153">
        <f t="shared" si="147"/>
        <v>75.138533116448031</v>
      </c>
      <c r="AA95" s="94">
        <f t="shared" si="115"/>
        <v>78.044916527490059</v>
      </c>
      <c r="AB95" s="153">
        <f t="shared" si="147"/>
        <v>79.730569890958648</v>
      </c>
      <c r="AC95" s="153">
        <f t="shared" si="147"/>
        <v>87.188694825281232</v>
      </c>
      <c r="AD95" s="153">
        <f t="shared" si="147"/>
        <v>79.760253062019487</v>
      </c>
      <c r="AE95" s="94">
        <f t="shared" si="147"/>
        <v>82.456954242026328</v>
      </c>
      <c r="AF95" s="153">
        <f t="shared" si="147"/>
        <v>91.982600484317445</v>
      </c>
      <c r="AG95" s="153">
        <f t="shared" si="147"/>
        <v>80.718356965595291</v>
      </c>
      <c r="AH95" s="153">
        <f t="shared" si="147"/>
        <v>82.991046801470446</v>
      </c>
      <c r="AI95" s="94">
        <f t="shared" si="116"/>
        <v>84.747288984154778</v>
      </c>
      <c r="AJ95" s="153">
        <f t="shared" si="147"/>
        <v>92.634883932195194</v>
      </c>
      <c r="AK95" s="153">
        <f t="shared" si="147"/>
        <v>97.46416992127385</v>
      </c>
      <c r="AL95" s="153">
        <f t="shared" si="147"/>
        <v>87.104955091260209</v>
      </c>
      <c r="AM95" s="94">
        <f t="shared" si="117"/>
        <v>91.604535355153871</v>
      </c>
      <c r="AN95" s="153">
        <f t="shared" si="147"/>
        <v>93.801088418710719</v>
      </c>
      <c r="AO95" s="153">
        <f>IFERROR(AO53/AO75,)</f>
        <v>90.453020193694343</v>
      </c>
      <c r="AP95" s="153">
        <f t="shared" ref="AP95:BC95" si="151">IFERROR(AP53/AP75,)</f>
        <v>87.612125918744368</v>
      </c>
      <c r="AQ95" s="94">
        <f t="shared" si="151"/>
        <v>90.424997711963144</v>
      </c>
      <c r="AR95" s="153">
        <f t="shared" si="151"/>
        <v>93.11345111501204</v>
      </c>
      <c r="AS95" s="153">
        <f t="shared" si="151"/>
        <v>99.111934856387776</v>
      </c>
      <c r="AT95" s="153">
        <f t="shared" si="151"/>
        <v>90.916721587908057</v>
      </c>
      <c r="AU95" s="94">
        <f t="shared" si="151"/>
        <v>94.423948882306675</v>
      </c>
      <c r="AV95" s="153">
        <f t="shared" si="151"/>
        <v>94.503229167453128</v>
      </c>
      <c r="AW95" s="153">
        <f t="shared" si="151"/>
        <v>97.568809336579491</v>
      </c>
      <c r="AX95" s="153">
        <f t="shared" si="151"/>
        <v>93.026301939600685</v>
      </c>
      <c r="AY95" s="94">
        <f t="shared" si="151"/>
        <v>94.797967896780733</v>
      </c>
      <c r="AZ95" s="153">
        <f t="shared" si="151"/>
        <v>101.82850417869746</v>
      </c>
      <c r="BA95" s="153">
        <f t="shared" si="151"/>
        <v>90.312390278786424</v>
      </c>
      <c r="BB95" s="153">
        <f t="shared" si="151"/>
        <v>77.121173904371972</v>
      </c>
      <c r="BC95" s="94">
        <f t="shared" si="151"/>
        <v>87.249744925945024</v>
      </c>
      <c r="BD95" s="153">
        <v>86.575380645747941</v>
      </c>
      <c r="BE95" s="153">
        <v>87.575656547729494</v>
      </c>
      <c r="BF95" s="153">
        <v>86.463731683124195</v>
      </c>
      <c r="BG95" s="94">
        <f t="shared" ref="BG95:BJ95" si="152">IFERROR(BG53/BG75,)</f>
        <v>86.880853399138132</v>
      </c>
      <c r="BH95" s="94">
        <f t="shared" si="152"/>
        <v>88.715959899530475</v>
      </c>
      <c r="BI95" s="94">
        <f t="shared" si="152"/>
        <v>89.711533381727719</v>
      </c>
      <c r="BJ95" s="94">
        <f t="shared" si="152"/>
        <v>90.695726453822203</v>
      </c>
      <c r="BK95" s="94">
        <f t="shared" si="108"/>
        <v>89.657081778898515</v>
      </c>
      <c r="BL95" s="94">
        <f t="shared" si="108"/>
        <v>89.237531248652814</v>
      </c>
      <c r="BM95" s="94">
        <f t="shared" si="108"/>
        <v>83.717208337831508</v>
      </c>
      <c r="BN95" s="94">
        <f t="shared" si="108"/>
        <v>87.478012849374892</v>
      </c>
      <c r="BO95" s="94">
        <f t="shared" ref="BO95" si="153">IFERROR(BO53/BO75,)</f>
        <v>87.081793053700395</v>
      </c>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c r="CS95" s="167"/>
      <c r="CT95" s="167"/>
      <c r="CU95" s="167"/>
      <c r="CV95" s="167"/>
      <c r="CW95" s="167"/>
      <c r="CX95" s="167"/>
      <c r="CY95" s="167"/>
      <c r="CZ95" s="167"/>
      <c r="DA95" s="167"/>
      <c r="DB95" s="167"/>
      <c r="DC95" s="167"/>
      <c r="DD95" s="167"/>
      <c r="DE95" s="167"/>
    </row>
    <row r="96" spans="1:109" ht="13.5" customHeight="1">
      <c r="B96" s="54" t="s">
        <v>205</v>
      </c>
      <c r="C96" s="153">
        <f t="shared" si="147"/>
        <v>250.12565124047401</v>
      </c>
      <c r="D96" s="153">
        <f t="shared" si="147"/>
        <v>243.96957828845709</v>
      </c>
      <c r="E96" s="153">
        <f t="shared" si="147"/>
        <v>248.24262040081453</v>
      </c>
      <c r="F96" s="153">
        <f t="shared" si="147"/>
        <v>286.18046850749619</v>
      </c>
      <c r="G96" s="94">
        <f t="shared" si="111"/>
        <v>261.63630845981282</v>
      </c>
      <c r="H96" s="153">
        <f t="shared" si="147"/>
        <v>217.42360953303771</v>
      </c>
      <c r="I96" s="153">
        <f t="shared" si="147"/>
        <v>269.16246576077532</v>
      </c>
      <c r="J96" s="153">
        <f t="shared" si="147"/>
        <v>252.05469248921321</v>
      </c>
      <c r="K96" s="94">
        <f t="shared" si="112"/>
        <v>245.53501458703309</v>
      </c>
      <c r="L96" s="153">
        <f t="shared" si="147"/>
        <v>245.78844070787184</v>
      </c>
      <c r="M96" s="153">
        <f t="shared" si="147"/>
        <v>295.57047866320022</v>
      </c>
      <c r="N96" s="153">
        <f t="shared" si="147"/>
        <v>264.76488929714566</v>
      </c>
      <c r="O96" s="94">
        <f t="shared" si="147"/>
        <v>270.89629822689932</v>
      </c>
      <c r="P96" s="153">
        <f t="shared" si="147"/>
        <v>274.91264669065987</v>
      </c>
      <c r="Q96" s="153">
        <f t="shared" si="147"/>
        <v>305.77422227498869</v>
      </c>
      <c r="R96" s="153">
        <f t="shared" si="147"/>
        <v>247.61304326139921</v>
      </c>
      <c r="S96" s="94">
        <f t="shared" si="113"/>
        <v>272.61814597136322</v>
      </c>
      <c r="T96" s="153">
        <f t="shared" si="147"/>
        <v>245.77526084580043</v>
      </c>
      <c r="U96" s="153">
        <f t="shared" si="147"/>
        <v>254.14325443311941</v>
      </c>
      <c r="V96" s="153">
        <f t="shared" si="147"/>
        <v>295.29621745040163</v>
      </c>
      <c r="W96" s="94">
        <f t="shared" si="114"/>
        <v>266.75700487208235</v>
      </c>
      <c r="X96" s="153">
        <f t="shared" si="147"/>
        <v>240.55963365043385</v>
      </c>
      <c r="Y96" s="153">
        <f t="shared" si="147"/>
        <v>251.37032769288928</v>
      </c>
      <c r="Z96" s="153">
        <f t="shared" si="147"/>
        <v>257.40849788725217</v>
      </c>
      <c r="AA96" s="94">
        <f t="shared" si="115"/>
        <v>249.58047506032747</v>
      </c>
      <c r="AB96" s="153">
        <f t="shared" si="147"/>
        <v>315.90029946810807</v>
      </c>
      <c r="AC96" s="153">
        <f t="shared" si="147"/>
        <v>234.73555733225311</v>
      </c>
      <c r="AD96" s="153">
        <f t="shared" si="147"/>
        <v>238.09470162642833</v>
      </c>
      <c r="AE96" s="94">
        <f t="shared" si="147"/>
        <v>252.69514886538113</v>
      </c>
      <c r="AF96" s="153">
        <f t="shared" si="147"/>
        <v>250.99070584185736</v>
      </c>
      <c r="AG96" s="153">
        <f t="shared" si="147"/>
        <v>283.5023845754946</v>
      </c>
      <c r="AH96" s="153">
        <f t="shared" si="147"/>
        <v>235.29335212690771</v>
      </c>
      <c r="AI96" s="94">
        <f t="shared" si="116"/>
        <v>254.75843025322226</v>
      </c>
      <c r="AJ96" s="153">
        <f t="shared" si="147"/>
        <v>220.86867349002029</v>
      </c>
      <c r="AK96" s="153">
        <f t="shared" si="147"/>
        <v>199.12233158377009</v>
      </c>
      <c r="AL96" s="153">
        <f t="shared" si="147"/>
        <v>203.49024158554766</v>
      </c>
      <c r="AM96" s="94">
        <f t="shared" si="117"/>
        <v>206.50535167439355</v>
      </c>
      <c r="AN96" s="153">
        <f t="shared" si="147"/>
        <v>207.20900214380495</v>
      </c>
      <c r="AO96" s="153">
        <f>IFERROR(AO54/AO76,)</f>
        <v>243.94139664134579</v>
      </c>
      <c r="AP96" s="153">
        <f t="shared" ref="AP96:BC96" si="154">IFERROR(AP54/AP76,)</f>
        <v>229.68308681231812</v>
      </c>
      <c r="AQ96" s="94">
        <f t="shared" si="154"/>
        <v>225.14283643817382</v>
      </c>
      <c r="AR96" s="153">
        <f t="shared" si="154"/>
        <v>322.93007042142085</v>
      </c>
      <c r="AS96" s="153">
        <f t="shared" si="154"/>
        <v>197.96288222232548</v>
      </c>
      <c r="AT96" s="153">
        <f t="shared" si="154"/>
        <v>204.62264629599863</v>
      </c>
      <c r="AU96" s="94">
        <f t="shared" si="154"/>
        <v>224.61909947806924</v>
      </c>
      <c r="AV96" s="153">
        <f t="shared" si="154"/>
        <v>216.09865194211321</v>
      </c>
      <c r="AW96" s="153">
        <f t="shared" si="154"/>
        <v>239.54519021323526</v>
      </c>
      <c r="AX96" s="153">
        <f t="shared" si="154"/>
        <v>198.76136764640805</v>
      </c>
      <c r="AY96" s="94">
        <f t="shared" si="154"/>
        <v>212.75463916724632</v>
      </c>
      <c r="AZ96" s="153">
        <f t="shared" si="154"/>
        <v>184.48175827435486</v>
      </c>
      <c r="BA96" s="153">
        <f t="shared" si="154"/>
        <v>209.78498836939514</v>
      </c>
      <c r="BB96" s="153">
        <f t="shared" si="154"/>
        <v>207.9733883469064</v>
      </c>
      <c r="BC96" s="94">
        <f t="shared" si="154"/>
        <v>201.71052961305773</v>
      </c>
      <c r="BD96" s="153">
        <v>189.32219043539729</v>
      </c>
      <c r="BE96" s="153">
        <v>206.85425337490577</v>
      </c>
      <c r="BF96" s="153">
        <v>187.93362507902805</v>
      </c>
      <c r="BG96" s="94">
        <f t="shared" ref="BG96:BJ96" si="155">IFERROR(BG54/BG76,)</f>
        <v>194.07832203505495</v>
      </c>
      <c r="BH96" s="94">
        <f t="shared" si="155"/>
        <v>191.00974919710609</v>
      </c>
      <c r="BI96" s="94">
        <f t="shared" si="155"/>
        <v>203.64188142897945</v>
      </c>
      <c r="BJ96" s="94">
        <f t="shared" si="155"/>
        <v>192.90331372681118</v>
      </c>
      <c r="BK96" s="94">
        <f t="shared" si="108"/>
        <v>196.55176392038015</v>
      </c>
      <c r="BL96" s="94">
        <f t="shared" si="108"/>
        <v>195.03054749498455</v>
      </c>
      <c r="BM96" s="94">
        <f t="shared" si="108"/>
        <v>205.3708515292696</v>
      </c>
      <c r="BN96" s="94">
        <f t="shared" si="108"/>
        <v>2045.8231557335155</v>
      </c>
      <c r="BO96" s="94">
        <f t="shared" ref="BO96" si="156">IFERROR(BO54/BO76,)</f>
        <v>334.45199207045022</v>
      </c>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c r="CS96" s="167"/>
      <c r="CT96" s="167"/>
      <c r="CU96" s="167"/>
      <c r="CV96" s="167"/>
      <c r="CW96" s="167"/>
      <c r="CX96" s="167"/>
      <c r="CY96" s="167"/>
      <c r="CZ96" s="167"/>
      <c r="DA96" s="167"/>
      <c r="DB96" s="167"/>
      <c r="DC96" s="167"/>
      <c r="DD96" s="167"/>
      <c r="DE96" s="167"/>
    </row>
    <row r="97" spans="2:109" ht="13.5" hidden="1" customHeight="1">
      <c r="B97" s="54" t="s">
        <v>206</v>
      </c>
      <c r="C97" s="153">
        <f t="shared" si="147"/>
        <v>0</v>
      </c>
      <c r="D97" s="153">
        <f t="shared" si="147"/>
        <v>0</v>
      </c>
      <c r="E97" s="153">
        <f t="shared" si="147"/>
        <v>0</v>
      </c>
      <c r="F97" s="153">
        <f t="shared" si="147"/>
        <v>0</v>
      </c>
      <c r="G97" s="94">
        <f t="shared" si="111"/>
        <v>0</v>
      </c>
      <c r="H97" s="153">
        <f t="shared" si="147"/>
        <v>0</v>
      </c>
      <c r="I97" s="153">
        <f t="shared" si="147"/>
        <v>0</v>
      </c>
      <c r="J97" s="153">
        <f t="shared" si="147"/>
        <v>0</v>
      </c>
      <c r="K97" s="94">
        <f t="shared" si="112"/>
        <v>0</v>
      </c>
      <c r="L97" s="153">
        <f t="shared" si="147"/>
        <v>0</v>
      </c>
      <c r="M97" s="153">
        <f t="shared" si="147"/>
        <v>0</v>
      </c>
      <c r="N97" s="153">
        <f t="shared" si="147"/>
        <v>0</v>
      </c>
      <c r="O97" s="94">
        <f t="shared" si="147"/>
        <v>0</v>
      </c>
      <c r="P97" s="153">
        <f t="shared" si="147"/>
        <v>0</v>
      </c>
      <c r="Q97" s="153">
        <f t="shared" si="147"/>
        <v>0</v>
      </c>
      <c r="R97" s="153">
        <f t="shared" si="147"/>
        <v>0</v>
      </c>
      <c r="S97" s="94">
        <f t="shared" si="113"/>
        <v>0</v>
      </c>
      <c r="T97" s="153">
        <f t="shared" si="147"/>
        <v>0</v>
      </c>
      <c r="U97" s="153">
        <f t="shared" si="147"/>
        <v>0</v>
      </c>
      <c r="V97" s="153">
        <f t="shared" si="147"/>
        <v>0</v>
      </c>
      <c r="W97" s="94">
        <f t="shared" si="114"/>
        <v>0</v>
      </c>
      <c r="X97" s="153">
        <f t="shared" si="147"/>
        <v>0</v>
      </c>
      <c r="Y97" s="153">
        <f t="shared" si="147"/>
        <v>0</v>
      </c>
      <c r="Z97" s="153">
        <f t="shared" si="147"/>
        <v>0</v>
      </c>
      <c r="AA97" s="94">
        <f t="shared" si="115"/>
        <v>0</v>
      </c>
      <c r="AB97" s="153">
        <f t="shared" si="147"/>
        <v>0</v>
      </c>
      <c r="AC97" s="153">
        <f t="shared" si="147"/>
        <v>0</v>
      </c>
      <c r="AD97" s="153">
        <f t="shared" si="147"/>
        <v>0</v>
      </c>
      <c r="AE97" s="94">
        <f t="shared" si="147"/>
        <v>0</v>
      </c>
      <c r="AF97" s="153">
        <f t="shared" si="147"/>
        <v>0</v>
      </c>
      <c r="AG97" s="153">
        <f t="shared" si="147"/>
        <v>0</v>
      </c>
      <c r="AH97" s="153">
        <f t="shared" si="147"/>
        <v>0</v>
      </c>
      <c r="AI97" s="94">
        <f t="shared" si="116"/>
        <v>0</v>
      </c>
      <c r="AJ97" s="153">
        <f t="shared" si="147"/>
        <v>0</v>
      </c>
      <c r="AK97" s="153">
        <f t="shared" si="147"/>
        <v>0</v>
      </c>
      <c r="AL97" s="153">
        <f t="shared" si="147"/>
        <v>0</v>
      </c>
      <c r="AM97" s="94">
        <f t="shared" si="117"/>
        <v>0</v>
      </c>
      <c r="AN97" s="153">
        <f t="shared" si="147"/>
        <v>0</v>
      </c>
      <c r="AO97" s="153">
        <f>IFERROR(AO55/AO77,)</f>
        <v>0</v>
      </c>
      <c r="AP97" s="153">
        <f t="shared" ref="AP97:BC97" si="157">IFERROR(AP55/AP77,)</f>
        <v>0</v>
      </c>
      <c r="AQ97" s="94">
        <f t="shared" si="157"/>
        <v>0</v>
      </c>
      <c r="AR97" s="153">
        <f t="shared" si="157"/>
        <v>0</v>
      </c>
      <c r="AS97" s="153">
        <f t="shared" si="157"/>
        <v>0</v>
      </c>
      <c r="AT97" s="153">
        <f t="shared" si="157"/>
        <v>0</v>
      </c>
      <c r="AU97" s="94">
        <f t="shared" si="157"/>
        <v>0</v>
      </c>
      <c r="AV97" s="153">
        <f t="shared" si="157"/>
        <v>0</v>
      </c>
      <c r="AW97" s="153">
        <f t="shared" si="157"/>
        <v>0</v>
      </c>
      <c r="AX97" s="153">
        <f t="shared" si="157"/>
        <v>1</v>
      </c>
      <c r="AY97" s="94">
        <f t="shared" si="157"/>
        <v>0</v>
      </c>
      <c r="AZ97" s="153">
        <f t="shared" si="157"/>
        <v>0</v>
      </c>
      <c r="BA97" s="153">
        <f t="shared" si="157"/>
        <v>0</v>
      </c>
      <c r="BB97" s="153">
        <f t="shared" si="157"/>
        <v>0</v>
      </c>
      <c r="BC97" s="94">
        <f t="shared" si="157"/>
        <v>0</v>
      </c>
      <c r="BD97" s="153">
        <f t="shared" ref="BD97:BF97" si="158">IFERROR(BD55/BD77,)</f>
        <v>0</v>
      </c>
      <c r="BE97" s="153">
        <f t="shared" si="158"/>
        <v>0</v>
      </c>
      <c r="BF97" s="153">
        <f t="shared" si="158"/>
        <v>0</v>
      </c>
      <c r="BG97" s="94">
        <f t="shared" ref="BG97:BJ97" si="159">IFERROR(BG55/BG77,)</f>
        <v>0</v>
      </c>
      <c r="BH97" s="94">
        <f t="shared" si="159"/>
        <v>0</v>
      </c>
      <c r="BI97" s="94">
        <f t="shared" si="159"/>
        <v>0</v>
      </c>
      <c r="BJ97" s="94">
        <f t="shared" si="159"/>
        <v>0</v>
      </c>
      <c r="BK97" s="94">
        <f t="shared" si="108"/>
        <v>0</v>
      </c>
      <c r="BL97" s="94">
        <f t="shared" si="108"/>
        <v>0</v>
      </c>
      <c r="BM97" s="94">
        <f t="shared" ref="BM97" si="160">IFERROR(BM55/BM77,)</f>
        <v>0</v>
      </c>
      <c r="BN97" s="94"/>
      <c r="BO97" s="94">
        <f t="shared" ref="BO97" si="161">IFERROR(BO55/BO77,)</f>
        <v>0</v>
      </c>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c r="CS97" s="167"/>
      <c r="CT97" s="167"/>
      <c r="CU97" s="167"/>
      <c r="CV97" s="167"/>
      <c r="CW97" s="167"/>
      <c r="CX97" s="167"/>
      <c r="CY97" s="167"/>
      <c r="CZ97" s="167"/>
      <c r="DA97" s="167"/>
      <c r="DB97" s="167"/>
      <c r="DC97" s="167"/>
      <c r="DD97" s="167"/>
      <c r="DE97" s="167"/>
    </row>
    <row r="98" spans="2:109" ht="13.5" customHeight="1">
      <c r="B98" s="64" t="s">
        <v>8</v>
      </c>
      <c r="C98" s="154">
        <f t="shared" si="147"/>
        <v>211.16334540532753</v>
      </c>
      <c r="D98" s="154">
        <f t="shared" si="147"/>
        <v>216.33364784988362</v>
      </c>
      <c r="E98" s="154">
        <f t="shared" si="147"/>
        <v>191.58827871590324</v>
      </c>
      <c r="F98" s="154">
        <f t="shared" si="147"/>
        <v>199.21975284997768</v>
      </c>
      <c r="G98" s="101">
        <f t="shared" si="111"/>
        <v>201.3676398351279</v>
      </c>
      <c r="H98" s="154">
        <f t="shared" si="147"/>
        <v>191.86811410748061</v>
      </c>
      <c r="I98" s="154">
        <f t="shared" si="147"/>
        <v>196.28620495237664</v>
      </c>
      <c r="J98" s="154">
        <f t="shared" si="147"/>
        <v>180.81995431689583</v>
      </c>
      <c r="K98" s="101">
        <f t="shared" si="112"/>
        <v>189.29605420218607</v>
      </c>
      <c r="L98" s="154">
        <f t="shared" si="147"/>
        <v>170.18383715799752</v>
      </c>
      <c r="M98" s="154">
        <f t="shared" si="147"/>
        <v>174.39877465683108</v>
      </c>
      <c r="N98" s="154">
        <f t="shared" si="147"/>
        <v>188.39389830271045</v>
      </c>
      <c r="O98" s="101">
        <f t="shared" si="147"/>
        <v>177.40336875699904</v>
      </c>
      <c r="P98" s="154">
        <f t="shared" si="147"/>
        <v>204.57429787546371</v>
      </c>
      <c r="Q98" s="154">
        <f t="shared" si="147"/>
        <v>212.01939834543799</v>
      </c>
      <c r="R98" s="154">
        <f t="shared" si="147"/>
        <v>199.5597135593477</v>
      </c>
      <c r="S98" s="101">
        <f t="shared" si="113"/>
        <v>204.88092230728557</v>
      </c>
      <c r="T98" s="154">
        <f t="shared" si="147"/>
        <v>189.28573888753829</v>
      </c>
      <c r="U98" s="154">
        <f t="shared" si="147"/>
        <v>195.2069838834374</v>
      </c>
      <c r="V98" s="154">
        <f t="shared" si="147"/>
        <v>208.49124150632164</v>
      </c>
      <c r="W98" s="101">
        <f t="shared" si="114"/>
        <v>199.25142103763287</v>
      </c>
      <c r="X98" s="154">
        <f t="shared" si="147"/>
        <v>212.39861941806674</v>
      </c>
      <c r="Y98" s="154">
        <f t="shared" si="147"/>
        <v>207.61033211112155</v>
      </c>
      <c r="Z98" s="154">
        <f t="shared" si="147"/>
        <v>182.69490133516865</v>
      </c>
      <c r="AA98" s="101">
        <f t="shared" si="115"/>
        <v>200.01447063215062</v>
      </c>
      <c r="AB98" s="154">
        <f t="shared" si="147"/>
        <v>211.7599145996117</v>
      </c>
      <c r="AC98" s="154">
        <f t="shared" si="147"/>
        <v>202.54227864726752</v>
      </c>
      <c r="AD98" s="154">
        <f t="shared" si="147"/>
        <v>205.41730680480916</v>
      </c>
      <c r="AE98" s="101">
        <f t="shared" si="147"/>
        <v>205.75972231831224</v>
      </c>
      <c r="AF98" s="154">
        <f t="shared" si="147"/>
        <v>182.43367484427057</v>
      </c>
      <c r="AG98" s="154">
        <f t="shared" si="147"/>
        <v>202.02977323878369</v>
      </c>
      <c r="AH98" s="154">
        <f t="shared" si="147"/>
        <v>199.92641110674535</v>
      </c>
      <c r="AI98" s="101">
        <f t="shared" si="116"/>
        <v>194.12814564926092</v>
      </c>
      <c r="AJ98" s="154">
        <f t="shared" si="147"/>
        <v>189.67356361029215</v>
      </c>
      <c r="AK98" s="154">
        <f t="shared" si="147"/>
        <v>221.15939562849718</v>
      </c>
      <c r="AL98" s="154">
        <f t="shared" si="147"/>
        <v>222.186265500308</v>
      </c>
      <c r="AM98" s="101">
        <f t="shared" si="117"/>
        <v>212.21559747727332</v>
      </c>
      <c r="AN98" s="154">
        <f t="shared" si="147"/>
        <v>209.3991083684393</v>
      </c>
      <c r="AO98" s="154">
        <f>IFERROR(AO56/AO78,)</f>
        <v>207.98704447234368</v>
      </c>
      <c r="AP98" s="154">
        <f t="shared" ref="AP98:BC98" si="162">IFERROR(AP56/AP78,)</f>
        <v>204.49529073429619</v>
      </c>
      <c r="AQ98" s="101">
        <f t="shared" si="162"/>
        <v>207.23279496979137</v>
      </c>
      <c r="AR98" s="154">
        <f t="shared" si="162"/>
        <v>199.76713982971776</v>
      </c>
      <c r="AS98" s="154">
        <f t="shared" si="162"/>
        <v>205.53853381192343</v>
      </c>
      <c r="AT98" s="154">
        <f t="shared" si="162"/>
        <v>206.63840351227125</v>
      </c>
      <c r="AU98" s="101">
        <f t="shared" si="162"/>
        <v>204.36649589743587</v>
      </c>
      <c r="AV98" s="154">
        <f t="shared" si="162"/>
        <v>187.91515617228563</v>
      </c>
      <c r="AW98" s="154">
        <f t="shared" si="162"/>
        <v>204.86261791377575</v>
      </c>
      <c r="AX98" s="154">
        <f t="shared" si="162"/>
        <v>210.55626942130019</v>
      </c>
      <c r="AY98" s="101">
        <f t="shared" si="162"/>
        <v>200.07412684371724</v>
      </c>
      <c r="AZ98" s="154">
        <f t="shared" si="162"/>
        <v>192.98919423917667</v>
      </c>
      <c r="BA98" s="154">
        <f t="shared" si="162"/>
        <v>209.32533427157333</v>
      </c>
      <c r="BB98" s="154">
        <f t="shared" si="162"/>
        <v>230.29283274292897</v>
      </c>
      <c r="BC98" s="101">
        <f t="shared" si="162"/>
        <v>213.84011249874453</v>
      </c>
      <c r="BD98" s="154">
        <f t="shared" ref="BD98:BF98" si="163">IFERROR(BD56/BD78,)</f>
        <v>192.72477773579811</v>
      </c>
      <c r="BE98" s="154">
        <f t="shared" si="163"/>
        <v>190.89011344789165</v>
      </c>
      <c r="BF98" s="154">
        <f t="shared" si="163"/>
        <v>192.97538772715222</v>
      </c>
      <c r="BG98" s="101">
        <f t="shared" ref="BG98:BJ98" si="164">IFERROR(BG56/BG78,)</f>
        <v>192.18770668034009</v>
      </c>
      <c r="BH98" s="101">
        <f t="shared" si="164"/>
        <v>186.23884278920741</v>
      </c>
      <c r="BI98" s="101">
        <f t="shared" si="164"/>
        <v>211.1275220251791</v>
      </c>
      <c r="BJ98" s="101">
        <f t="shared" si="164"/>
        <v>209.64100017322164</v>
      </c>
      <c r="BK98" s="101">
        <f t="shared" ref="BK98" si="165">IFERROR(BK56/BK78,)</f>
        <v>203.62268252153905</v>
      </c>
      <c r="BL98" s="101">
        <f>IFERROR(BL56/BL78,)</f>
        <v>196.13448413425479</v>
      </c>
      <c r="BM98" s="101">
        <f t="shared" ref="BM98:BO98" si="166">IFERROR(BM56/BM78,)</f>
        <v>203.35045906399489</v>
      </c>
      <c r="BN98" s="101">
        <f t="shared" si="166"/>
        <v>208.93102101958539</v>
      </c>
      <c r="BO98" s="101">
        <f t="shared" si="166"/>
        <v>202.404240105117</v>
      </c>
      <c r="BQ98" s="171"/>
      <c r="BR98" s="171"/>
      <c r="BS98" s="171"/>
      <c r="BT98" s="171"/>
      <c r="BU98" s="171"/>
      <c r="BV98" s="171"/>
      <c r="BW98" s="171"/>
      <c r="BX98" s="171"/>
      <c r="BY98" s="171"/>
      <c r="BZ98" s="171"/>
      <c r="CA98" s="171"/>
      <c r="CB98" s="171"/>
      <c r="CC98" s="171"/>
      <c r="CD98" s="171"/>
      <c r="CE98" s="171"/>
      <c r="CF98" s="171"/>
      <c r="CG98" s="171"/>
      <c r="CH98" s="171"/>
      <c r="CI98" s="171"/>
      <c r="CJ98" s="171"/>
      <c r="CK98" s="171"/>
      <c r="CL98" s="171"/>
      <c r="CM98" s="171"/>
      <c r="CN98" s="171"/>
      <c r="CO98" s="171"/>
      <c r="CP98" s="171"/>
      <c r="CQ98" s="171"/>
      <c r="CR98" s="171"/>
      <c r="CS98" s="171"/>
      <c r="CT98" s="171"/>
      <c r="CU98" s="171"/>
      <c r="CV98" s="171"/>
      <c r="CW98" s="171"/>
      <c r="CX98" s="171"/>
      <c r="CY98" s="171"/>
      <c r="CZ98" s="171"/>
      <c r="DA98" s="171"/>
      <c r="DB98" s="171"/>
      <c r="DC98" s="171"/>
      <c r="DD98" s="171"/>
      <c r="DE98" s="171"/>
    </row>
    <row r="99" spans="2:109" ht="13.5" customHeight="1">
      <c r="B99" s="54" t="s">
        <v>107</v>
      </c>
      <c r="C99" s="99"/>
      <c r="D99" s="99"/>
      <c r="E99" s="99"/>
      <c r="F99" s="99"/>
      <c r="G99" s="99"/>
      <c r="H99" s="99"/>
      <c r="I99" s="99"/>
      <c r="J99" s="99"/>
      <c r="K99" s="99"/>
      <c r="L99" s="99"/>
      <c r="M99" s="99"/>
      <c r="N99" s="99"/>
      <c r="O99" s="99"/>
      <c r="P99" s="99"/>
      <c r="Q99" s="99"/>
      <c r="R99" s="99">
        <f>R98/C98-1</f>
        <v>-5.4950975623665577E-2</v>
      </c>
      <c r="S99" s="99"/>
      <c r="T99" s="99">
        <f>T98/D98-1</f>
        <v>-0.12502867321459943</v>
      </c>
      <c r="U99" s="99">
        <f>U98/E98-1</f>
        <v>1.8887925669503813E-2</v>
      </c>
      <c r="V99" s="99">
        <f>V98/F98-1</f>
        <v>4.6539002903621896E-2</v>
      </c>
      <c r="W99" s="99">
        <f>W98/G98-1</f>
        <v>-1.0509229781049845E-2</v>
      </c>
      <c r="X99" s="99">
        <f t="shared" ref="X99:AL99" si="167">X98/H98-1</f>
        <v>0.10700321627743392</v>
      </c>
      <c r="Y99" s="99">
        <f t="shared" si="167"/>
        <v>5.7691915544917594E-2</v>
      </c>
      <c r="Z99" s="99">
        <f t="shared" si="167"/>
        <v>1.0369137772189063E-2</v>
      </c>
      <c r="AA99" s="99">
        <f t="shared" si="167"/>
        <v>5.662250317439943E-2</v>
      </c>
      <c r="AB99" s="99">
        <f t="shared" si="167"/>
        <v>0.24430097555630526</v>
      </c>
      <c r="AC99" s="99">
        <f t="shared" si="167"/>
        <v>0.16137443652236172</v>
      </c>
      <c r="AD99" s="99">
        <f t="shared" si="167"/>
        <v>9.0360721103321273E-2</v>
      </c>
      <c r="AE99" s="99">
        <f t="shared" si="167"/>
        <v>0.15984112229658254</v>
      </c>
      <c r="AF99" s="99">
        <f t="shared" si="167"/>
        <v>-0.10822778453171777</v>
      </c>
      <c r="AG99" s="99">
        <f t="shared" si="167"/>
        <v>-4.711656190240876E-2</v>
      </c>
      <c r="AH99" s="99">
        <f t="shared" si="167"/>
        <v>1.8375329411794983E-3</v>
      </c>
      <c r="AI99" s="99">
        <f t="shared" si="167"/>
        <v>-5.2483054727259448E-2</v>
      </c>
      <c r="AJ99" s="99">
        <f t="shared" si="167"/>
        <v>2.0488850614588383E-3</v>
      </c>
      <c r="AK99" s="99">
        <f t="shared" si="167"/>
        <v>0.13294817238996215</v>
      </c>
      <c r="AL99" s="99">
        <f t="shared" si="167"/>
        <v>6.5686327612813011E-2</v>
      </c>
      <c r="AM99" s="99">
        <f t="shared" ref="AM99:AS99" si="168">AM98/W98-1</f>
        <v>6.5064411446239534E-2</v>
      </c>
      <c r="AN99" s="99">
        <f t="shared" si="168"/>
        <v>-1.412208355141642E-2</v>
      </c>
      <c r="AO99" s="99">
        <f t="shared" si="168"/>
        <v>1.8145164423728488E-3</v>
      </c>
      <c r="AP99" s="99">
        <f t="shared" si="168"/>
        <v>0.11932675318143082</v>
      </c>
      <c r="AQ99" s="99">
        <f t="shared" si="168"/>
        <v>3.6089010534223087E-2</v>
      </c>
      <c r="AR99" s="99">
        <f t="shared" si="168"/>
        <v>-5.6633828893298599E-2</v>
      </c>
      <c r="AS99" s="99">
        <f t="shared" si="168"/>
        <v>1.4793233218600932E-2</v>
      </c>
      <c r="AT99" s="99">
        <f t="shared" ref="AT99:BA99" si="169">AT98/AD98-1</f>
        <v>5.9444684893197319E-3</v>
      </c>
      <c r="AU99" s="99">
        <f>AU98/AE98-1</f>
        <v>-6.7711328785768909E-3</v>
      </c>
      <c r="AV99" s="99">
        <f t="shared" si="169"/>
        <v>3.0046433766650615E-2</v>
      </c>
      <c r="AW99" s="99">
        <f t="shared" si="169"/>
        <v>1.4021916817398283E-2</v>
      </c>
      <c r="AX99" s="99">
        <f t="shared" si="169"/>
        <v>5.3168854758660622E-2</v>
      </c>
      <c r="AY99" s="99">
        <f>AY98/AI98-1</f>
        <v>3.0629155677400766E-2</v>
      </c>
      <c r="AZ99" s="99">
        <f t="shared" si="169"/>
        <v>1.7480720906878133E-2</v>
      </c>
      <c r="BA99" s="99">
        <f t="shared" si="169"/>
        <v>-5.3509195588518743E-2</v>
      </c>
      <c r="BB99" s="99">
        <f>BB98/AL98-1</f>
        <v>3.648545613009424E-2</v>
      </c>
      <c r="BC99" s="99">
        <f>BC98/AM98-1</f>
        <v>7.6550217834256973E-3</v>
      </c>
      <c r="BD99" s="99">
        <f t="shared" ref="BD99:BF99" si="170">BD98/AN98-1</f>
        <v>-7.9629425180276159E-2</v>
      </c>
      <c r="BE99" s="99">
        <f t="shared" si="170"/>
        <v>-8.2201903814857258E-2</v>
      </c>
      <c r="BF99" s="99">
        <f t="shared" si="170"/>
        <v>-5.6333341299834361E-2</v>
      </c>
      <c r="BG99" s="99">
        <f>BG98/AQ98-1</f>
        <v>-7.2599939076459563E-2</v>
      </c>
      <c r="BH99" s="99">
        <f t="shared" ref="BH99" si="171">BH98/AR98-1</f>
        <v>-6.772033204280703E-2</v>
      </c>
      <c r="BI99" s="99">
        <f t="shared" ref="BI99" si="172">BI98/AS98-1</f>
        <v>2.7191924110784305E-2</v>
      </c>
      <c r="BJ99" s="99">
        <f t="shared" ref="BJ99:BN99" si="173">BJ98/AT98-1</f>
        <v>1.4530680695914677E-2</v>
      </c>
      <c r="BK99" s="99">
        <f>BK98/AU98-1</f>
        <v>-3.63960527204088E-3</v>
      </c>
      <c r="BL99" s="99">
        <f t="shared" si="173"/>
        <v>4.3739569119339405E-2</v>
      </c>
      <c r="BM99" s="99">
        <f t="shared" si="173"/>
        <v>-7.3813312803476805E-3</v>
      </c>
      <c r="BN99" s="99">
        <f t="shared" si="173"/>
        <v>-7.7188316746952257E-3</v>
      </c>
      <c r="BO99" s="99">
        <f>BO98/AY98-1</f>
        <v>1.1646249808301645E-2</v>
      </c>
      <c r="BQ99" s="172"/>
      <c r="BR99" s="172"/>
      <c r="BS99" s="172"/>
      <c r="BT99" s="172"/>
      <c r="BU99" s="172"/>
      <c r="BV99" s="172"/>
      <c r="BW99" s="172"/>
      <c r="BX99" s="172"/>
      <c r="BY99" s="172"/>
      <c r="BZ99" s="172"/>
      <c r="CA99" s="172"/>
      <c r="CB99" s="172"/>
      <c r="CC99" s="172"/>
      <c r="CD99" s="172"/>
      <c r="CE99" s="172"/>
      <c r="CF99" s="172"/>
      <c r="CG99" s="172"/>
      <c r="CH99" s="172"/>
      <c r="CI99" s="172"/>
      <c r="CJ99" s="172"/>
      <c r="CK99" s="172"/>
      <c r="CL99" s="172"/>
      <c r="CM99" s="172"/>
      <c r="CN99" s="172"/>
      <c r="CO99" s="172"/>
      <c r="CP99" s="172"/>
      <c r="CQ99" s="172"/>
      <c r="CR99" s="172"/>
      <c r="CS99" s="172"/>
      <c r="CT99" s="172"/>
      <c r="CU99" s="172"/>
      <c r="CV99" s="172"/>
      <c r="CW99" s="172"/>
      <c r="CX99" s="172"/>
      <c r="CY99" s="172"/>
      <c r="CZ99" s="172"/>
      <c r="DA99" s="172"/>
      <c r="DB99" s="172"/>
      <c r="DC99" s="172"/>
      <c r="DD99" s="172"/>
      <c r="DE99" s="172"/>
    </row>
    <row r="100" spans="2:109" ht="13.5" customHeight="1">
      <c r="C100" s="94"/>
      <c r="D100" s="94"/>
      <c r="E100" s="94"/>
      <c r="F100" s="94"/>
      <c r="G100" s="94"/>
      <c r="H100" s="94"/>
      <c r="I100" s="94"/>
      <c r="J100" s="94"/>
      <c r="K100" s="94"/>
      <c r="L100" s="94"/>
      <c r="M100" s="94"/>
      <c r="N100" s="94"/>
      <c r="O100" s="94"/>
      <c r="P100" s="94"/>
      <c r="Q100" s="94"/>
      <c r="R100" s="94"/>
      <c r="S100" s="94"/>
      <c r="T100" s="94"/>
      <c r="U100" s="94"/>
      <c r="V100" s="94"/>
      <c r="W100" s="94"/>
      <c r="X100" s="94"/>
      <c r="Y100" s="94"/>
      <c r="Z100" s="94"/>
      <c r="AA100" s="94"/>
      <c r="AB100" s="94"/>
      <c r="AC100" s="94"/>
      <c r="AD100" s="94"/>
      <c r="AE100" s="94"/>
      <c r="AF100" s="94"/>
      <c r="AG100" s="94"/>
      <c r="AH100" s="94"/>
      <c r="AI100" s="94"/>
      <c r="AJ100" s="94"/>
      <c r="AK100" s="94"/>
      <c r="AL100" s="94"/>
      <c r="AM100" s="94"/>
      <c r="AN100" s="94"/>
      <c r="AO100" s="94"/>
      <c r="AP100" s="94"/>
      <c r="AQ100" s="94"/>
      <c r="AR100" s="94"/>
      <c r="AS100" s="94"/>
      <c r="AT100" s="94"/>
      <c r="AU100" s="94"/>
      <c r="AV100" s="94"/>
      <c r="AW100" s="94"/>
      <c r="AX100" s="94"/>
      <c r="AY100" s="94"/>
      <c r="AZ100" s="94"/>
      <c r="BA100" s="94"/>
      <c r="BB100" s="94"/>
      <c r="BC100" s="94"/>
      <c r="BD100" s="94"/>
      <c r="BE100" s="94"/>
      <c r="BF100" s="94"/>
      <c r="BG100" s="94"/>
      <c r="BH100" s="94"/>
      <c r="BI100" s="94"/>
      <c r="BJ100" s="94"/>
      <c r="BK100" s="94"/>
      <c r="BL100" s="94"/>
      <c r="BM100" s="94"/>
      <c r="BN100" s="94"/>
      <c r="BO100" s="94"/>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c r="CS100" s="167"/>
      <c r="CT100" s="167"/>
      <c r="CU100" s="167"/>
      <c r="CV100" s="167"/>
      <c r="CW100" s="167"/>
      <c r="CX100" s="167"/>
      <c r="CY100" s="167"/>
      <c r="CZ100" s="167"/>
      <c r="DA100" s="167"/>
      <c r="DB100" s="167"/>
      <c r="DC100" s="167"/>
      <c r="DD100" s="167"/>
      <c r="DE100" s="167"/>
    </row>
    <row r="101" spans="2:109" ht="13.5" customHeight="1">
      <c r="C101" s="94"/>
      <c r="D101" s="94"/>
      <c r="E101" s="94"/>
      <c r="F101" s="94"/>
      <c r="G101" s="94"/>
      <c r="H101" s="94"/>
      <c r="I101" s="94"/>
      <c r="J101" s="94"/>
      <c r="K101" s="94"/>
      <c r="L101" s="94"/>
      <c r="M101" s="94"/>
      <c r="N101" s="94"/>
      <c r="O101" s="94"/>
      <c r="P101" s="94"/>
      <c r="Q101" s="94"/>
      <c r="R101" s="94"/>
      <c r="S101" s="94"/>
      <c r="T101" s="94"/>
      <c r="U101" s="94"/>
      <c r="V101" s="94"/>
      <c r="W101" s="94"/>
      <c r="X101" s="94"/>
      <c r="Y101" s="94"/>
      <c r="Z101" s="94"/>
      <c r="AA101" s="94"/>
      <c r="AB101" s="94"/>
      <c r="AC101" s="94"/>
      <c r="AD101" s="94"/>
      <c r="AE101" s="94"/>
      <c r="AF101" s="94"/>
      <c r="AG101" s="94"/>
      <c r="AH101" s="94"/>
      <c r="AI101" s="94"/>
      <c r="AJ101" s="94"/>
      <c r="AK101" s="94"/>
      <c r="AL101" s="94"/>
      <c r="AM101" s="94"/>
      <c r="AN101" s="94"/>
      <c r="AO101" s="94"/>
      <c r="AP101" s="94"/>
      <c r="AQ101" s="94"/>
      <c r="AR101" s="94"/>
      <c r="AS101" s="94"/>
      <c r="AT101" s="94"/>
      <c r="AU101" s="94"/>
      <c r="AV101" s="94"/>
      <c r="AW101" s="94"/>
      <c r="AX101" s="94"/>
      <c r="AY101" s="94"/>
      <c r="AZ101" s="94"/>
      <c r="BA101" s="94"/>
      <c r="BB101" s="94"/>
      <c r="BC101" s="94"/>
      <c r="BD101" s="94"/>
      <c r="BE101" s="94"/>
      <c r="BF101" s="94"/>
      <c r="BG101" s="94"/>
      <c r="BH101" s="94"/>
      <c r="BI101" s="94"/>
      <c r="BJ101" s="94"/>
      <c r="BK101" s="94"/>
      <c r="BL101" s="94"/>
      <c r="BM101" s="94"/>
      <c r="BN101" s="94"/>
      <c r="BO101" s="94"/>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c r="CS101" s="167"/>
      <c r="CT101" s="167"/>
      <c r="CU101" s="167"/>
      <c r="CV101" s="167"/>
      <c r="CW101" s="167"/>
      <c r="CX101" s="167"/>
      <c r="CY101" s="167"/>
      <c r="CZ101" s="167"/>
      <c r="DA101" s="167"/>
      <c r="DB101" s="167"/>
      <c r="DC101" s="167"/>
      <c r="DD101" s="167"/>
      <c r="DE101" s="167"/>
    </row>
    <row r="103" spans="2:109" ht="13.5" customHeight="1">
      <c r="P103" s="94"/>
      <c r="Q103" s="94"/>
      <c r="R103" s="94"/>
      <c r="S103" s="94"/>
      <c r="T103" s="94"/>
      <c r="U103" s="94"/>
      <c r="V103" s="94"/>
      <c r="W103" s="94"/>
      <c r="X103" s="94"/>
      <c r="Y103" s="94"/>
      <c r="Z103" s="94"/>
      <c r="AA103" s="94"/>
      <c r="AB103" s="94"/>
      <c r="AC103" s="94"/>
      <c r="AD103" s="94"/>
      <c r="AE103" s="94"/>
      <c r="AF103" s="94"/>
      <c r="AG103" s="94"/>
      <c r="AH103" s="94"/>
      <c r="AI103" s="94"/>
      <c r="AJ103" s="94"/>
      <c r="AK103" s="94"/>
      <c r="AL103" s="94"/>
      <c r="AM103" s="94"/>
      <c r="AN103" s="94"/>
      <c r="AO103" s="94"/>
      <c r="AP103" s="94"/>
      <c r="AQ103" s="94"/>
      <c r="AR103" s="94"/>
      <c r="AS103" s="94"/>
      <c r="AT103" s="94"/>
      <c r="AU103" s="94"/>
      <c r="AV103" s="94"/>
      <c r="AW103" s="94"/>
      <c r="AX103" s="94"/>
      <c r="AY103" s="94"/>
      <c r="AZ103" s="94"/>
      <c r="BA103" s="94"/>
      <c r="BB103" s="94"/>
      <c r="BC103" s="94"/>
      <c r="BD103" s="94"/>
      <c r="BE103" s="94"/>
      <c r="BF103" s="94"/>
      <c r="BG103" s="69"/>
      <c r="BH103" s="69"/>
      <c r="BI103" s="69"/>
      <c r="BJ103" s="94"/>
      <c r="BK103" s="94"/>
      <c r="BL103" s="69"/>
      <c r="BM103" s="69"/>
      <c r="BN103" s="69"/>
      <c r="BO103" s="69"/>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c r="CS103" s="167"/>
      <c r="CT103" s="167"/>
      <c r="CU103" s="167"/>
      <c r="CV103" s="167"/>
      <c r="CW103" s="167"/>
      <c r="CX103" s="167"/>
      <c r="CY103" s="167"/>
      <c r="CZ103" s="167"/>
      <c r="DA103" s="167"/>
      <c r="DB103" s="167"/>
      <c r="DC103" s="167"/>
      <c r="DD103" s="167"/>
      <c r="DE103" s="167"/>
    </row>
    <row r="104" spans="2:109" ht="13.5" customHeight="1">
      <c r="P104" s="94"/>
      <c r="Q104" s="94"/>
      <c r="R104" s="94"/>
      <c r="S104" s="94"/>
      <c r="T104" s="94"/>
      <c r="U104" s="94"/>
      <c r="V104" s="94"/>
      <c r="W104" s="94"/>
      <c r="X104" s="94"/>
      <c r="Y104" s="94"/>
      <c r="Z104" s="94"/>
      <c r="AA104" s="94"/>
      <c r="AB104" s="94"/>
      <c r="AC104" s="94"/>
      <c r="AD104" s="94"/>
      <c r="AE104" s="94"/>
      <c r="AF104" s="94"/>
      <c r="AG104" s="94"/>
      <c r="AH104" s="94"/>
      <c r="AI104" s="94"/>
      <c r="AJ104" s="94"/>
      <c r="AK104" s="94"/>
      <c r="AL104" s="94"/>
      <c r="AM104" s="94"/>
      <c r="AN104" s="94"/>
      <c r="AO104" s="94"/>
      <c r="AP104" s="94"/>
      <c r="AQ104" s="94"/>
      <c r="AR104" s="94"/>
      <c r="AS104" s="94"/>
      <c r="AT104" s="94"/>
      <c r="AU104" s="94"/>
      <c r="AV104" s="94"/>
      <c r="AW104" s="94"/>
      <c r="AX104" s="94"/>
      <c r="AY104" s="94"/>
      <c r="AZ104" s="94"/>
      <c r="BA104" s="94"/>
      <c r="BB104" s="94"/>
      <c r="BC104" s="94"/>
      <c r="BD104" s="94"/>
      <c r="BE104" s="94"/>
      <c r="BF104" s="94"/>
      <c r="BG104" s="69"/>
      <c r="BH104" s="69"/>
      <c r="BI104" s="69"/>
      <c r="BJ104" s="94"/>
      <c r="BK104" s="94"/>
      <c r="BL104" s="69"/>
      <c r="BM104" s="69"/>
      <c r="BN104" s="69"/>
      <c r="BO104" s="69"/>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c r="CS104" s="167"/>
      <c r="CT104" s="167"/>
      <c r="CU104" s="167"/>
      <c r="CV104" s="167"/>
      <c r="CW104" s="167"/>
      <c r="CX104" s="167"/>
      <c r="CY104" s="167"/>
      <c r="CZ104" s="167"/>
      <c r="DA104" s="167"/>
      <c r="DB104" s="167"/>
      <c r="DC104" s="167"/>
      <c r="DD104" s="167"/>
      <c r="DE104" s="167"/>
    </row>
    <row r="105" spans="2:109" ht="13.5" customHeight="1">
      <c r="P105" s="94"/>
      <c r="Q105" s="94"/>
      <c r="R105" s="94"/>
      <c r="S105" s="94"/>
      <c r="T105" s="94"/>
      <c r="U105" s="94"/>
      <c r="V105" s="94"/>
      <c r="W105" s="94"/>
      <c r="X105" s="94"/>
      <c r="Y105" s="94"/>
      <c r="Z105" s="94"/>
      <c r="AA105" s="94"/>
      <c r="AB105" s="94"/>
      <c r="AC105" s="94"/>
      <c r="AD105" s="94"/>
      <c r="AE105" s="94"/>
      <c r="AF105" s="94"/>
      <c r="AG105" s="94"/>
      <c r="AH105" s="94"/>
      <c r="AI105" s="94"/>
      <c r="AJ105" s="94"/>
      <c r="AK105" s="94"/>
      <c r="AL105" s="94"/>
      <c r="AM105" s="94"/>
      <c r="AN105" s="94"/>
      <c r="AO105" s="94"/>
      <c r="AP105" s="94"/>
      <c r="AQ105" s="94"/>
      <c r="AR105" s="94"/>
      <c r="AS105" s="94"/>
      <c r="AT105" s="94"/>
      <c r="AU105" s="94"/>
      <c r="AV105" s="94"/>
      <c r="AW105" s="94"/>
      <c r="AX105" s="94"/>
      <c r="AY105" s="94"/>
      <c r="AZ105" s="94"/>
      <c r="BA105" s="94"/>
      <c r="BB105" s="94"/>
      <c r="BC105" s="94"/>
      <c r="BD105" s="94"/>
      <c r="BE105" s="94"/>
      <c r="BF105" s="94"/>
      <c r="BG105" s="69"/>
      <c r="BH105" s="69"/>
      <c r="BI105" s="69"/>
      <c r="BJ105" s="94"/>
      <c r="BK105" s="94"/>
      <c r="BL105" s="69"/>
      <c r="BM105" s="69"/>
      <c r="BN105" s="69"/>
      <c r="BO105" s="69"/>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c r="CS105" s="167"/>
      <c r="CT105" s="167"/>
      <c r="CU105" s="167"/>
      <c r="CV105" s="167"/>
      <c r="CW105" s="167"/>
      <c r="CX105" s="167"/>
      <c r="CY105" s="167"/>
      <c r="CZ105" s="167"/>
      <c r="DA105" s="167"/>
      <c r="DB105" s="167"/>
      <c r="DC105" s="167"/>
      <c r="DD105" s="167"/>
      <c r="DE105" s="167"/>
    </row>
    <row r="106" spans="2:109" ht="13.5" customHeight="1">
      <c r="P106" s="94"/>
      <c r="Q106" s="94"/>
      <c r="R106" s="94"/>
      <c r="S106" s="94"/>
      <c r="T106" s="94"/>
      <c r="U106" s="94"/>
      <c r="V106" s="94"/>
      <c r="W106" s="94"/>
      <c r="X106" s="94"/>
      <c r="Y106" s="94"/>
      <c r="Z106" s="94"/>
      <c r="AA106" s="94"/>
      <c r="AB106" s="94"/>
      <c r="AC106" s="94"/>
      <c r="AD106" s="94"/>
      <c r="AE106" s="94"/>
      <c r="AF106" s="94"/>
      <c r="AG106" s="94"/>
      <c r="AH106" s="94"/>
      <c r="AI106" s="94"/>
      <c r="AJ106" s="94"/>
      <c r="AK106" s="94"/>
      <c r="AL106" s="94"/>
      <c r="AM106" s="94"/>
      <c r="AN106" s="94"/>
      <c r="AO106" s="94"/>
      <c r="AP106" s="94"/>
      <c r="AQ106" s="94"/>
      <c r="AR106" s="94"/>
      <c r="AS106" s="94"/>
      <c r="AT106" s="94"/>
      <c r="AU106" s="94"/>
      <c r="AV106" s="94"/>
      <c r="AW106" s="94"/>
      <c r="AX106" s="94"/>
      <c r="AY106" s="94"/>
      <c r="AZ106" s="94"/>
      <c r="BA106" s="94"/>
      <c r="BB106" s="94"/>
      <c r="BC106" s="94"/>
      <c r="BD106" s="94"/>
      <c r="BE106" s="94"/>
      <c r="BF106" s="94"/>
      <c r="BG106" s="69"/>
      <c r="BH106" s="69"/>
      <c r="BI106" s="69"/>
      <c r="BJ106" s="94"/>
      <c r="BK106" s="94"/>
      <c r="BL106" s="69"/>
      <c r="BM106" s="69"/>
      <c r="BN106" s="69"/>
      <c r="BO106" s="69"/>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c r="CS106" s="167"/>
      <c r="CT106" s="167"/>
      <c r="CU106" s="167"/>
      <c r="CV106" s="167"/>
      <c r="CW106" s="167"/>
      <c r="CX106" s="167"/>
      <c r="CY106" s="167"/>
      <c r="CZ106" s="167"/>
      <c r="DA106" s="167"/>
      <c r="DB106" s="167"/>
      <c r="DC106" s="167"/>
      <c r="DD106" s="167"/>
      <c r="DE106" s="167"/>
    </row>
    <row r="107" spans="2:109" ht="13.5" customHeight="1">
      <c r="P107" s="94"/>
      <c r="Q107" s="94"/>
      <c r="R107" s="94"/>
      <c r="S107" s="94"/>
      <c r="T107" s="94"/>
      <c r="U107" s="94"/>
      <c r="V107" s="94"/>
      <c r="W107" s="94"/>
      <c r="X107" s="94"/>
      <c r="Y107" s="94"/>
      <c r="Z107" s="94"/>
      <c r="AA107" s="94"/>
      <c r="AB107" s="94"/>
      <c r="AC107" s="94"/>
      <c r="AD107" s="94"/>
      <c r="AE107" s="94"/>
      <c r="AF107" s="94"/>
      <c r="AG107" s="94"/>
      <c r="AH107" s="94"/>
      <c r="AI107" s="94"/>
      <c r="AJ107" s="94"/>
      <c r="AK107" s="94"/>
      <c r="AL107" s="94"/>
      <c r="AM107" s="94"/>
      <c r="AN107" s="94"/>
      <c r="AO107" s="94"/>
      <c r="AP107" s="94"/>
      <c r="AQ107" s="94"/>
      <c r="AR107" s="94"/>
      <c r="AS107" s="94"/>
      <c r="AT107" s="94"/>
      <c r="AU107" s="94"/>
      <c r="AV107" s="94"/>
      <c r="AW107" s="94"/>
      <c r="AX107" s="94"/>
      <c r="AY107" s="94"/>
      <c r="AZ107" s="94"/>
      <c r="BA107" s="94"/>
      <c r="BB107" s="94"/>
      <c r="BC107" s="94"/>
      <c r="BD107" s="94"/>
      <c r="BE107" s="94"/>
      <c r="BF107" s="94"/>
      <c r="BG107" s="69"/>
      <c r="BH107" s="69"/>
      <c r="BI107" s="69"/>
      <c r="BJ107" s="94"/>
      <c r="BK107" s="94"/>
      <c r="BL107" s="69"/>
      <c r="BM107" s="69"/>
      <c r="BN107" s="69"/>
      <c r="BO107" s="69"/>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c r="CS107" s="167"/>
      <c r="CT107" s="167"/>
      <c r="CU107" s="167"/>
      <c r="CV107" s="167"/>
      <c r="CW107" s="167"/>
      <c r="CX107" s="167"/>
      <c r="CY107" s="167"/>
      <c r="CZ107" s="167"/>
      <c r="DA107" s="167"/>
      <c r="DB107" s="167"/>
      <c r="DC107" s="167"/>
      <c r="DD107" s="167"/>
      <c r="DE107" s="167"/>
    </row>
    <row r="108" spans="2:109" ht="13.5" customHeight="1">
      <c r="P108" s="94"/>
      <c r="Q108" s="94"/>
      <c r="R108" s="94"/>
      <c r="S108" s="94"/>
      <c r="T108" s="94"/>
      <c r="U108" s="94"/>
      <c r="V108" s="94"/>
      <c r="W108" s="94"/>
      <c r="X108" s="94"/>
      <c r="Y108" s="94"/>
      <c r="Z108" s="94"/>
      <c r="AA108" s="94"/>
      <c r="AB108" s="94"/>
      <c r="AC108" s="94"/>
      <c r="AD108" s="94"/>
      <c r="AE108" s="94"/>
      <c r="AF108" s="94"/>
      <c r="AG108" s="94"/>
      <c r="AH108" s="94"/>
      <c r="AI108" s="94"/>
      <c r="AJ108" s="94"/>
      <c r="AK108" s="94"/>
      <c r="AL108" s="94"/>
      <c r="AM108" s="94"/>
      <c r="AN108" s="94"/>
      <c r="AO108" s="94"/>
      <c r="AP108" s="94"/>
      <c r="AQ108" s="94"/>
      <c r="AR108" s="94"/>
      <c r="AS108" s="94"/>
      <c r="AT108" s="94"/>
      <c r="AU108" s="94"/>
      <c r="AV108" s="94"/>
      <c r="AW108" s="94"/>
      <c r="AX108" s="94"/>
      <c r="AY108" s="94"/>
      <c r="AZ108" s="94"/>
      <c r="BA108" s="94"/>
      <c r="BB108" s="94"/>
      <c r="BC108" s="94"/>
      <c r="BD108" s="94"/>
      <c r="BE108" s="94"/>
      <c r="BF108" s="94"/>
      <c r="BG108" s="69"/>
      <c r="BH108" s="69"/>
      <c r="BI108" s="69"/>
      <c r="BJ108" s="94"/>
      <c r="BK108" s="94"/>
      <c r="BL108" s="69"/>
      <c r="BM108" s="69"/>
      <c r="BN108" s="69"/>
      <c r="BO108" s="69"/>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c r="CS108" s="167"/>
      <c r="CT108" s="167"/>
      <c r="CU108" s="167"/>
      <c r="CV108" s="167"/>
      <c r="CW108" s="167"/>
      <c r="CX108" s="167"/>
      <c r="CY108" s="167"/>
      <c r="CZ108" s="167"/>
      <c r="DA108" s="167"/>
      <c r="DB108" s="167"/>
      <c r="DC108" s="167"/>
      <c r="DD108" s="167"/>
      <c r="DE108" s="167"/>
    </row>
    <row r="109" spans="2:109" ht="13.5" customHeight="1">
      <c r="P109" s="94"/>
      <c r="Q109" s="94"/>
      <c r="R109" s="94"/>
      <c r="S109" s="94"/>
      <c r="T109" s="94"/>
      <c r="U109" s="94"/>
      <c r="V109" s="94"/>
      <c r="W109" s="94"/>
      <c r="X109" s="94"/>
      <c r="Y109" s="94"/>
      <c r="Z109" s="94"/>
      <c r="AA109" s="94"/>
      <c r="AB109" s="94"/>
      <c r="AC109" s="94"/>
      <c r="AD109" s="94"/>
      <c r="AE109" s="94"/>
      <c r="AF109" s="94"/>
      <c r="AG109" s="94"/>
      <c r="AH109" s="94"/>
      <c r="AI109" s="94"/>
      <c r="AJ109" s="94"/>
      <c r="AK109" s="94"/>
      <c r="AL109" s="94"/>
      <c r="AM109" s="94"/>
      <c r="AN109" s="94"/>
      <c r="AO109" s="94"/>
      <c r="AP109" s="94"/>
      <c r="AQ109" s="94"/>
      <c r="AR109" s="94"/>
      <c r="AS109" s="94"/>
      <c r="AT109" s="94"/>
      <c r="AU109" s="94"/>
      <c r="AV109" s="94"/>
      <c r="AW109" s="94"/>
      <c r="AX109" s="94"/>
      <c r="AY109" s="94"/>
      <c r="AZ109" s="94"/>
      <c r="BA109" s="94"/>
      <c r="BB109" s="94"/>
      <c r="BC109" s="94"/>
      <c r="BD109" s="94"/>
      <c r="BE109" s="94"/>
      <c r="BF109" s="94"/>
      <c r="BG109" s="69"/>
      <c r="BH109" s="69"/>
      <c r="BI109" s="69"/>
      <c r="BJ109" s="94"/>
      <c r="BK109" s="94"/>
      <c r="BL109" s="69"/>
      <c r="BM109" s="69"/>
      <c r="BN109" s="69"/>
      <c r="BO109" s="69"/>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c r="CS109" s="167"/>
      <c r="CT109" s="167"/>
      <c r="CU109" s="167"/>
      <c r="CV109" s="167"/>
      <c r="CW109" s="167"/>
      <c r="CX109" s="167"/>
      <c r="CY109" s="167"/>
      <c r="CZ109" s="167"/>
      <c r="DA109" s="167"/>
      <c r="DB109" s="167"/>
      <c r="DC109" s="167"/>
      <c r="DD109" s="167"/>
      <c r="DE109" s="167"/>
    </row>
    <row r="110" spans="2:109" ht="13.5" customHeight="1">
      <c r="P110" s="94"/>
      <c r="Q110" s="94"/>
      <c r="R110" s="94"/>
      <c r="S110" s="94"/>
      <c r="T110" s="94"/>
      <c r="U110" s="94"/>
      <c r="V110" s="94"/>
      <c r="W110" s="94"/>
      <c r="X110" s="94"/>
      <c r="Y110" s="94"/>
      <c r="Z110" s="94"/>
      <c r="AA110" s="94"/>
      <c r="AB110" s="94"/>
      <c r="AC110" s="94"/>
      <c r="AD110" s="94"/>
      <c r="AE110" s="94"/>
      <c r="AF110" s="94"/>
      <c r="AG110" s="94"/>
      <c r="AH110" s="94"/>
      <c r="AI110" s="94"/>
      <c r="AJ110" s="94"/>
      <c r="AK110" s="94"/>
      <c r="AL110" s="94"/>
      <c r="AM110" s="94"/>
      <c r="AN110" s="94"/>
      <c r="AO110" s="94"/>
      <c r="AP110" s="94"/>
      <c r="AQ110" s="94"/>
      <c r="AR110" s="94"/>
      <c r="AS110" s="94"/>
      <c r="AT110" s="94"/>
      <c r="AU110" s="94"/>
      <c r="AV110" s="94"/>
      <c r="AW110" s="94"/>
      <c r="AX110" s="94"/>
      <c r="AY110" s="94"/>
      <c r="AZ110" s="94"/>
      <c r="BA110" s="94"/>
      <c r="BB110" s="94"/>
      <c r="BC110" s="94"/>
      <c r="BD110" s="94"/>
      <c r="BE110" s="94"/>
      <c r="BF110" s="94"/>
      <c r="BG110" s="69"/>
      <c r="BH110" s="69"/>
      <c r="BI110" s="69"/>
      <c r="BJ110" s="94"/>
      <c r="BK110" s="94"/>
      <c r="BL110" s="69"/>
      <c r="BM110" s="69"/>
      <c r="BN110" s="69"/>
      <c r="BO110" s="69"/>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c r="CS110" s="167"/>
      <c r="CT110" s="167"/>
      <c r="CU110" s="167"/>
      <c r="CV110" s="167"/>
      <c r="CW110" s="167"/>
      <c r="CX110" s="167"/>
      <c r="CY110" s="167"/>
      <c r="CZ110" s="167"/>
      <c r="DA110" s="167"/>
      <c r="DB110" s="167"/>
      <c r="DC110" s="167"/>
      <c r="DD110" s="167"/>
      <c r="DE110" s="167"/>
    </row>
    <row r="111" spans="2:109" ht="13.5" customHeight="1">
      <c r="P111" s="94"/>
      <c r="Q111" s="94"/>
      <c r="R111" s="94"/>
      <c r="S111" s="94"/>
      <c r="T111" s="94"/>
      <c r="U111" s="94"/>
      <c r="V111" s="94"/>
      <c r="W111" s="94"/>
      <c r="X111" s="94"/>
      <c r="Y111" s="94"/>
      <c r="Z111" s="94"/>
      <c r="AA111" s="94"/>
      <c r="AB111" s="94"/>
      <c r="AC111" s="94"/>
      <c r="AD111" s="94"/>
      <c r="AE111" s="94"/>
      <c r="AF111" s="94"/>
      <c r="AG111" s="94"/>
      <c r="AH111" s="94"/>
      <c r="AI111" s="94"/>
      <c r="AJ111" s="94"/>
      <c r="AK111" s="94"/>
      <c r="AL111" s="94"/>
      <c r="AM111" s="94"/>
      <c r="AN111" s="94"/>
      <c r="AO111" s="94"/>
      <c r="AP111" s="94"/>
      <c r="AQ111" s="94"/>
      <c r="AR111" s="94"/>
      <c r="AS111" s="94"/>
      <c r="AT111" s="94"/>
      <c r="AU111" s="94"/>
      <c r="AV111" s="94"/>
      <c r="AW111" s="94"/>
      <c r="AX111" s="94"/>
      <c r="AY111" s="94"/>
      <c r="AZ111" s="94"/>
      <c r="BA111" s="94"/>
      <c r="BB111" s="94"/>
      <c r="BC111" s="94"/>
      <c r="BD111" s="94"/>
      <c r="BE111" s="94"/>
      <c r="BF111" s="94"/>
      <c r="BG111" s="69"/>
      <c r="BH111" s="69"/>
      <c r="BI111" s="69"/>
      <c r="BJ111" s="94"/>
      <c r="BK111" s="94"/>
      <c r="BL111" s="69"/>
      <c r="BM111" s="69"/>
      <c r="BN111" s="69"/>
      <c r="BO111" s="69"/>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c r="CS111" s="167"/>
      <c r="CT111" s="167"/>
      <c r="CU111" s="167"/>
      <c r="CV111" s="167"/>
      <c r="CW111" s="167"/>
      <c r="CX111" s="167"/>
      <c r="CY111" s="167"/>
      <c r="CZ111" s="167"/>
      <c r="DA111" s="167"/>
      <c r="DB111" s="167"/>
      <c r="DC111" s="167"/>
      <c r="DD111" s="167"/>
      <c r="DE111" s="167"/>
    </row>
    <row r="112" spans="2:109" ht="13.5" customHeight="1">
      <c r="P112" s="94"/>
      <c r="Q112" s="94"/>
      <c r="R112" s="94"/>
      <c r="S112" s="94"/>
      <c r="T112" s="94"/>
      <c r="U112" s="94"/>
      <c r="V112" s="94"/>
      <c r="W112" s="94"/>
      <c r="X112" s="94"/>
      <c r="Y112" s="94"/>
      <c r="Z112" s="94"/>
      <c r="AA112" s="94"/>
      <c r="AB112" s="94"/>
      <c r="AC112" s="94"/>
      <c r="AD112" s="94"/>
      <c r="AE112" s="94"/>
      <c r="AF112" s="94"/>
      <c r="AG112" s="94"/>
      <c r="AH112" s="94"/>
      <c r="AI112" s="94"/>
      <c r="AJ112" s="94"/>
      <c r="AK112" s="94"/>
      <c r="AL112" s="94"/>
      <c r="AM112" s="94"/>
      <c r="AN112" s="94"/>
      <c r="AO112" s="94"/>
      <c r="AP112" s="94"/>
      <c r="AQ112" s="94"/>
      <c r="AR112" s="94"/>
      <c r="AS112" s="94"/>
      <c r="AT112" s="94"/>
      <c r="AU112" s="94"/>
      <c r="AV112" s="94"/>
      <c r="AW112" s="94"/>
      <c r="AX112" s="94"/>
      <c r="AY112" s="94"/>
      <c r="AZ112" s="94"/>
      <c r="BA112" s="94"/>
      <c r="BB112" s="94"/>
      <c r="BC112" s="94"/>
      <c r="BD112" s="94"/>
      <c r="BE112" s="94"/>
      <c r="BF112" s="94"/>
      <c r="BG112" s="69"/>
      <c r="BH112" s="69"/>
      <c r="BI112" s="69"/>
      <c r="BJ112" s="94"/>
      <c r="BK112" s="94"/>
      <c r="BL112" s="69"/>
      <c r="BM112" s="69"/>
      <c r="BN112" s="69"/>
      <c r="BO112" s="69"/>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c r="CS112" s="167"/>
      <c r="CT112" s="167"/>
      <c r="CU112" s="167"/>
      <c r="CV112" s="167"/>
      <c r="CW112" s="167"/>
      <c r="CX112" s="167"/>
      <c r="CY112" s="167"/>
      <c r="CZ112" s="167"/>
      <c r="DA112" s="167"/>
      <c r="DB112" s="167"/>
      <c r="DC112" s="167"/>
      <c r="DD112" s="167"/>
      <c r="DE112" s="167"/>
    </row>
    <row r="113" spans="16:109" ht="13.5" customHeight="1">
      <c r="P113" s="94"/>
      <c r="Q113" s="94"/>
      <c r="R113" s="94"/>
      <c r="S113" s="94"/>
      <c r="T113" s="94"/>
      <c r="U113" s="94"/>
      <c r="V113" s="94"/>
      <c r="W113" s="94"/>
      <c r="X113" s="94"/>
      <c r="Y113" s="94"/>
      <c r="Z113" s="94"/>
      <c r="AA113" s="94"/>
      <c r="AB113" s="94"/>
      <c r="AC113" s="94"/>
      <c r="AD113" s="94"/>
      <c r="AE113" s="94"/>
      <c r="AF113" s="94"/>
      <c r="AG113" s="94"/>
      <c r="AH113" s="94"/>
      <c r="AI113" s="94"/>
      <c r="AJ113" s="94"/>
      <c r="AK113" s="94"/>
      <c r="AL113" s="94"/>
      <c r="AM113" s="94"/>
      <c r="AN113" s="94"/>
      <c r="AO113" s="94"/>
      <c r="AP113" s="94"/>
      <c r="AQ113" s="94"/>
      <c r="AR113" s="94"/>
      <c r="AS113" s="94"/>
      <c r="AT113" s="94"/>
      <c r="AU113" s="94"/>
      <c r="AV113" s="94"/>
      <c r="AW113" s="94"/>
      <c r="AX113" s="94"/>
      <c r="AY113" s="94"/>
      <c r="AZ113" s="94"/>
      <c r="BA113" s="94"/>
      <c r="BB113" s="94"/>
      <c r="BC113" s="94"/>
      <c r="BD113" s="94"/>
      <c r="BE113" s="94"/>
      <c r="BF113" s="94"/>
      <c r="BG113" s="69"/>
      <c r="BH113" s="69"/>
      <c r="BI113" s="69"/>
      <c r="BJ113" s="94"/>
      <c r="BK113" s="94"/>
      <c r="BL113" s="69"/>
      <c r="BM113" s="69"/>
      <c r="BN113" s="69"/>
      <c r="BO113" s="69"/>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c r="CS113" s="167"/>
      <c r="CT113" s="167"/>
      <c r="CU113" s="167"/>
      <c r="CV113" s="167"/>
      <c r="CW113" s="167"/>
      <c r="CX113" s="167"/>
      <c r="CY113" s="167"/>
      <c r="CZ113" s="167"/>
      <c r="DA113" s="167"/>
      <c r="DB113" s="167"/>
      <c r="DC113" s="167"/>
      <c r="DD113" s="167"/>
      <c r="DE113" s="167"/>
    </row>
    <row r="114" spans="16:109" ht="13.5" customHeight="1">
      <c r="P114" s="94"/>
      <c r="Q114" s="94"/>
      <c r="R114" s="94"/>
      <c r="S114" s="94"/>
      <c r="T114" s="94"/>
      <c r="U114" s="94"/>
      <c r="V114" s="94"/>
      <c r="W114" s="94"/>
      <c r="X114" s="94"/>
      <c r="Y114" s="94"/>
      <c r="Z114" s="94"/>
      <c r="AA114" s="94"/>
      <c r="AB114" s="94"/>
      <c r="AC114" s="94"/>
      <c r="AD114" s="94"/>
      <c r="AE114" s="94"/>
      <c r="AF114" s="94"/>
      <c r="AG114" s="94"/>
      <c r="AH114" s="94"/>
      <c r="AI114" s="94"/>
      <c r="AJ114" s="94"/>
      <c r="AK114" s="94"/>
      <c r="AL114" s="94"/>
      <c r="AM114" s="94"/>
      <c r="AN114" s="94"/>
      <c r="AO114" s="94"/>
      <c r="AP114" s="94"/>
      <c r="AQ114" s="94"/>
      <c r="AR114" s="94"/>
      <c r="AS114" s="94"/>
      <c r="AT114" s="94"/>
      <c r="AU114" s="94"/>
      <c r="AV114" s="94"/>
      <c r="AW114" s="94"/>
      <c r="AX114" s="94"/>
      <c r="AY114" s="94"/>
      <c r="AZ114" s="94"/>
      <c r="BA114" s="94"/>
      <c r="BB114" s="94"/>
      <c r="BC114" s="94"/>
      <c r="BD114" s="94"/>
      <c r="BE114" s="94"/>
      <c r="BF114" s="94"/>
      <c r="BG114" s="69"/>
      <c r="BH114" s="69"/>
      <c r="BI114" s="69"/>
      <c r="BJ114" s="94"/>
      <c r="BK114" s="94"/>
      <c r="BL114" s="69"/>
      <c r="BM114" s="69"/>
      <c r="BN114" s="69"/>
      <c r="BO114" s="69"/>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c r="CS114" s="167"/>
      <c r="CT114" s="167"/>
      <c r="CU114" s="167"/>
      <c r="CV114" s="167"/>
      <c r="CW114" s="167"/>
      <c r="CX114" s="167"/>
      <c r="CY114" s="167"/>
      <c r="CZ114" s="167"/>
      <c r="DA114" s="167"/>
      <c r="DB114" s="167"/>
      <c r="DC114" s="167"/>
      <c r="DD114" s="167"/>
      <c r="DE114" s="167"/>
    </row>
    <row r="115" spans="16:109" ht="13.5" customHeight="1">
      <c r="P115" s="94"/>
      <c r="Q115" s="94"/>
      <c r="R115" s="94"/>
      <c r="S115" s="94"/>
      <c r="T115" s="94"/>
      <c r="U115" s="94"/>
      <c r="V115" s="94"/>
      <c r="W115" s="94"/>
      <c r="X115" s="94"/>
      <c r="Y115" s="94"/>
      <c r="Z115" s="94"/>
      <c r="AA115" s="94"/>
      <c r="AB115" s="94"/>
      <c r="AC115" s="94"/>
      <c r="AD115" s="94"/>
      <c r="AE115" s="94"/>
      <c r="AF115" s="94"/>
      <c r="AG115" s="94"/>
      <c r="AH115" s="94"/>
      <c r="AI115" s="94"/>
      <c r="AJ115" s="94"/>
      <c r="AK115" s="94"/>
      <c r="AL115" s="94"/>
      <c r="AM115" s="94"/>
      <c r="AN115" s="94"/>
      <c r="AO115" s="94"/>
      <c r="AP115" s="94"/>
      <c r="AQ115" s="94"/>
      <c r="AR115" s="94"/>
      <c r="AS115" s="94"/>
      <c r="AT115" s="94"/>
      <c r="AU115" s="94"/>
      <c r="AV115" s="94"/>
      <c r="AW115" s="94"/>
      <c r="AX115" s="94"/>
      <c r="AY115" s="94"/>
      <c r="AZ115" s="94"/>
      <c r="BA115" s="94"/>
      <c r="BB115" s="94"/>
      <c r="BC115" s="94"/>
      <c r="BD115" s="94"/>
      <c r="BE115" s="94"/>
      <c r="BF115" s="94"/>
      <c r="BG115" s="69"/>
      <c r="BH115" s="69"/>
      <c r="BI115" s="69"/>
      <c r="BJ115" s="94"/>
      <c r="BK115" s="94"/>
      <c r="BL115" s="69"/>
      <c r="BM115" s="69"/>
      <c r="BN115" s="69"/>
      <c r="BO115" s="69"/>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c r="CS115" s="167"/>
      <c r="CT115" s="167"/>
      <c r="CU115" s="167"/>
      <c r="CV115" s="167"/>
      <c r="CW115" s="167"/>
      <c r="CX115" s="167"/>
      <c r="CY115" s="167"/>
      <c r="CZ115" s="167"/>
      <c r="DA115" s="167"/>
      <c r="DB115" s="167"/>
      <c r="DC115" s="167"/>
      <c r="DD115" s="167"/>
      <c r="DE115" s="167"/>
    </row>
    <row r="116" spans="16:109" ht="13.5" customHeight="1">
      <c r="P116" s="94"/>
    </row>
    <row r="117" spans="16:109" ht="13.5" customHeight="1">
      <c r="P117" s="94"/>
    </row>
    <row r="118" spans="16:109" ht="13.5" customHeight="1">
      <c r="P118" s="94"/>
    </row>
  </sheetData>
  <phoneticPr fontId="80" type="noConversion"/>
  <conditionalFormatting sqref="DB42:DE54">
    <cfRule type="dataBar" priority="1">
      <dataBar>
        <cfvo type="min"/>
        <cfvo type="max"/>
        <color rgb="FF638EC6"/>
      </dataBar>
      <extLst>
        <ext xmlns:x14="http://schemas.microsoft.com/office/spreadsheetml/2009/9/main" uri="{B025F937-C7B1-47D3-B67F-A62EFF666E3E}">
          <x14:id>{6001DE28-68E5-4210-86BB-92A8D8D4E55E}</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6001DE28-68E5-4210-86BB-92A8D8D4E55E}">
            <x14:dataBar minLength="0" maxLength="100" border="1" negativeBarBorderColorSameAsPositive="0">
              <x14:cfvo type="autoMin"/>
              <x14:cfvo type="autoMax"/>
              <x14:borderColor rgb="FF638EC6"/>
              <x14:negativeFillColor rgb="FFFF0000"/>
              <x14:negativeBorderColor rgb="FFFF0000"/>
              <x14:axisColor rgb="FF000000"/>
            </x14:dataBar>
          </x14:cfRule>
          <xm:sqref>DB42:DE54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57"/>
  <sheetViews>
    <sheetView showGridLines="0" topLeftCell="A10" zoomScaleNormal="100" workbookViewId="0">
      <pane xSplit="2" topLeftCell="BO1" activePane="topRight" state="frozen"/>
      <selection activeCell="BO65" sqref="BO65"/>
      <selection pane="topRight" activeCell="DB10" sqref="DB1:DD1048576"/>
    </sheetView>
  </sheetViews>
  <sheetFormatPr defaultColWidth="9.15625" defaultRowHeight="13.5" customHeight="1" outlineLevelCol="1"/>
  <cols>
    <col min="1" max="1" width="5.15625" style="54" customWidth="1"/>
    <col min="2" max="2" width="28.15625" style="54" customWidth="1"/>
    <col min="3" max="6" width="12.41796875" style="66" hidden="1" customWidth="1" outlineLevel="1"/>
    <col min="7" max="7" width="13.83984375" style="66" customWidth="1" collapsed="1"/>
    <col min="8" max="9" width="12.41796875" style="66" hidden="1" customWidth="1" outlineLevel="1"/>
    <col min="10" max="10" width="13" style="66" hidden="1" customWidth="1" outlineLevel="1"/>
    <col min="11" max="11" width="14.26171875" style="66" customWidth="1" collapsed="1"/>
    <col min="12" max="13" width="12.41796875" style="66" hidden="1" customWidth="1" outlineLevel="1"/>
    <col min="14" max="14" width="12.15625" style="66" hidden="1" customWidth="1" outlineLevel="1"/>
    <col min="15" max="15" width="13.578125" style="66" customWidth="1" collapsed="1"/>
    <col min="16" max="18" width="12.15625" style="66" hidden="1" customWidth="1" outlineLevel="1"/>
    <col min="19" max="19" width="13.578125" style="66" customWidth="1" collapsed="1"/>
    <col min="20" max="22" width="12.15625" style="66" hidden="1" customWidth="1" outlineLevel="1"/>
    <col min="23" max="23" width="14.41796875" style="66" customWidth="1" collapsed="1"/>
    <col min="24" max="25" width="12.15625" style="66" hidden="1" customWidth="1" outlineLevel="1"/>
    <col min="26" max="26" width="13.578125" style="66" hidden="1" customWidth="1" outlineLevel="1"/>
    <col min="27" max="27" width="13.41796875" style="66" customWidth="1" collapsed="1"/>
    <col min="28" max="30" width="13.578125" style="66" hidden="1" customWidth="1" outlineLevel="1"/>
    <col min="31" max="31" width="13.578125" style="66" customWidth="1" collapsed="1"/>
    <col min="32" max="34" width="13.578125" style="66" customWidth="1" outlineLevel="1"/>
    <col min="35" max="35" width="13.83984375" style="66" customWidth="1"/>
    <col min="36" max="38" width="13.578125" style="66" hidden="1" customWidth="1" outlineLevel="1"/>
    <col min="39" max="39" width="13.83984375" style="66" customWidth="1" collapsed="1"/>
    <col min="40" max="40" width="13.578125" style="66" hidden="1" customWidth="1" outlineLevel="1"/>
    <col min="41" max="42" width="15.41796875" style="66" hidden="1" customWidth="1" outlineLevel="1"/>
    <col min="43" max="43" width="13.578125" style="66" customWidth="1" collapsed="1"/>
    <col min="44" max="46" width="15.41796875" style="66" hidden="1" customWidth="1" outlineLevel="1"/>
    <col min="47" max="47" width="15.41796875" style="66" customWidth="1" collapsed="1"/>
    <col min="48" max="50" width="15.41796875" style="66" customWidth="1" outlineLevel="1"/>
    <col min="51" max="51" width="15.41796875" style="66" customWidth="1"/>
    <col min="52" max="54" width="15.41796875" style="66" hidden="1" customWidth="1" outlineLevel="1"/>
    <col min="55" max="55" width="15.41796875" style="66" customWidth="1" collapsed="1"/>
    <col min="56" max="58" width="15.41796875" style="66" hidden="1" customWidth="1" outlineLevel="1"/>
    <col min="59" max="59" width="15.41796875" style="66" customWidth="1" collapsed="1"/>
    <col min="60" max="62" width="15.41796875" style="66" hidden="1" customWidth="1" outlineLevel="1"/>
    <col min="63" max="63" width="15.41796875" style="66" customWidth="1" collapsed="1"/>
    <col min="64" max="67" width="15.41796875" style="66" customWidth="1" outlineLevel="1"/>
    <col min="68" max="68" width="17.41796875" style="56" customWidth="1"/>
    <col min="69" max="69" width="8.15625" style="172" customWidth="1" collapsed="1"/>
    <col min="70" max="72" width="8.15625" style="172" hidden="1" customWidth="1" outlineLevel="1"/>
    <col min="73" max="73" width="8.15625" style="172" customWidth="1" collapsed="1"/>
    <col min="74" max="76" width="8.15625" style="172" hidden="1" customWidth="1" outlineLevel="1"/>
    <col min="77" max="77" width="8.15625" style="172" customWidth="1" collapsed="1"/>
    <col min="78" max="79" width="8.15625" style="172" hidden="1" customWidth="1" outlineLevel="1"/>
    <col min="80" max="80" width="8.15625" style="176" hidden="1" customWidth="1" outlineLevel="1"/>
    <col min="81" max="81" width="8.15625" style="172" customWidth="1" collapsed="1"/>
    <col min="82" max="84" width="14.41796875" style="176" hidden="1" customWidth="1" outlineLevel="1"/>
    <col min="85" max="85" width="5.26171875" style="172" customWidth="1" collapsed="1"/>
    <col min="86" max="88" width="6.68359375" style="176" hidden="1" customWidth="1" outlineLevel="1"/>
    <col min="89" max="89" width="5.26171875" style="176" customWidth="1" collapsed="1"/>
    <col min="90" max="92" width="6.68359375" style="176" hidden="1" customWidth="1" outlineLevel="1"/>
    <col min="93" max="93" width="5.26171875" style="176" customWidth="1" collapsed="1"/>
    <col min="94" max="96" width="6.68359375" style="176" hidden="1" customWidth="1" outlineLevel="1"/>
    <col min="97" max="97" width="5.26171875" style="176" customWidth="1" collapsed="1"/>
    <col min="98" max="100" width="6.68359375" style="176" hidden="1" customWidth="1" outlineLevel="1"/>
    <col min="101" max="101" width="5.68359375" style="176" customWidth="1" collapsed="1"/>
    <col min="102" max="104" width="6.68359375" style="176" hidden="1" customWidth="1" outlineLevel="1"/>
    <col min="105" max="105" width="5.68359375" style="176" customWidth="1" collapsed="1"/>
    <col min="106" max="108" width="6.68359375" style="176" customWidth="1" outlineLevel="1"/>
    <col min="109" max="109" width="6.68359375" style="176" bestFit="1" customWidth="1"/>
    <col min="110" max="16384" width="9.15625" style="54"/>
  </cols>
  <sheetData>
    <row r="1" spans="2:109" ht="13.5" customHeight="1">
      <c r="C1" s="94" t="s">
        <v>10</v>
      </c>
      <c r="BQ1" s="99"/>
      <c r="BR1" s="99"/>
      <c r="BS1" s="99"/>
      <c r="BT1" s="99"/>
      <c r="BU1" s="99"/>
      <c r="BV1" s="99"/>
      <c r="BW1" s="99"/>
      <c r="BX1" s="99"/>
      <c r="BY1" s="99"/>
      <c r="BZ1" s="99"/>
      <c r="CA1" s="99"/>
      <c r="CB1" s="56"/>
      <c r="CC1" s="99"/>
      <c r="CD1" s="56"/>
      <c r="CE1" s="56"/>
      <c r="CF1" s="56"/>
      <c r="CG1" s="99"/>
      <c r="CH1" s="56"/>
      <c r="CI1" s="56"/>
      <c r="CJ1" s="56"/>
      <c r="CK1" s="56"/>
      <c r="CL1" s="56"/>
      <c r="CM1" s="56"/>
      <c r="CN1" s="56"/>
      <c r="CO1" s="56"/>
      <c r="CP1" s="56"/>
      <c r="CQ1" s="56"/>
      <c r="CR1" s="56"/>
      <c r="CS1" s="56"/>
      <c r="CT1" s="56"/>
      <c r="CU1" s="56"/>
      <c r="CV1" s="56"/>
      <c r="CW1" s="56"/>
      <c r="CX1" s="56"/>
      <c r="CY1" s="56"/>
      <c r="CZ1" s="56"/>
      <c r="DA1" s="56"/>
      <c r="DB1" s="56"/>
      <c r="DC1" s="56"/>
      <c r="DD1" s="56"/>
      <c r="DE1" s="56"/>
    </row>
    <row r="2" spans="2:109" ht="13.5" customHeight="1">
      <c r="BQ2" s="99"/>
      <c r="BR2" s="99"/>
      <c r="BS2" s="99"/>
      <c r="BT2" s="99"/>
      <c r="BU2" s="99"/>
      <c r="BV2" s="99"/>
      <c r="BW2" s="99"/>
      <c r="BX2" s="99"/>
      <c r="BY2" s="99"/>
      <c r="BZ2" s="99"/>
      <c r="CA2" s="99"/>
      <c r="CB2" s="56"/>
      <c r="CC2" s="99"/>
      <c r="CD2" s="56"/>
      <c r="CE2" s="56"/>
      <c r="CF2" s="56"/>
      <c r="CG2" s="99"/>
      <c r="CH2" s="56"/>
      <c r="CI2" s="56"/>
      <c r="CJ2" s="56"/>
      <c r="CK2" s="56"/>
      <c r="CL2" s="56"/>
      <c r="CM2" s="56"/>
      <c r="CN2" s="56"/>
      <c r="CO2" s="56"/>
      <c r="CP2" s="56"/>
      <c r="CQ2" s="56"/>
      <c r="CR2" s="56"/>
      <c r="CS2" s="56"/>
      <c r="CT2" s="56"/>
      <c r="CU2" s="56"/>
      <c r="CV2" s="56"/>
      <c r="CW2" s="56"/>
      <c r="CX2" s="56"/>
      <c r="CY2" s="56"/>
      <c r="CZ2" s="56"/>
      <c r="DA2" s="56"/>
      <c r="DB2" s="56"/>
      <c r="DC2" s="56"/>
      <c r="DD2" s="56"/>
      <c r="DE2" s="56"/>
    </row>
    <row r="3" spans="2:109" ht="13.5" customHeight="1">
      <c r="BQ3" s="99"/>
      <c r="BR3" s="99"/>
      <c r="BS3" s="99"/>
      <c r="BT3" s="99"/>
      <c r="BU3" s="99"/>
      <c r="BV3" s="99"/>
      <c r="BW3" s="99"/>
      <c r="BX3" s="99"/>
      <c r="BY3" s="99"/>
      <c r="BZ3" s="99"/>
      <c r="CA3" s="99"/>
      <c r="CB3" s="56"/>
      <c r="CC3" s="99"/>
      <c r="CD3" s="56"/>
      <c r="CE3" s="56"/>
      <c r="CF3" s="56"/>
      <c r="CG3" s="99"/>
      <c r="CH3" s="56"/>
      <c r="CI3" s="56"/>
      <c r="CJ3" s="56"/>
      <c r="CK3" s="56"/>
      <c r="CL3" s="56"/>
      <c r="CM3" s="56"/>
      <c r="CN3" s="56"/>
      <c r="CO3" s="56"/>
      <c r="CP3" s="56"/>
      <c r="CQ3" s="56"/>
      <c r="CR3" s="56"/>
      <c r="CS3" s="56"/>
      <c r="CT3" s="56"/>
      <c r="CU3" s="56"/>
      <c r="CV3" s="56"/>
      <c r="CW3" s="56"/>
      <c r="CX3" s="56"/>
      <c r="CY3" s="56"/>
      <c r="CZ3" s="56"/>
      <c r="DA3" s="56"/>
      <c r="DB3" s="56"/>
      <c r="DC3" s="56"/>
      <c r="DD3" s="56"/>
      <c r="DE3" s="56"/>
    </row>
    <row r="4" spans="2:109" ht="13.5" customHeight="1">
      <c r="BQ4" s="99"/>
      <c r="BR4" s="99"/>
      <c r="BS4" s="99"/>
      <c r="BT4" s="99"/>
      <c r="BU4" s="99"/>
      <c r="BV4" s="99"/>
      <c r="BW4" s="99"/>
      <c r="BX4" s="99"/>
      <c r="BY4" s="99"/>
      <c r="BZ4" s="99"/>
      <c r="CA4" s="99"/>
      <c r="CB4" s="56"/>
      <c r="CC4" s="99"/>
      <c r="CD4" s="56"/>
      <c r="CE4" s="56"/>
      <c r="CF4" s="56"/>
      <c r="CG4" s="99"/>
      <c r="CH4" s="56"/>
      <c r="CI4" s="56"/>
      <c r="CJ4" s="56"/>
      <c r="CK4" s="56"/>
      <c r="CL4" s="56"/>
      <c r="CM4" s="56"/>
      <c r="CN4" s="56"/>
      <c r="CO4" s="56"/>
      <c r="CP4" s="56"/>
      <c r="CQ4" s="56"/>
      <c r="CR4" s="56"/>
      <c r="CS4" s="56"/>
      <c r="CT4" s="56"/>
      <c r="CU4" s="56"/>
      <c r="CV4" s="56"/>
      <c r="CW4" s="56"/>
      <c r="CX4" s="56"/>
      <c r="CY4" s="56"/>
      <c r="CZ4" s="56"/>
      <c r="DA4" s="56"/>
      <c r="DB4" s="56"/>
      <c r="DC4" s="56"/>
      <c r="DD4" s="56"/>
      <c r="DE4" s="56"/>
    </row>
    <row r="5" spans="2:109" ht="13.5" customHeight="1">
      <c r="BQ5" s="99"/>
      <c r="BR5" s="99"/>
      <c r="BS5" s="99"/>
      <c r="BT5" s="99"/>
      <c r="BU5" s="99"/>
      <c r="BV5" s="99"/>
      <c r="BW5" s="99"/>
      <c r="BX5" s="99"/>
      <c r="BY5" s="99"/>
      <c r="BZ5" s="99"/>
      <c r="CA5" s="99"/>
      <c r="CB5" s="56"/>
      <c r="CC5" s="99"/>
      <c r="CD5" s="56"/>
      <c r="CE5" s="56"/>
      <c r="CF5" s="56"/>
      <c r="CG5" s="99"/>
      <c r="CH5" s="56"/>
      <c r="CI5" s="56"/>
      <c r="CJ5" s="56"/>
      <c r="CK5" s="56"/>
      <c r="CL5" s="56"/>
      <c r="CM5" s="56"/>
      <c r="CN5" s="56"/>
      <c r="CO5" s="56"/>
      <c r="CP5" s="56"/>
      <c r="CQ5" s="56"/>
      <c r="CR5" s="56"/>
      <c r="CS5" s="56"/>
      <c r="CT5" s="56"/>
      <c r="CU5" s="56"/>
      <c r="CV5" s="56"/>
      <c r="CW5" s="56"/>
      <c r="CX5" s="56"/>
      <c r="CY5" s="56"/>
      <c r="CZ5" s="56"/>
      <c r="DA5" s="56"/>
      <c r="DB5" s="56"/>
      <c r="DC5" s="56"/>
      <c r="DD5" s="56"/>
      <c r="DE5" s="56"/>
    </row>
    <row r="6" spans="2:109" ht="13.5" customHeight="1">
      <c r="BQ6" s="99"/>
      <c r="BR6" s="99"/>
      <c r="BS6" s="99"/>
      <c r="BT6" s="99"/>
      <c r="BU6" s="99"/>
      <c r="BV6" s="99"/>
      <c r="BW6" s="99"/>
      <c r="BX6" s="99"/>
      <c r="BY6" s="99"/>
      <c r="BZ6" s="99"/>
      <c r="CA6" s="99"/>
      <c r="CB6" s="56"/>
      <c r="CC6" s="99"/>
      <c r="CD6" s="56"/>
      <c r="CE6" s="56"/>
      <c r="CF6" s="56"/>
      <c r="CG6" s="99"/>
      <c r="CH6" s="56"/>
      <c r="CI6" s="56"/>
      <c r="CJ6" s="56"/>
      <c r="CK6" s="56"/>
      <c r="CL6" s="56"/>
      <c r="CM6" s="56"/>
      <c r="CN6" s="56"/>
      <c r="CO6" s="56"/>
      <c r="CP6" s="56"/>
      <c r="CQ6" s="56"/>
      <c r="CR6" s="56"/>
      <c r="CS6" s="56"/>
      <c r="CT6" s="56"/>
      <c r="CU6" s="56"/>
      <c r="CV6" s="56"/>
      <c r="CW6" s="56"/>
      <c r="CX6" s="56"/>
      <c r="CY6" s="56"/>
      <c r="CZ6" s="56"/>
      <c r="DA6" s="56"/>
      <c r="DB6" s="56"/>
      <c r="DC6" s="56"/>
      <c r="DD6" s="56"/>
      <c r="DE6" s="56"/>
    </row>
    <row r="7" spans="2:109" ht="13.5" customHeight="1">
      <c r="BQ7" s="99"/>
      <c r="BR7" s="99"/>
      <c r="BS7" s="99"/>
      <c r="BT7" s="99"/>
      <c r="BU7" s="99"/>
      <c r="BV7" s="99"/>
      <c r="BW7" s="99"/>
      <c r="BX7" s="99"/>
      <c r="BY7" s="99"/>
      <c r="BZ7" s="99"/>
      <c r="CA7" s="99"/>
      <c r="CB7" s="56"/>
      <c r="CC7" s="99"/>
      <c r="CD7" s="56"/>
      <c r="CE7" s="56"/>
      <c r="CF7" s="56"/>
      <c r="CG7" s="99"/>
      <c r="CH7" s="56"/>
      <c r="CI7" s="56"/>
      <c r="CJ7" s="56"/>
      <c r="CK7" s="56"/>
      <c r="CL7" s="56"/>
      <c r="CM7" s="56"/>
      <c r="CN7" s="56"/>
      <c r="CO7" s="56"/>
      <c r="CP7" s="56"/>
      <c r="CQ7" s="56"/>
      <c r="CR7" s="56"/>
      <c r="CS7" s="56"/>
      <c r="CT7" s="56"/>
      <c r="CU7" s="56"/>
      <c r="CV7" s="56"/>
      <c r="CW7" s="56"/>
      <c r="CX7" s="56"/>
      <c r="CY7" s="56"/>
      <c r="CZ7" s="56"/>
      <c r="DA7" s="56"/>
      <c r="DB7" s="56"/>
      <c r="DC7" s="56"/>
      <c r="DD7" s="56"/>
      <c r="DE7" s="56"/>
    </row>
    <row r="8" spans="2:109" ht="13.5" customHeight="1">
      <c r="BQ8" s="99"/>
      <c r="BR8" s="99"/>
      <c r="BS8" s="99"/>
      <c r="BT8" s="99"/>
      <c r="BU8" s="99"/>
      <c r="BV8" s="99"/>
      <c r="BW8" s="99"/>
      <c r="BX8" s="99"/>
      <c r="BY8" s="99"/>
      <c r="BZ8" s="99"/>
      <c r="CA8" s="99"/>
      <c r="CB8" s="56"/>
      <c r="CC8" s="99"/>
      <c r="CD8" s="56"/>
      <c r="CE8" s="56"/>
      <c r="CF8" s="56"/>
      <c r="CG8" s="99"/>
      <c r="CH8" s="56"/>
      <c r="CI8" s="56"/>
      <c r="CJ8" s="56"/>
      <c r="CK8" s="56"/>
      <c r="CL8" s="56"/>
      <c r="CM8" s="56"/>
      <c r="CN8" s="56"/>
      <c r="CO8" s="56"/>
      <c r="CP8" s="56"/>
      <c r="CQ8" s="56"/>
      <c r="CR8" s="56"/>
      <c r="CS8" s="56"/>
      <c r="CT8" s="56"/>
      <c r="CU8" s="56"/>
      <c r="CV8" s="56"/>
      <c r="CW8" s="56"/>
      <c r="CX8" s="56"/>
      <c r="CY8" s="56"/>
      <c r="CZ8" s="56"/>
      <c r="DA8" s="56"/>
      <c r="DB8" s="56"/>
      <c r="DC8" s="56"/>
      <c r="DD8" s="56"/>
      <c r="DE8" s="56"/>
    </row>
    <row r="9" spans="2:109" ht="13.5" customHeight="1">
      <c r="BQ9" s="99"/>
      <c r="BR9" s="99"/>
      <c r="BS9" s="99"/>
      <c r="BT9" s="99"/>
      <c r="BU9" s="99"/>
      <c r="BV9" s="99"/>
      <c r="BW9" s="99"/>
      <c r="BX9" s="99"/>
      <c r="BY9" s="99"/>
      <c r="BZ9" s="99"/>
      <c r="CA9" s="99"/>
      <c r="CB9" s="56"/>
      <c r="CC9" s="99"/>
      <c r="CD9" s="56"/>
      <c r="CE9" s="56"/>
      <c r="CF9" s="56"/>
      <c r="CG9" s="99"/>
      <c r="CH9" s="56"/>
      <c r="CI9" s="56"/>
      <c r="CJ9" s="56"/>
      <c r="CK9" s="56"/>
      <c r="CL9" s="56"/>
      <c r="CM9" s="56"/>
      <c r="CN9" s="56"/>
      <c r="CO9" s="56"/>
      <c r="CP9" s="56"/>
      <c r="CQ9" s="56"/>
      <c r="CR9" s="56"/>
      <c r="CS9" s="56"/>
      <c r="CT9" s="56"/>
      <c r="CU9" s="56"/>
      <c r="CV9" s="56"/>
      <c r="CW9" s="56"/>
      <c r="CX9" s="56"/>
      <c r="CY9" s="56"/>
      <c r="CZ9" s="56"/>
      <c r="DA9" s="56"/>
      <c r="DB9" s="56"/>
      <c r="DC9" s="56"/>
      <c r="DD9" s="56"/>
      <c r="DE9" s="56"/>
    </row>
    <row r="10" spans="2:109" ht="13.5" customHeight="1">
      <c r="BQ10" s="99"/>
      <c r="BR10" s="99"/>
      <c r="BS10" s="99"/>
      <c r="BT10" s="99"/>
      <c r="BU10" s="99"/>
      <c r="BV10" s="99"/>
      <c r="BW10" s="99"/>
      <c r="BX10" s="99"/>
      <c r="BY10" s="99"/>
      <c r="BZ10" s="99"/>
      <c r="CA10" s="99"/>
      <c r="CB10" s="56"/>
      <c r="CC10" s="99"/>
      <c r="CD10" s="56"/>
      <c r="CE10" s="56"/>
      <c r="CF10" s="56"/>
      <c r="CG10" s="99"/>
      <c r="CH10" s="56"/>
      <c r="CI10" s="56"/>
      <c r="CJ10" s="56"/>
      <c r="CK10" s="56"/>
      <c r="CL10" s="56"/>
      <c r="CM10" s="56"/>
      <c r="CN10" s="56"/>
      <c r="CO10" s="56"/>
      <c r="CP10" s="56"/>
      <c r="CQ10" s="56"/>
      <c r="CR10" s="56"/>
      <c r="CS10" s="56"/>
      <c r="CT10" s="56"/>
      <c r="CU10" s="56"/>
      <c r="CV10" s="56"/>
      <c r="CW10" s="56"/>
      <c r="CX10" s="56"/>
      <c r="CY10" s="56"/>
      <c r="CZ10" s="56"/>
      <c r="DA10" s="56"/>
      <c r="DB10" s="56"/>
      <c r="DC10" s="56"/>
      <c r="DD10" s="56"/>
      <c r="DE10" s="56"/>
    </row>
    <row r="11" spans="2:109" ht="13.5" customHeight="1">
      <c r="BQ11" s="99"/>
      <c r="BR11" s="99"/>
      <c r="BS11" s="99"/>
      <c r="BT11" s="99"/>
      <c r="BU11" s="99"/>
      <c r="BV11" s="99"/>
      <c r="BW11" s="99"/>
      <c r="BX11" s="99"/>
      <c r="BY11" s="99"/>
      <c r="BZ11" s="99"/>
      <c r="CA11" s="99"/>
      <c r="CB11" s="56"/>
      <c r="CC11" s="99"/>
      <c r="CD11" s="56"/>
      <c r="CE11" s="56"/>
      <c r="CF11" s="56"/>
      <c r="CG11" s="99"/>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row>
    <row r="12" spans="2:109" ht="13.5" customHeight="1">
      <c r="BQ12" s="99"/>
      <c r="BR12" s="99"/>
      <c r="BS12" s="99"/>
      <c r="BT12" s="99"/>
      <c r="BU12" s="99"/>
      <c r="BV12" s="99"/>
      <c r="BW12" s="99"/>
      <c r="BX12" s="99"/>
      <c r="BY12" s="99"/>
      <c r="BZ12" s="99"/>
      <c r="CA12" s="99"/>
      <c r="CB12" s="56"/>
      <c r="CC12" s="99"/>
      <c r="CD12" s="56"/>
      <c r="CE12" s="56"/>
      <c r="CF12" s="56"/>
      <c r="CG12" s="99"/>
      <c r="CH12" s="56"/>
      <c r="CI12" s="56"/>
      <c r="CJ12" s="56"/>
      <c r="CK12" s="56"/>
      <c r="CL12" s="56"/>
      <c r="CM12" s="56"/>
      <c r="CN12" s="56"/>
      <c r="CO12" s="56"/>
      <c r="CP12" s="56"/>
      <c r="CQ12" s="56"/>
      <c r="CR12" s="56"/>
      <c r="CS12" s="56"/>
      <c r="CT12" s="56"/>
      <c r="CU12" s="56"/>
      <c r="CV12" s="56"/>
      <c r="CW12" s="56"/>
      <c r="CX12" s="56"/>
      <c r="CY12" s="56"/>
      <c r="CZ12" s="56"/>
      <c r="DA12" s="56"/>
      <c r="DB12" s="56"/>
      <c r="DC12" s="56"/>
      <c r="DD12" s="56"/>
      <c r="DE12" s="56"/>
    </row>
    <row r="13" spans="2:109" ht="13.5" customHeight="1">
      <c r="BQ13" s="99"/>
      <c r="BR13" s="99"/>
      <c r="BS13" s="99"/>
      <c r="BT13" s="99"/>
      <c r="BU13" s="99"/>
      <c r="BV13" s="99"/>
      <c r="BW13" s="99"/>
      <c r="BX13" s="99"/>
      <c r="BY13" s="99"/>
      <c r="BZ13" s="99"/>
      <c r="CA13" s="99"/>
      <c r="CB13" s="56"/>
      <c r="CC13" s="99"/>
      <c r="CD13" s="56"/>
      <c r="CE13" s="56"/>
      <c r="CF13" s="56"/>
      <c r="CG13" s="99"/>
      <c r="CH13" s="56"/>
      <c r="CI13" s="56"/>
      <c r="CJ13" s="56"/>
      <c r="CK13" s="56"/>
      <c r="CL13" s="56"/>
      <c r="CM13" s="56"/>
      <c r="CN13" s="56"/>
      <c r="CO13" s="56"/>
      <c r="CP13" s="56"/>
      <c r="CQ13" s="56"/>
      <c r="CR13" s="56"/>
      <c r="CS13" s="56"/>
      <c r="CT13" s="56"/>
      <c r="CU13" s="56"/>
      <c r="CV13" s="56"/>
      <c r="CW13" s="56"/>
      <c r="CX13" s="56"/>
      <c r="CY13" s="56"/>
      <c r="CZ13" s="56"/>
      <c r="DA13" s="56"/>
      <c r="DB13" s="56"/>
      <c r="DC13" s="56"/>
      <c r="DD13" s="56"/>
      <c r="DE13" s="56"/>
    </row>
    <row r="14" spans="2:109" ht="13.5" customHeight="1">
      <c r="BQ14" s="99"/>
      <c r="BR14" s="99"/>
      <c r="BS14" s="99"/>
      <c r="BT14" s="99"/>
      <c r="BU14" s="99"/>
      <c r="BV14" s="99"/>
      <c r="BW14" s="99"/>
      <c r="BX14" s="99"/>
      <c r="BY14" s="99"/>
      <c r="BZ14" s="99"/>
      <c r="CA14" s="99"/>
      <c r="CB14" s="56"/>
      <c r="CC14" s="99"/>
      <c r="CD14" s="56"/>
      <c r="CE14" s="56"/>
      <c r="CF14" s="56"/>
      <c r="CG14" s="99"/>
      <c r="CH14" s="56"/>
      <c r="CI14" s="56"/>
      <c r="CJ14" s="56"/>
      <c r="CK14" s="56"/>
      <c r="CL14" s="56"/>
      <c r="CM14" s="56"/>
      <c r="CN14" s="56"/>
      <c r="CO14" s="56"/>
      <c r="CP14" s="56"/>
      <c r="CQ14" s="56"/>
      <c r="CR14" s="56"/>
      <c r="CS14" s="56"/>
      <c r="CT14" s="56"/>
      <c r="CU14" s="56"/>
      <c r="CV14" s="56"/>
      <c r="CW14" s="56"/>
      <c r="CX14" s="56"/>
      <c r="CY14" s="56"/>
      <c r="CZ14" s="56"/>
      <c r="DA14" s="56"/>
      <c r="DB14" s="56"/>
      <c r="DC14" s="56"/>
      <c r="DD14" s="56"/>
      <c r="DE14" s="56"/>
    </row>
    <row r="15" spans="2:109" ht="13.5" customHeight="1">
      <c r="B15" s="53"/>
      <c r="BQ15" s="99"/>
      <c r="BR15" s="99"/>
      <c r="BS15" s="99"/>
      <c r="BT15" s="99"/>
      <c r="BU15" s="99"/>
      <c r="BV15" s="99"/>
      <c r="BW15" s="99"/>
      <c r="BX15" s="99"/>
      <c r="BY15" s="99"/>
      <c r="BZ15" s="99"/>
      <c r="CA15" s="99"/>
      <c r="CB15" s="56"/>
      <c r="CC15" s="99"/>
      <c r="CD15" s="56"/>
      <c r="CE15" s="56"/>
      <c r="CF15" s="56"/>
      <c r="CG15" s="99"/>
      <c r="CH15" s="56"/>
      <c r="CI15" s="56"/>
      <c r="CJ15" s="56"/>
      <c r="CK15" s="56"/>
      <c r="CL15" s="56"/>
      <c r="CM15" s="56"/>
      <c r="CN15" s="56"/>
      <c r="CO15" s="56"/>
      <c r="CP15" s="56"/>
      <c r="CQ15" s="56"/>
      <c r="CR15" s="56"/>
      <c r="CS15" s="56"/>
      <c r="CT15" s="56"/>
      <c r="CU15" s="56"/>
      <c r="CV15" s="56"/>
      <c r="CW15" s="56"/>
      <c r="CX15" s="56"/>
      <c r="CY15" s="56"/>
      <c r="CZ15" s="56"/>
      <c r="DA15" s="56"/>
      <c r="DB15" s="56"/>
      <c r="DC15" s="56"/>
      <c r="DD15" s="56"/>
      <c r="DE15" s="56"/>
    </row>
    <row r="16" spans="2:109" ht="13.5" customHeight="1">
      <c r="BQ16" s="99"/>
      <c r="BR16" s="99"/>
      <c r="BS16" s="99"/>
      <c r="BT16" s="99"/>
      <c r="BU16" s="99"/>
      <c r="BV16" s="99"/>
      <c r="BW16" s="99"/>
      <c r="BX16" s="99"/>
      <c r="BY16" s="99"/>
      <c r="BZ16" s="99"/>
      <c r="CA16" s="99"/>
      <c r="CB16" s="56"/>
      <c r="CC16" s="99"/>
      <c r="CD16" s="56"/>
      <c r="CE16" s="56"/>
      <c r="CF16" s="56"/>
      <c r="CG16" s="99"/>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row>
    <row r="17" spans="69:109" ht="13.5" customHeight="1">
      <c r="BQ17" s="99"/>
      <c r="BR17" s="99"/>
      <c r="BS17" s="99"/>
      <c r="BT17" s="99"/>
      <c r="BU17" s="99"/>
      <c r="BV17" s="99"/>
      <c r="BW17" s="99"/>
      <c r="BX17" s="99"/>
      <c r="BY17" s="99"/>
      <c r="BZ17" s="99"/>
      <c r="CA17" s="99"/>
      <c r="CB17" s="56"/>
      <c r="CC17" s="99"/>
      <c r="CD17" s="56"/>
      <c r="CE17" s="56"/>
      <c r="CF17" s="56"/>
      <c r="CG17" s="99"/>
      <c r="CH17" s="56"/>
      <c r="CI17" s="56"/>
      <c r="CJ17" s="56"/>
      <c r="CK17" s="56"/>
      <c r="CL17" s="56"/>
      <c r="CM17" s="56"/>
      <c r="CN17" s="56"/>
      <c r="CO17" s="56"/>
      <c r="CP17" s="56"/>
      <c r="CQ17" s="56"/>
      <c r="CR17" s="56"/>
      <c r="CS17" s="56"/>
      <c r="CT17" s="56"/>
      <c r="CU17" s="56"/>
      <c r="CV17" s="56"/>
      <c r="CW17" s="56"/>
      <c r="CX17" s="56"/>
      <c r="CY17" s="56"/>
      <c r="CZ17" s="56"/>
      <c r="DA17" s="56"/>
      <c r="DB17" s="56"/>
      <c r="DC17" s="56"/>
      <c r="DD17" s="56"/>
      <c r="DE17" s="56"/>
    </row>
    <row r="18" spans="69:109" ht="13.5" customHeight="1">
      <c r="BQ18" s="99"/>
      <c r="BR18" s="99"/>
      <c r="BS18" s="99"/>
      <c r="BT18" s="99"/>
      <c r="BU18" s="99"/>
      <c r="BV18" s="99"/>
      <c r="BW18" s="99"/>
      <c r="BX18" s="99"/>
      <c r="BY18" s="99"/>
      <c r="BZ18" s="99"/>
      <c r="CA18" s="99"/>
      <c r="CB18" s="56"/>
      <c r="CC18" s="99"/>
      <c r="CD18" s="56"/>
      <c r="CE18" s="56"/>
      <c r="CF18" s="56"/>
      <c r="CG18" s="99"/>
      <c r="CH18" s="56"/>
      <c r="CI18" s="56"/>
      <c r="CJ18" s="56"/>
      <c r="CK18" s="56"/>
      <c r="CL18" s="56"/>
      <c r="CM18" s="56"/>
      <c r="CN18" s="56"/>
      <c r="CO18" s="56"/>
      <c r="CP18" s="56"/>
      <c r="CQ18" s="56"/>
      <c r="CR18" s="56"/>
      <c r="CS18" s="56"/>
      <c r="CT18" s="56"/>
      <c r="CU18" s="56"/>
      <c r="CV18" s="56"/>
      <c r="CW18" s="56"/>
      <c r="CX18" s="56"/>
      <c r="CY18" s="56"/>
      <c r="CZ18" s="56"/>
      <c r="DA18" s="56"/>
      <c r="DB18" s="56"/>
      <c r="DC18" s="56"/>
      <c r="DD18" s="56"/>
      <c r="DE18" s="56"/>
    </row>
    <row r="19" spans="69:109" ht="13.5" hidden="1" customHeight="1">
      <c r="BQ19" s="99"/>
      <c r="BR19" s="99"/>
      <c r="BS19" s="99"/>
      <c r="BT19" s="99"/>
      <c r="BU19" s="99"/>
      <c r="BV19" s="99"/>
      <c r="BW19" s="99"/>
      <c r="BX19" s="99"/>
      <c r="BY19" s="99"/>
      <c r="BZ19" s="99"/>
      <c r="CA19" s="99"/>
      <c r="CB19" s="56"/>
      <c r="CC19" s="99"/>
      <c r="CD19" s="56"/>
      <c r="CE19" s="56"/>
      <c r="CF19" s="56"/>
      <c r="CG19" s="99"/>
      <c r="CH19" s="56"/>
      <c r="CI19" s="56"/>
      <c r="CJ19" s="56"/>
      <c r="CK19" s="56"/>
      <c r="CL19" s="56"/>
      <c r="CM19" s="56"/>
      <c r="CN19" s="56"/>
      <c r="CO19" s="56"/>
      <c r="CP19" s="56"/>
      <c r="CQ19" s="56"/>
      <c r="CR19" s="56"/>
      <c r="CS19" s="56"/>
      <c r="CT19" s="56"/>
      <c r="CU19" s="56"/>
      <c r="CV19" s="56"/>
      <c r="CW19" s="56"/>
      <c r="CX19" s="56"/>
      <c r="CY19" s="56"/>
      <c r="CZ19" s="56"/>
      <c r="DA19" s="56"/>
      <c r="DB19" s="56"/>
      <c r="DC19" s="56"/>
      <c r="DD19" s="56"/>
      <c r="DE19" s="56"/>
    </row>
    <row r="20" spans="69:109" ht="13.5" hidden="1" customHeight="1">
      <c r="BQ20" s="99"/>
      <c r="BR20" s="99"/>
      <c r="BS20" s="99"/>
      <c r="BT20" s="99"/>
      <c r="BU20" s="99"/>
      <c r="BV20" s="99"/>
      <c r="BW20" s="99"/>
      <c r="BX20" s="99"/>
      <c r="BY20" s="99"/>
      <c r="BZ20" s="99"/>
      <c r="CA20" s="99"/>
      <c r="CB20" s="56"/>
      <c r="CC20" s="99"/>
      <c r="CD20" s="56"/>
      <c r="CE20" s="56"/>
      <c r="CF20" s="56"/>
      <c r="CG20" s="99"/>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row>
    <row r="21" spans="69:109" ht="13.5" hidden="1" customHeight="1">
      <c r="BQ21" s="99"/>
      <c r="BR21" s="99"/>
      <c r="BS21" s="99"/>
      <c r="BT21" s="99"/>
      <c r="BU21" s="99"/>
      <c r="BV21" s="99"/>
      <c r="BW21" s="99"/>
      <c r="BX21" s="99"/>
      <c r="BY21" s="99"/>
      <c r="BZ21" s="99"/>
      <c r="CA21" s="99"/>
      <c r="CB21" s="56"/>
      <c r="CC21" s="99"/>
      <c r="CD21" s="56"/>
      <c r="CE21" s="56"/>
      <c r="CF21" s="56"/>
      <c r="CG21" s="99"/>
      <c r="CH21" s="56"/>
      <c r="CI21" s="56"/>
      <c r="CJ21" s="56"/>
      <c r="CK21" s="56"/>
      <c r="CL21" s="56"/>
      <c r="CM21" s="56"/>
      <c r="CN21" s="56"/>
      <c r="CO21" s="56"/>
      <c r="CP21" s="56"/>
      <c r="CQ21" s="56"/>
      <c r="CR21" s="56"/>
      <c r="CS21" s="56"/>
      <c r="CT21" s="56"/>
      <c r="CU21" s="56"/>
      <c r="CV21" s="56"/>
      <c r="CW21" s="56"/>
      <c r="CX21" s="56"/>
      <c r="CY21" s="56"/>
      <c r="CZ21" s="56"/>
      <c r="DA21" s="56"/>
      <c r="DB21" s="56"/>
      <c r="DC21" s="56"/>
      <c r="DD21" s="56"/>
      <c r="DE21" s="56"/>
    </row>
    <row r="22" spans="69:109" ht="13.5" hidden="1" customHeight="1">
      <c r="BQ22" s="99"/>
      <c r="BR22" s="99"/>
      <c r="BS22" s="99"/>
      <c r="BT22" s="99"/>
      <c r="BU22" s="99"/>
      <c r="BV22" s="99"/>
      <c r="BW22" s="99"/>
      <c r="BX22" s="99"/>
      <c r="BY22" s="99"/>
      <c r="BZ22" s="99"/>
      <c r="CA22" s="99"/>
      <c r="CB22" s="56"/>
      <c r="CC22" s="99"/>
      <c r="CD22" s="56"/>
      <c r="CE22" s="56"/>
      <c r="CF22" s="56"/>
      <c r="CG22" s="99"/>
      <c r="CH22" s="56"/>
      <c r="CI22" s="56"/>
      <c r="CJ22" s="56"/>
      <c r="CK22" s="56"/>
      <c r="CL22" s="56"/>
      <c r="CM22" s="56"/>
      <c r="CN22" s="56"/>
      <c r="CO22" s="56"/>
      <c r="CP22" s="56"/>
      <c r="CQ22" s="56"/>
      <c r="CR22" s="56"/>
      <c r="CS22" s="56"/>
      <c r="CT22" s="56"/>
      <c r="CU22" s="56"/>
      <c r="CV22" s="56"/>
      <c r="CW22" s="56"/>
      <c r="CX22" s="56"/>
      <c r="CY22" s="56"/>
      <c r="CZ22" s="56"/>
      <c r="DA22" s="56"/>
      <c r="DB22" s="56"/>
      <c r="DC22" s="56"/>
      <c r="DD22" s="56"/>
      <c r="DE22" s="56"/>
    </row>
    <row r="23" spans="69:109" ht="13.5" hidden="1" customHeight="1">
      <c r="BQ23" s="99"/>
      <c r="BR23" s="99"/>
      <c r="BS23" s="99"/>
      <c r="BT23" s="99"/>
      <c r="BU23" s="99"/>
      <c r="BV23" s="99"/>
      <c r="BW23" s="99"/>
      <c r="BX23" s="99"/>
      <c r="BY23" s="99"/>
      <c r="BZ23" s="99"/>
      <c r="CA23" s="99"/>
      <c r="CB23" s="56"/>
      <c r="CC23" s="99"/>
      <c r="CD23" s="56"/>
      <c r="CE23" s="56"/>
      <c r="CF23" s="56"/>
      <c r="CG23" s="99"/>
      <c r="CH23" s="56"/>
      <c r="CI23" s="56"/>
      <c r="CJ23" s="56"/>
      <c r="CK23" s="56"/>
      <c r="CL23" s="56"/>
      <c r="CM23" s="56"/>
      <c r="CN23" s="56"/>
      <c r="CO23" s="56"/>
      <c r="CP23" s="56"/>
      <c r="CQ23" s="56"/>
      <c r="CR23" s="56"/>
      <c r="CS23" s="56"/>
      <c r="CT23" s="56"/>
      <c r="CU23" s="56"/>
      <c r="CV23" s="56"/>
      <c r="CW23" s="56"/>
      <c r="CX23" s="56"/>
      <c r="CY23" s="56"/>
      <c r="CZ23" s="56"/>
      <c r="DA23" s="56"/>
      <c r="DB23" s="56"/>
      <c r="DC23" s="56"/>
      <c r="DD23" s="56"/>
      <c r="DE23" s="56"/>
    </row>
    <row r="24" spans="69:109" ht="13.5" hidden="1" customHeight="1">
      <c r="BQ24" s="99"/>
      <c r="BR24" s="99"/>
      <c r="BS24" s="99"/>
      <c r="BT24" s="99"/>
      <c r="BU24" s="99"/>
      <c r="BV24" s="99"/>
      <c r="BW24" s="99"/>
      <c r="BX24" s="99"/>
      <c r="BY24" s="99"/>
      <c r="BZ24" s="99"/>
      <c r="CA24" s="99"/>
      <c r="CB24" s="56"/>
      <c r="CC24" s="99"/>
      <c r="CD24" s="56"/>
      <c r="CE24" s="56"/>
      <c r="CF24" s="56"/>
      <c r="CG24" s="99"/>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row>
    <row r="25" spans="69:109" ht="13.5" hidden="1" customHeight="1">
      <c r="BQ25" s="99"/>
      <c r="BR25" s="99"/>
      <c r="BS25" s="99"/>
      <c r="BT25" s="99"/>
      <c r="BU25" s="99"/>
      <c r="BV25" s="99"/>
      <c r="BW25" s="99"/>
      <c r="BX25" s="99"/>
      <c r="BY25" s="99"/>
      <c r="BZ25" s="99"/>
      <c r="CA25" s="99"/>
      <c r="CB25" s="56"/>
      <c r="CC25" s="99"/>
      <c r="CD25" s="56"/>
      <c r="CE25" s="56"/>
      <c r="CF25" s="56"/>
      <c r="CG25" s="99"/>
      <c r="CH25" s="56"/>
      <c r="CI25" s="56"/>
      <c r="CJ25" s="56"/>
      <c r="CK25" s="56"/>
      <c r="CL25" s="56"/>
      <c r="CM25" s="56"/>
      <c r="CN25" s="56"/>
      <c r="CO25" s="56"/>
      <c r="CP25" s="56"/>
      <c r="CQ25" s="56"/>
      <c r="CR25" s="56"/>
      <c r="CS25" s="56"/>
      <c r="CT25" s="56"/>
      <c r="CU25" s="56"/>
      <c r="CV25" s="56"/>
      <c r="CW25" s="56"/>
      <c r="CX25" s="56"/>
      <c r="CY25" s="56"/>
      <c r="CZ25" s="56"/>
      <c r="DA25" s="56"/>
      <c r="DB25" s="56"/>
      <c r="DC25" s="56"/>
      <c r="DD25" s="56"/>
      <c r="DE25" s="56"/>
    </row>
    <row r="26" spans="69:109" ht="13.5" hidden="1" customHeight="1">
      <c r="BQ26" s="99"/>
      <c r="BR26" s="99"/>
      <c r="BS26" s="99"/>
      <c r="BT26" s="99"/>
      <c r="BU26" s="99"/>
      <c r="BV26" s="99"/>
      <c r="BW26" s="99"/>
      <c r="BX26" s="99"/>
      <c r="BY26" s="99"/>
      <c r="BZ26" s="99"/>
      <c r="CA26" s="99"/>
      <c r="CB26" s="56"/>
      <c r="CC26" s="99"/>
      <c r="CD26" s="56"/>
      <c r="CE26" s="56"/>
      <c r="CF26" s="56"/>
      <c r="CG26" s="99"/>
      <c r="CH26" s="56"/>
      <c r="CI26" s="56"/>
      <c r="CJ26" s="56"/>
      <c r="CK26" s="56"/>
      <c r="CL26" s="56"/>
      <c r="CM26" s="56"/>
      <c r="CN26" s="56"/>
      <c r="CO26" s="56"/>
      <c r="CP26" s="56"/>
      <c r="CQ26" s="56"/>
      <c r="CR26" s="56"/>
      <c r="CS26" s="56"/>
      <c r="CT26" s="56"/>
      <c r="CU26" s="56"/>
      <c r="CV26" s="56"/>
      <c r="CW26" s="56"/>
      <c r="CX26" s="56"/>
      <c r="CY26" s="56"/>
      <c r="CZ26" s="56"/>
      <c r="DA26" s="56"/>
      <c r="DB26" s="56"/>
      <c r="DC26" s="56"/>
      <c r="DD26" s="56"/>
      <c r="DE26" s="56"/>
    </row>
    <row r="27" spans="69:109" ht="13.5" hidden="1" customHeight="1">
      <c r="BQ27" s="99"/>
      <c r="BR27" s="99"/>
      <c r="BS27" s="99"/>
      <c r="BT27" s="99"/>
      <c r="BU27" s="99"/>
      <c r="BV27" s="99"/>
      <c r="BW27" s="99"/>
      <c r="BX27" s="99"/>
      <c r="BY27" s="99"/>
      <c r="BZ27" s="99"/>
      <c r="CA27" s="99"/>
      <c r="CB27" s="56"/>
      <c r="CC27" s="99"/>
      <c r="CD27" s="56"/>
      <c r="CE27" s="56"/>
      <c r="CF27" s="56"/>
      <c r="CG27" s="99"/>
      <c r="CH27" s="56"/>
      <c r="CI27" s="56"/>
      <c r="CJ27" s="56"/>
      <c r="CK27" s="56"/>
      <c r="CL27" s="56"/>
      <c r="CM27" s="56"/>
      <c r="CN27" s="56"/>
      <c r="CO27" s="56"/>
      <c r="CP27" s="56"/>
      <c r="CQ27" s="56"/>
      <c r="CR27" s="56"/>
      <c r="CS27" s="56"/>
      <c r="CT27" s="56"/>
      <c r="CU27" s="56"/>
      <c r="CV27" s="56"/>
      <c r="CW27" s="56"/>
      <c r="CX27" s="56"/>
      <c r="CY27" s="56"/>
      <c r="CZ27" s="56"/>
      <c r="DA27" s="56"/>
      <c r="DB27" s="56"/>
      <c r="DC27" s="56"/>
      <c r="DD27" s="56"/>
      <c r="DE27" s="56"/>
    </row>
    <row r="28" spans="69:109" ht="13.5" hidden="1" customHeight="1">
      <c r="BQ28" s="99"/>
      <c r="BR28" s="99"/>
      <c r="BS28" s="99"/>
      <c r="BT28" s="99"/>
      <c r="BU28" s="99"/>
      <c r="BV28" s="99"/>
      <c r="BW28" s="99"/>
      <c r="BX28" s="99"/>
      <c r="BY28" s="99"/>
      <c r="BZ28" s="99"/>
      <c r="CA28" s="99"/>
      <c r="CB28" s="56"/>
      <c r="CC28" s="99"/>
      <c r="CD28" s="56"/>
      <c r="CE28" s="56"/>
      <c r="CF28" s="56"/>
      <c r="CG28" s="99"/>
      <c r="CH28" s="56"/>
      <c r="CI28" s="56"/>
      <c r="CJ28" s="56"/>
      <c r="CK28" s="56"/>
      <c r="CL28" s="56"/>
      <c r="CM28" s="56"/>
      <c r="CN28" s="56"/>
      <c r="CO28" s="56"/>
      <c r="CP28" s="56"/>
      <c r="CQ28" s="56"/>
      <c r="CR28" s="56"/>
      <c r="CS28" s="56"/>
      <c r="CT28" s="56"/>
      <c r="CU28" s="56"/>
      <c r="CV28" s="56"/>
      <c r="CW28" s="56"/>
      <c r="CX28" s="56"/>
      <c r="CY28" s="56"/>
      <c r="CZ28" s="56"/>
      <c r="DA28" s="56"/>
      <c r="DB28" s="56"/>
      <c r="DC28" s="56"/>
      <c r="DD28" s="56"/>
      <c r="DE28" s="56"/>
    </row>
    <row r="29" spans="69:109" ht="13.5" hidden="1" customHeight="1">
      <c r="BQ29" s="99"/>
      <c r="BR29" s="99"/>
      <c r="BS29" s="99"/>
      <c r="BT29" s="99"/>
      <c r="BU29" s="99"/>
      <c r="BV29" s="99"/>
      <c r="BW29" s="99"/>
      <c r="BX29" s="99"/>
      <c r="BY29" s="99"/>
      <c r="BZ29" s="99"/>
      <c r="CA29" s="99"/>
      <c r="CB29" s="56"/>
      <c r="CC29" s="99"/>
      <c r="CD29" s="56"/>
      <c r="CE29" s="56"/>
      <c r="CF29" s="56"/>
      <c r="CG29" s="99"/>
      <c r="CH29" s="56"/>
      <c r="CI29" s="56"/>
      <c r="CJ29" s="56"/>
      <c r="CK29" s="56"/>
      <c r="CL29" s="56"/>
      <c r="CM29" s="56"/>
      <c r="CN29" s="56"/>
      <c r="CO29" s="56"/>
      <c r="CP29" s="56"/>
      <c r="CQ29" s="56"/>
      <c r="CR29" s="56"/>
      <c r="CS29" s="56"/>
      <c r="CT29" s="56"/>
      <c r="CU29" s="56"/>
      <c r="CV29" s="56"/>
      <c r="CW29" s="56"/>
      <c r="CX29" s="56"/>
      <c r="CY29" s="56"/>
      <c r="CZ29" s="56"/>
      <c r="DA29" s="56"/>
      <c r="DB29" s="56"/>
      <c r="DC29" s="56"/>
      <c r="DD29" s="56"/>
      <c r="DE29" s="56"/>
    </row>
    <row r="30" spans="69:109" ht="13.5" hidden="1" customHeight="1">
      <c r="BQ30" s="99"/>
      <c r="BR30" s="99"/>
      <c r="BS30" s="99"/>
      <c r="BT30" s="99"/>
      <c r="BU30" s="99"/>
      <c r="BV30" s="99"/>
      <c r="BW30" s="99"/>
      <c r="BX30" s="99"/>
      <c r="BY30" s="99"/>
      <c r="BZ30" s="99"/>
      <c r="CA30" s="99"/>
      <c r="CB30" s="56"/>
      <c r="CC30" s="99"/>
      <c r="CD30" s="56"/>
      <c r="CE30" s="56"/>
      <c r="CF30" s="56"/>
      <c r="CG30" s="99"/>
      <c r="CH30" s="56"/>
      <c r="CI30" s="56"/>
      <c r="CJ30" s="56"/>
      <c r="CK30" s="56"/>
      <c r="CL30" s="56"/>
      <c r="CM30" s="56"/>
      <c r="CN30" s="56"/>
      <c r="CO30" s="56"/>
      <c r="CP30" s="56"/>
      <c r="CQ30" s="56"/>
      <c r="CR30" s="56"/>
      <c r="CS30" s="56"/>
      <c r="CT30" s="56"/>
      <c r="CU30" s="56"/>
      <c r="CV30" s="56"/>
      <c r="CW30" s="56"/>
      <c r="CX30" s="56"/>
      <c r="CY30" s="56"/>
      <c r="CZ30" s="56"/>
      <c r="DA30" s="56"/>
      <c r="DB30" s="56"/>
      <c r="DC30" s="56"/>
      <c r="DD30" s="56"/>
      <c r="DE30" s="56"/>
    </row>
    <row r="31" spans="69:109" ht="13.5" hidden="1" customHeight="1">
      <c r="BQ31" s="99"/>
      <c r="BR31" s="99"/>
      <c r="BS31" s="99"/>
      <c r="BT31" s="99"/>
      <c r="BU31" s="99"/>
      <c r="BV31" s="99"/>
      <c r="BW31" s="99"/>
      <c r="BX31" s="99"/>
      <c r="BY31" s="99"/>
      <c r="BZ31" s="99"/>
      <c r="CA31" s="99"/>
      <c r="CB31" s="56"/>
      <c r="CC31" s="99"/>
      <c r="CD31" s="56"/>
      <c r="CE31" s="56"/>
      <c r="CF31" s="56"/>
      <c r="CG31" s="99"/>
      <c r="CH31" s="56"/>
      <c r="CI31" s="56"/>
      <c r="CJ31" s="56"/>
      <c r="CK31" s="56"/>
      <c r="CL31" s="56"/>
      <c r="CM31" s="56"/>
      <c r="CN31" s="56"/>
      <c r="CO31" s="56"/>
      <c r="CP31" s="56"/>
      <c r="CQ31" s="56"/>
      <c r="CR31" s="56"/>
      <c r="CS31" s="56"/>
      <c r="CT31" s="56"/>
      <c r="CU31" s="56"/>
      <c r="CV31" s="56"/>
      <c r="CW31" s="56"/>
      <c r="CX31" s="56"/>
      <c r="CY31" s="56"/>
      <c r="CZ31" s="56"/>
      <c r="DA31" s="56"/>
      <c r="DB31" s="56"/>
      <c r="DC31" s="56"/>
      <c r="DD31" s="56"/>
      <c r="DE31" s="56"/>
    </row>
    <row r="32" spans="69:109" ht="13.5" hidden="1" customHeight="1">
      <c r="BQ32" s="99"/>
      <c r="BR32" s="99"/>
      <c r="BS32" s="99"/>
      <c r="BT32" s="99"/>
      <c r="BU32" s="99"/>
      <c r="BV32" s="99"/>
      <c r="BW32" s="99"/>
      <c r="BX32" s="99"/>
      <c r="BY32" s="99"/>
      <c r="BZ32" s="99"/>
      <c r="CA32" s="99"/>
      <c r="CB32" s="56"/>
      <c r="CC32" s="99"/>
      <c r="CD32" s="56"/>
      <c r="CE32" s="56"/>
      <c r="CF32" s="56"/>
      <c r="CG32" s="99"/>
      <c r="CH32" s="56"/>
      <c r="CI32" s="56"/>
      <c r="CJ32" s="56"/>
      <c r="CK32" s="56"/>
      <c r="CL32" s="56"/>
      <c r="CM32" s="56"/>
      <c r="CN32" s="56"/>
      <c r="CO32" s="56"/>
      <c r="CP32" s="56"/>
      <c r="CQ32" s="56"/>
      <c r="CR32" s="56"/>
      <c r="CS32" s="56"/>
      <c r="CT32" s="56"/>
      <c r="CU32" s="56"/>
      <c r="CV32" s="56"/>
      <c r="CW32" s="56"/>
      <c r="CX32" s="56"/>
      <c r="CY32" s="56"/>
      <c r="CZ32" s="56"/>
      <c r="DA32" s="56"/>
      <c r="DB32" s="56"/>
      <c r="DC32" s="56"/>
      <c r="DD32" s="56"/>
      <c r="DE32" s="56"/>
    </row>
    <row r="33" spans="1:109" ht="13.5" hidden="1" customHeight="1">
      <c r="BQ33" s="99"/>
      <c r="BR33" s="99"/>
      <c r="BS33" s="99"/>
      <c r="BT33" s="99"/>
      <c r="BU33" s="99"/>
      <c r="BV33" s="99"/>
      <c r="BW33" s="99"/>
      <c r="BX33" s="99"/>
      <c r="BY33" s="99"/>
      <c r="BZ33" s="99"/>
      <c r="CA33" s="99"/>
      <c r="CB33" s="56"/>
      <c r="CC33" s="99"/>
      <c r="CD33" s="56"/>
      <c r="CE33" s="56"/>
      <c r="CF33" s="56"/>
      <c r="CG33" s="99"/>
      <c r="CH33" s="56"/>
      <c r="CI33" s="56"/>
      <c r="CJ33" s="56"/>
      <c r="CK33" s="56"/>
      <c r="CL33" s="56"/>
      <c r="CM33" s="56"/>
      <c r="CN33" s="56"/>
      <c r="CO33" s="56"/>
      <c r="CP33" s="56"/>
      <c r="CQ33" s="56"/>
      <c r="CR33" s="56"/>
      <c r="CS33" s="56"/>
      <c r="CT33" s="56"/>
      <c r="CU33" s="56"/>
      <c r="CV33" s="56"/>
      <c r="CW33" s="56"/>
      <c r="CX33" s="56"/>
      <c r="CY33" s="56"/>
      <c r="CZ33" s="56"/>
      <c r="DA33" s="56"/>
      <c r="DB33" s="56"/>
      <c r="DC33" s="56"/>
      <c r="DD33" s="56"/>
      <c r="DE33" s="56"/>
    </row>
    <row r="34" spans="1:109" ht="13.5" customHeight="1">
      <c r="B34" s="57" t="s">
        <v>9</v>
      </c>
      <c r="BQ34" s="99"/>
      <c r="BR34" s="99"/>
      <c r="BS34" s="99"/>
      <c r="BT34" s="99"/>
      <c r="BU34" s="99"/>
      <c r="BV34" s="99"/>
      <c r="BW34" s="99"/>
      <c r="BX34" s="99"/>
      <c r="BY34" s="99"/>
      <c r="BZ34" s="99"/>
      <c r="CA34" s="99"/>
      <c r="CB34" s="56"/>
      <c r="CC34" s="99"/>
      <c r="CD34" s="56"/>
      <c r="CE34" s="56"/>
      <c r="CF34" s="56"/>
      <c r="CG34" s="99"/>
      <c r="CH34" s="56"/>
      <c r="CI34" s="56"/>
      <c r="CJ34" s="56"/>
      <c r="CK34" s="56"/>
      <c r="CL34" s="56"/>
      <c r="CM34" s="56"/>
      <c r="CN34" s="56"/>
      <c r="CO34" s="56"/>
      <c r="CP34" s="56"/>
      <c r="CQ34" s="56"/>
      <c r="CR34" s="56"/>
      <c r="CS34" s="56"/>
      <c r="CT34" s="56"/>
      <c r="CU34" s="56"/>
      <c r="CV34" s="56"/>
      <c r="CW34" s="56"/>
      <c r="CX34" s="56"/>
      <c r="CY34" s="56"/>
      <c r="CZ34" s="56"/>
      <c r="DA34" s="56"/>
      <c r="DB34" s="56"/>
      <c r="DC34" s="56"/>
      <c r="DD34" s="56"/>
      <c r="DE34" s="56"/>
    </row>
    <row r="35" spans="1:109" ht="13.5" customHeight="1">
      <c r="B35" s="54" t="s">
        <v>33</v>
      </c>
      <c r="BQ35" s="99"/>
      <c r="BR35" s="99"/>
      <c r="BS35" s="99"/>
      <c r="BT35" s="99"/>
      <c r="BU35" s="99"/>
      <c r="BV35" s="99"/>
      <c r="BW35" s="99"/>
      <c r="BX35" s="99"/>
      <c r="BY35" s="99"/>
      <c r="BZ35" s="99"/>
      <c r="CA35" s="99"/>
      <c r="CB35" s="56"/>
      <c r="CC35" s="99"/>
      <c r="CD35" s="56"/>
      <c r="CE35" s="56"/>
      <c r="CF35" s="56"/>
      <c r="CG35" s="99"/>
      <c r="CH35" s="56"/>
      <c r="CI35" s="56"/>
      <c r="CJ35" s="56"/>
      <c r="CK35" s="56"/>
      <c r="CL35" s="56"/>
      <c r="CM35" s="56"/>
      <c r="CN35" s="56"/>
      <c r="CO35" s="56"/>
      <c r="CP35" s="56"/>
      <c r="CQ35" s="56"/>
      <c r="CR35" s="56"/>
      <c r="CS35" s="56"/>
      <c r="CT35" s="56"/>
      <c r="CU35" s="56"/>
      <c r="CV35" s="56"/>
      <c r="CW35" s="56"/>
      <c r="CX35" s="56"/>
      <c r="CY35" s="56"/>
      <c r="CZ35" s="56"/>
      <c r="DA35" s="56"/>
      <c r="DB35" s="56"/>
      <c r="DC35" s="56"/>
      <c r="DD35" s="56"/>
      <c r="DE35" s="56"/>
    </row>
    <row r="36" spans="1:109" ht="13.5" customHeight="1">
      <c r="B36" s="55" t="s">
        <v>72</v>
      </c>
      <c r="BQ36" s="99"/>
      <c r="BR36" s="99"/>
      <c r="BS36" s="99"/>
      <c r="BT36" s="99"/>
      <c r="BU36" s="99"/>
      <c r="BV36" s="99"/>
      <c r="BW36" s="99"/>
      <c r="BX36" s="99"/>
      <c r="BY36" s="99"/>
      <c r="BZ36" s="99"/>
      <c r="CA36" s="99"/>
      <c r="CB36" s="56"/>
      <c r="CC36" s="99"/>
      <c r="CD36" s="56"/>
      <c r="CE36" s="56"/>
      <c r="CF36" s="56"/>
      <c r="CG36" s="99"/>
      <c r="CH36" s="56"/>
      <c r="CI36" s="56"/>
      <c r="CJ36" s="56"/>
      <c r="CK36" s="56"/>
      <c r="CL36" s="56"/>
      <c r="CM36" s="56"/>
      <c r="CN36" s="56"/>
      <c r="CO36" s="56"/>
      <c r="CP36" s="56"/>
      <c r="CQ36" s="56"/>
      <c r="CR36" s="56"/>
      <c r="CS36" s="56"/>
      <c r="CT36" s="56"/>
      <c r="CU36" s="56"/>
      <c r="CV36" s="56"/>
      <c r="CW36" s="56"/>
      <c r="CX36" s="56"/>
      <c r="CY36" s="56"/>
      <c r="CZ36" s="56"/>
      <c r="DA36" s="56"/>
      <c r="DB36" s="56"/>
      <c r="DC36" s="56"/>
      <c r="DD36" s="56"/>
      <c r="DE36" s="56"/>
    </row>
    <row r="37" spans="1:109" ht="13.5" customHeight="1">
      <c r="B37" s="55" t="s">
        <v>133</v>
      </c>
      <c r="BQ37" s="99"/>
      <c r="BR37" s="99"/>
      <c r="BS37" s="99"/>
      <c r="BT37" s="99"/>
      <c r="BU37" s="99"/>
      <c r="BV37" s="99"/>
      <c r="BW37" s="99"/>
      <c r="BX37" s="99"/>
      <c r="BY37" s="99"/>
      <c r="BZ37" s="99"/>
      <c r="CA37" s="99"/>
      <c r="CB37" s="56"/>
      <c r="CC37" s="99"/>
      <c r="CD37" s="56"/>
      <c r="CE37" s="56"/>
      <c r="CF37" s="56"/>
      <c r="CG37" s="99"/>
      <c r="CH37" s="56"/>
      <c r="CI37" s="56"/>
      <c r="CJ37" s="56"/>
      <c r="CK37" s="56"/>
      <c r="CL37" s="56"/>
      <c r="CM37" s="56"/>
      <c r="CN37" s="56"/>
      <c r="CO37" s="56"/>
      <c r="CP37" s="56"/>
      <c r="CQ37" s="56"/>
      <c r="CR37" s="56"/>
      <c r="CS37" s="56"/>
      <c r="CT37" s="56"/>
      <c r="CU37" s="56"/>
      <c r="CV37" s="56"/>
      <c r="CW37" s="56"/>
      <c r="CX37" s="56"/>
      <c r="CY37" s="56"/>
      <c r="CZ37" s="56"/>
      <c r="DA37" s="56"/>
      <c r="DB37" s="56"/>
      <c r="DC37" s="56"/>
      <c r="DD37" s="56"/>
      <c r="DE37" s="56"/>
    </row>
    <row r="38" spans="1:109" ht="13.5" customHeight="1">
      <c r="B38" s="55" t="s">
        <v>113</v>
      </c>
      <c r="X38" s="89"/>
      <c r="BQ38" s="99"/>
      <c r="BR38" s="99"/>
      <c r="BS38" s="99"/>
      <c r="BT38" s="99"/>
      <c r="BU38" s="99"/>
      <c r="BV38" s="99"/>
      <c r="BW38" s="99"/>
      <c r="BX38" s="99"/>
      <c r="BY38" s="99"/>
      <c r="BZ38" s="99"/>
      <c r="CA38" s="99"/>
      <c r="CB38" s="56"/>
      <c r="CC38" s="99"/>
      <c r="CD38" s="56"/>
      <c r="CE38" s="56"/>
      <c r="CF38" s="56"/>
      <c r="CG38" s="99"/>
      <c r="CH38" s="56"/>
      <c r="CI38" s="56"/>
      <c r="CJ38" s="56"/>
      <c r="CK38" s="56"/>
      <c r="CL38" s="56"/>
      <c r="CM38" s="56"/>
      <c r="CN38" s="56"/>
      <c r="CO38" s="56"/>
      <c r="CP38" s="56"/>
      <c r="CQ38" s="56"/>
      <c r="CR38" s="56"/>
      <c r="CS38" s="56"/>
      <c r="CT38" s="56"/>
      <c r="CU38" s="56"/>
      <c r="CV38" s="56"/>
      <c r="CW38" s="56"/>
      <c r="CX38" s="56"/>
      <c r="CY38" s="56"/>
      <c r="CZ38" s="56"/>
      <c r="DA38" s="56"/>
      <c r="DB38" s="56"/>
      <c r="DC38" s="56"/>
      <c r="DD38" s="56"/>
      <c r="DE38" s="56"/>
    </row>
    <row r="39" spans="1:109" ht="13.5" customHeight="1">
      <c r="B39" s="55" t="s">
        <v>273</v>
      </c>
      <c r="M39" s="99"/>
      <c r="BQ39" s="99"/>
      <c r="BR39" s="99"/>
      <c r="BS39" s="99"/>
      <c r="BT39" s="99"/>
      <c r="BU39" s="99"/>
      <c r="BV39" s="99"/>
      <c r="BW39" s="99"/>
      <c r="BX39" s="99"/>
      <c r="BY39" s="99"/>
      <c r="BZ39" s="99"/>
      <c r="CA39" s="99"/>
      <c r="CB39" s="56"/>
      <c r="CC39" s="99"/>
      <c r="CD39" s="56"/>
      <c r="CE39" s="56"/>
      <c r="CF39" s="56"/>
      <c r="CG39" s="99"/>
      <c r="CH39" s="56"/>
      <c r="CI39" s="56"/>
      <c r="CJ39" s="56"/>
      <c r="CK39" s="56"/>
      <c r="CL39" s="56"/>
      <c r="CM39" s="56"/>
      <c r="CN39" s="56"/>
      <c r="CO39" s="56"/>
      <c r="CP39" s="56"/>
      <c r="CQ39" s="56"/>
      <c r="CR39" s="56"/>
      <c r="CS39" s="56"/>
      <c r="CT39" s="56"/>
      <c r="CU39" s="56"/>
      <c r="CV39" s="56"/>
      <c r="CW39" s="56"/>
      <c r="CX39" s="56"/>
      <c r="CY39" s="56"/>
      <c r="CZ39" s="56"/>
      <c r="DA39" s="56"/>
      <c r="DB39" s="56"/>
      <c r="DC39" s="56"/>
      <c r="DD39" s="56"/>
      <c r="DE39" s="56"/>
    </row>
    <row r="40" spans="1:109" ht="13.5" customHeight="1">
      <c r="Q40" s="100"/>
      <c r="AG40" s="100"/>
      <c r="AH40" s="100"/>
      <c r="AJ40" s="100"/>
      <c r="AK40" s="100"/>
      <c r="AL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c r="BQ40" s="174" t="s">
        <v>301</v>
      </c>
      <c r="BR40" s="174" t="s">
        <v>301</v>
      </c>
      <c r="BS40" s="174" t="s">
        <v>301</v>
      </c>
      <c r="BT40" s="174" t="s">
        <v>301</v>
      </c>
      <c r="BU40" s="174" t="s">
        <v>301</v>
      </c>
      <c r="BV40" s="174" t="s">
        <v>301</v>
      </c>
      <c r="BW40" s="174" t="s">
        <v>301</v>
      </c>
      <c r="BX40" s="174" t="s">
        <v>301</v>
      </c>
      <c r="BY40" s="174" t="s">
        <v>301</v>
      </c>
      <c r="BZ40" s="174" t="s">
        <v>301</v>
      </c>
      <c r="CA40" s="174" t="s">
        <v>301</v>
      </c>
      <c r="CB40" s="174" t="s">
        <v>301</v>
      </c>
      <c r="CC40" s="174" t="s">
        <v>301</v>
      </c>
      <c r="CD40" s="174" t="s">
        <v>301</v>
      </c>
      <c r="CE40" s="174" t="s">
        <v>301</v>
      </c>
      <c r="CF40" s="174" t="s">
        <v>301</v>
      </c>
      <c r="CG40" s="174" t="s">
        <v>301</v>
      </c>
      <c r="CH40" s="174" t="s">
        <v>301</v>
      </c>
      <c r="CI40" s="174" t="s">
        <v>301</v>
      </c>
      <c r="CJ40" s="174" t="s">
        <v>275</v>
      </c>
      <c r="CK40" s="174"/>
      <c r="CL40" s="174"/>
      <c r="CM40" s="174"/>
      <c r="CN40" s="174"/>
      <c r="CO40" s="174"/>
      <c r="CP40" s="174"/>
      <c r="CQ40" s="174"/>
      <c r="CR40" s="174"/>
      <c r="CS40" s="174"/>
      <c r="CT40" s="174"/>
      <c r="CU40" s="174"/>
      <c r="CV40" s="174"/>
      <c r="CW40" s="174"/>
      <c r="CX40" s="174" t="s">
        <v>275</v>
      </c>
      <c r="CY40" s="174" t="s">
        <v>275</v>
      </c>
      <c r="CZ40" s="174" t="s">
        <v>275</v>
      </c>
      <c r="DA40" s="174" t="s">
        <v>275</v>
      </c>
      <c r="DB40" s="174" t="s">
        <v>275</v>
      </c>
      <c r="DC40" s="174" t="s">
        <v>275</v>
      </c>
      <c r="DD40" s="174" t="s">
        <v>275</v>
      </c>
      <c r="DE40" s="174" t="s">
        <v>275</v>
      </c>
    </row>
    <row r="41" spans="1:109" s="61" customFormat="1" ht="13.5" customHeight="1">
      <c r="A41" s="54"/>
      <c r="B41" s="59" t="s">
        <v>254</v>
      </c>
      <c r="C41" s="152" t="s">
        <v>58</v>
      </c>
      <c r="D41" s="152" t="s">
        <v>81</v>
      </c>
      <c r="E41" s="152" t="s">
        <v>105</v>
      </c>
      <c r="F41" s="152" t="s">
        <v>108</v>
      </c>
      <c r="G41" s="152" t="s">
        <v>255</v>
      </c>
      <c r="H41" s="152" t="s">
        <v>111</v>
      </c>
      <c r="I41" s="152" t="s">
        <v>115</v>
      </c>
      <c r="J41" s="152" t="s">
        <v>117</v>
      </c>
      <c r="K41" s="152" t="s">
        <v>118</v>
      </c>
      <c r="L41" s="152" t="s">
        <v>134</v>
      </c>
      <c r="M41" s="152" t="s">
        <v>135</v>
      </c>
      <c r="N41" s="152" t="s">
        <v>141</v>
      </c>
      <c r="O41" s="152" t="s">
        <v>256</v>
      </c>
      <c r="P41" s="152" t="s">
        <v>146</v>
      </c>
      <c r="Q41" s="152" t="s">
        <v>144</v>
      </c>
      <c r="R41" s="152" t="s">
        <v>145</v>
      </c>
      <c r="S41" s="152" t="s">
        <v>257</v>
      </c>
      <c r="T41" s="152" t="s">
        <v>148</v>
      </c>
      <c r="U41" s="152" t="s">
        <v>149</v>
      </c>
      <c r="V41" s="152" t="s">
        <v>150</v>
      </c>
      <c r="W41" s="152" t="s">
        <v>241</v>
      </c>
      <c r="X41" s="152" t="s">
        <v>154</v>
      </c>
      <c r="Y41" s="152" t="s">
        <v>155</v>
      </c>
      <c r="Z41" s="152" t="s">
        <v>156</v>
      </c>
      <c r="AA41" s="152" t="s">
        <v>228</v>
      </c>
      <c r="AB41" s="152" t="s">
        <v>166</v>
      </c>
      <c r="AC41" s="152" t="s">
        <v>167</v>
      </c>
      <c r="AD41" s="152" t="s">
        <v>169</v>
      </c>
      <c r="AE41" s="152" t="s">
        <v>258</v>
      </c>
      <c r="AF41" s="152" t="s">
        <v>171</v>
      </c>
      <c r="AG41" s="152" t="s">
        <v>175</v>
      </c>
      <c r="AH41" s="152" t="s">
        <v>179</v>
      </c>
      <c r="AI41" s="152" t="s">
        <v>259</v>
      </c>
      <c r="AJ41" s="152" t="s">
        <v>185</v>
      </c>
      <c r="AK41" s="152" t="s">
        <v>187</v>
      </c>
      <c r="AL41" s="152" t="s">
        <v>208</v>
      </c>
      <c r="AM41" s="152" t="s">
        <v>230</v>
      </c>
      <c r="AN41" s="152" t="s">
        <v>221</v>
      </c>
      <c r="AO41" s="152" t="s">
        <v>225</v>
      </c>
      <c r="AP41" s="152" t="s">
        <v>237</v>
      </c>
      <c r="AQ41" s="152" t="s">
        <v>260</v>
      </c>
      <c r="AR41" s="152" t="s">
        <v>293</v>
      </c>
      <c r="AS41" s="152" t="s">
        <v>295</v>
      </c>
      <c r="AT41" s="152" t="s">
        <v>296</v>
      </c>
      <c r="AU41" s="152" t="s">
        <v>297</v>
      </c>
      <c r="AV41" s="152" t="s">
        <v>331</v>
      </c>
      <c r="AW41" s="152" t="s">
        <v>309</v>
      </c>
      <c r="AX41" s="152" t="s">
        <v>310</v>
      </c>
      <c r="AY41" s="152" t="s">
        <v>311</v>
      </c>
      <c r="AZ41" s="152" t="s">
        <v>316</v>
      </c>
      <c r="BA41" s="152" t="s">
        <v>318</v>
      </c>
      <c r="BB41" s="152" t="s">
        <v>319</v>
      </c>
      <c r="BC41" s="152" t="s">
        <v>320</v>
      </c>
      <c r="BD41" s="152" t="s">
        <v>343</v>
      </c>
      <c r="BE41" s="152" t="s">
        <v>344</v>
      </c>
      <c r="BF41" s="152" t="s">
        <v>350</v>
      </c>
      <c r="BG41" s="152" t="s">
        <v>351</v>
      </c>
      <c r="BH41" s="152" t="s">
        <v>354</v>
      </c>
      <c r="BI41" s="152" t="s">
        <v>353</v>
      </c>
      <c r="BJ41" s="152" t="s">
        <v>358</v>
      </c>
      <c r="BK41" s="152" t="s">
        <v>359</v>
      </c>
      <c r="BL41" s="152" t="s">
        <v>365</v>
      </c>
      <c r="BM41" s="152" t="s">
        <v>368</v>
      </c>
      <c r="BN41" s="152" t="s">
        <v>373</v>
      </c>
      <c r="BO41" s="152" t="s">
        <v>366</v>
      </c>
      <c r="BP41" s="56"/>
      <c r="BQ41" s="175" t="s">
        <v>228</v>
      </c>
      <c r="BR41" s="175" t="s">
        <v>166</v>
      </c>
      <c r="BS41" s="175" t="s">
        <v>167</v>
      </c>
      <c r="BT41" s="175" t="s">
        <v>169</v>
      </c>
      <c r="BU41" s="175" t="s">
        <v>229</v>
      </c>
      <c r="BV41" s="175" t="s">
        <v>171</v>
      </c>
      <c r="BW41" s="175" t="s">
        <v>175</v>
      </c>
      <c r="BX41" s="175" t="s">
        <v>179</v>
      </c>
      <c r="BY41" s="175" t="s">
        <v>178</v>
      </c>
      <c r="BZ41" s="175" t="s">
        <v>185</v>
      </c>
      <c r="CA41" s="175" t="s">
        <v>187</v>
      </c>
      <c r="CB41" s="175" t="s">
        <v>208</v>
      </c>
      <c r="CC41" s="175" t="s">
        <v>215</v>
      </c>
      <c r="CD41" s="175" t="s">
        <v>290</v>
      </c>
      <c r="CE41" s="175" t="s">
        <v>291</v>
      </c>
      <c r="CF41" s="175" t="s">
        <v>292</v>
      </c>
      <c r="CG41" s="175" t="s">
        <v>236</v>
      </c>
      <c r="CH41" s="175" t="s">
        <v>293</v>
      </c>
      <c r="CI41" s="175" t="s">
        <v>295</v>
      </c>
      <c r="CJ41" s="175" t="s">
        <v>296</v>
      </c>
      <c r="CK41" s="175" t="s">
        <v>297</v>
      </c>
      <c r="CL41" s="175" t="str">
        <f t="shared" ref="CL41:CS41" si="0">AV41</f>
        <v>2018-01</v>
      </c>
      <c r="CM41" s="175" t="str">
        <f t="shared" si="0"/>
        <v>2018-02</v>
      </c>
      <c r="CN41" s="175" t="str">
        <f t="shared" si="0"/>
        <v>2018-03</v>
      </c>
      <c r="CO41" s="175" t="str">
        <f t="shared" si="0"/>
        <v>1Q18</v>
      </c>
      <c r="CP41" s="175" t="str">
        <f t="shared" si="0"/>
        <v>2018-04</v>
      </c>
      <c r="CQ41" s="175" t="str">
        <f t="shared" si="0"/>
        <v>2018-05</v>
      </c>
      <c r="CR41" s="175" t="str">
        <f t="shared" si="0"/>
        <v>2018-06</v>
      </c>
      <c r="CS41" s="175" t="str">
        <f t="shared" si="0"/>
        <v>2Q18</v>
      </c>
      <c r="CT41" s="175" t="str">
        <f t="shared" ref="CT41" si="1">BD41</f>
        <v>2018-07</v>
      </c>
      <c r="CU41" s="175" t="str">
        <f t="shared" ref="CU41" si="2">BE41</f>
        <v>2018-08</v>
      </c>
      <c r="CV41" s="175" t="str">
        <f t="shared" ref="CV41" si="3">BF41</f>
        <v>2018-09</v>
      </c>
      <c r="CW41" s="175" t="str">
        <f t="shared" ref="CW41" si="4">BG41</f>
        <v>3Q18</v>
      </c>
      <c r="CX41" s="175" t="s">
        <v>354</v>
      </c>
      <c r="CY41" s="175" t="s">
        <v>353</v>
      </c>
      <c r="CZ41" s="175" t="s">
        <v>358</v>
      </c>
      <c r="DA41" s="175" t="str">
        <f>BK41</f>
        <v>4Q18</v>
      </c>
      <c r="DB41" s="175" t="str">
        <f>BL41</f>
        <v>2019-01</v>
      </c>
      <c r="DC41" s="175" t="str">
        <f>BM41</f>
        <v>2019-02</v>
      </c>
      <c r="DD41" s="175" t="str">
        <f t="shared" ref="DD41:DE41" si="5">BN41</f>
        <v>2019-03</v>
      </c>
      <c r="DE41" s="175" t="str">
        <f t="shared" si="5"/>
        <v>1Q19E</v>
      </c>
    </row>
    <row r="42" spans="1:109" ht="13.5" customHeight="1">
      <c r="B42" s="54" t="s">
        <v>377</v>
      </c>
      <c r="C42" s="153">
        <v>1207039367.21</v>
      </c>
      <c r="D42" s="153">
        <v>2184050042.8099999</v>
      </c>
      <c r="E42" s="153">
        <v>2150451764.5599999</v>
      </c>
      <c r="F42" s="153">
        <v>1829638535.28</v>
      </c>
      <c r="G42" s="94">
        <f>SUM(D42:F42)</f>
        <v>6164140342.6499996</v>
      </c>
      <c r="H42" s="153">
        <v>1725641515.1300001</v>
      </c>
      <c r="I42" s="153">
        <v>1567381280.0999999</v>
      </c>
      <c r="J42" s="153">
        <v>2660659775.8800001</v>
      </c>
      <c r="K42" s="94">
        <f>SUM(H42:J42)</f>
        <v>5953682571.1100006</v>
      </c>
      <c r="L42" s="153">
        <v>3261782593.73</v>
      </c>
      <c r="M42" s="153">
        <v>4397654092.1099997</v>
      </c>
      <c r="N42" s="153">
        <v>4611783141.7299995</v>
      </c>
      <c r="O42" s="94">
        <f>SUM(L42:N42)</f>
        <v>12271219827.57</v>
      </c>
      <c r="P42" s="153">
        <v>4196655224.8000002</v>
      </c>
      <c r="Q42" s="153">
        <v>3682760354.0900002</v>
      </c>
      <c r="R42" s="153">
        <v>4025431272.6399999</v>
      </c>
      <c r="S42" s="94">
        <f>SUM(P42:R42)</f>
        <v>11904846851.530001</v>
      </c>
      <c r="T42" s="153">
        <v>4278482396.8899999</v>
      </c>
      <c r="U42" s="153">
        <v>4747014851.6400003</v>
      </c>
      <c r="V42" s="153">
        <v>5579668207.6899996</v>
      </c>
      <c r="W42" s="94">
        <f>SUM(T42:V42)</f>
        <v>14605165456.220001</v>
      </c>
      <c r="X42" s="153">
        <v>4539129062.3699999</v>
      </c>
      <c r="Y42" s="153">
        <v>4966510072.9899998</v>
      </c>
      <c r="Z42" s="153">
        <v>6446353132.8999996</v>
      </c>
      <c r="AA42" s="94">
        <f>SUM(X42:Z42)</f>
        <v>15951992268.26</v>
      </c>
      <c r="AB42" s="153">
        <v>9232028372.4799995</v>
      </c>
      <c r="AC42" s="153">
        <v>10911176978.27</v>
      </c>
      <c r="AD42" s="153">
        <v>8571531849.0299997</v>
      </c>
      <c r="AE42" s="94">
        <f>SUM(AB42:AD42)</f>
        <v>28714737199.779999</v>
      </c>
      <c r="AF42" s="153">
        <v>7744253523.3999996</v>
      </c>
      <c r="AG42" s="153">
        <v>5902708885.8299999</v>
      </c>
      <c r="AH42" s="153">
        <v>5705796487.4300003</v>
      </c>
      <c r="AI42" s="94">
        <f>SUM(AF42:AH42)</f>
        <v>19352758896.66</v>
      </c>
      <c r="AJ42" s="153">
        <v>8136511575.6999998</v>
      </c>
      <c r="AK42" s="153">
        <v>7473445342.5</v>
      </c>
      <c r="AL42" s="153">
        <v>8896115634.7299995</v>
      </c>
      <c r="AM42" s="94">
        <f>SUM(AJ42:AL42)</f>
        <v>24506072552.93</v>
      </c>
      <c r="AN42" s="155">
        <v>7773765724.8900003</v>
      </c>
      <c r="AO42" s="155">
        <v>8105369221.6000004</v>
      </c>
      <c r="AP42" s="155">
        <v>10675176809.405754</v>
      </c>
      <c r="AQ42" s="94">
        <f>SUM(AN42:AP42)</f>
        <v>26554311755.895756</v>
      </c>
      <c r="AR42" s="155">
        <v>9744449552.3999996</v>
      </c>
      <c r="AS42" s="155">
        <v>11411976223.360001</v>
      </c>
      <c r="AT42" s="155">
        <v>8845617250.5200005</v>
      </c>
      <c r="AU42" s="94">
        <f>SUM(AR42:AT42)</f>
        <v>30002043026.280003</v>
      </c>
      <c r="AV42" s="155">
        <v>8800979326</v>
      </c>
      <c r="AW42" s="155">
        <v>4203550253</v>
      </c>
      <c r="AX42" s="155">
        <v>7135574854</v>
      </c>
      <c r="AY42" s="94">
        <f>SUM(AV42:AX42)</f>
        <v>20140104433</v>
      </c>
      <c r="AZ42" s="155">
        <v>7611710591</v>
      </c>
      <c r="BA42" s="155">
        <v>8926163877</v>
      </c>
      <c r="BB42" s="155">
        <v>9912889766</v>
      </c>
      <c r="BC42" s="94">
        <f>SUM(AZ42:BB42)</f>
        <v>26450764234</v>
      </c>
      <c r="BD42" s="155">
        <v>8246261102</v>
      </c>
      <c r="BE42" s="155">
        <v>8700363489</v>
      </c>
      <c r="BF42" s="155">
        <v>11821446330</v>
      </c>
      <c r="BG42" s="94">
        <f>SUM(BD42:BF42)</f>
        <v>28768070921</v>
      </c>
      <c r="BH42" s="155">
        <v>11114670913</v>
      </c>
      <c r="BI42" s="155">
        <v>17099108944</v>
      </c>
      <c r="BJ42" s="155">
        <v>14126702316</v>
      </c>
      <c r="BK42" s="94">
        <f>SUM(BH42:BJ42)</f>
        <v>42340482173</v>
      </c>
      <c r="BL42" s="155">
        <v>12173374405.303415</v>
      </c>
      <c r="BM42" s="155">
        <f>'[3]2. Marketplace Sales'!BM42</f>
        <v>4499819952.0135889</v>
      </c>
      <c r="BN42" s="155">
        <f>'[3]2. Marketplace Sales'!BN42</f>
        <v>9669994783.5910397</v>
      </c>
      <c r="BO42" s="94">
        <f>SUM(BL42:BN42)</f>
        <v>26343189140.908043</v>
      </c>
      <c r="BQ42" s="99">
        <f t="shared" ref="BQ42:BQ56" si="6">AA42/K42-1</f>
        <v>1.6793488026497054</v>
      </c>
      <c r="BR42" s="156">
        <f t="shared" ref="BR42:BR56" si="7">AB42/L42-1</f>
        <v>1.830362878944285</v>
      </c>
      <c r="BS42" s="156">
        <f t="shared" ref="BS42:BS56" si="8">AC42/M42-1</f>
        <v>1.4811357941603824</v>
      </c>
      <c r="BT42" s="156">
        <f t="shared" ref="BT42:BT56" si="9">AD42/N42-1</f>
        <v>0.85861554752433467</v>
      </c>
      <c r="BU42" s="99">
        <f t="shared" ref="BU42:BU56" si="10">AE42/O42-1</f>
        <v>1.3400067477616213</v>
      </c>
      <c r="BV42" s="156">
        <f t="shared" ref="BV42:BV56" si="11">AF42/P42-1</f>
        <v>0.84533946883117306</v>
      </c>
      <c r="BW42" s="156">
        <f t="shared" ref="BW42:BW56" si="12">AG42/Q42-1</f>
        <v>0.60279472957684277</v>
      </c>
      <c r="BX42" s="156">
        <f t="shared" ref="BX42:BX56" si="13">AH42/R42-1</f>
        <v>0.41743731316718424</v>
      </c>
      <c r="BY42" s="99">
        <f t="shared" ref="BY42:BY56" si="14">AI42/S42-1</f>
        <v>0.62562014766051366</v>
      </c>
      <c r="BZ42" s="156">
        <f t="shared" ref="BZ42:BZ56" si="15">AJ42/T42-1</f>
        <v>0.90172842165118539</v>
      </c>
      <c r="CA42" s="156">
        <f t="shared" ref="CA42:CA56" si="16">AK42/U42-1</f>
        <v>0.57434631575211337</v>
      </c>
      <c r="CB42" s="156">
        <f t="shared" ref="CB42:CB56" si="17">AL42/V42-1</f>
        <v>0.59438075949914237</v>
      </c>
      <c r="CC42" s="99">
        <f t="shared" ref="CC42:CC56" si="18">AM42/W42-1</f>
        <v>0.67790448019152239</v>
      </c>
      <c r="CD42" s="156">
        <f t="shared" ref="CD42:CD56" si="19">AN42/X42-1</f>
        <v>0.71261174072699984</v>
      </c>
      <c r="CE42" s="156">
        <f t="shared" ref="CE42:CE56" si="20">AO42/Y42-1</f>
        <v>0.63200498991846521</v>
      </c>
      <c r="CF42" s="156">
        <f t="shared" ref="CF42:CF56" si="21">AP42/Z42-1</f>
        <v>0.65600248533132222</v>
      </c>
      <c r="CG42" s="89">
        <f t="shared" ref="CG42:CG56" si="22">AQ42/AA42-1</f>
        <v>0.66463920677365196</v>
      </c>
      <c r="CH42" s="162">
        <f t="shared" ref="CH42:CH56" si="23">AR42/AB42-1</f>
        <v>5.5504723257511879E-2</v>
      </c>
      <c r="CI42" s="162">
        <f t="shared" ref="CI42:CI56" si="24">AS42/AC42-1</f>
        <v>4.5897820747235585E-2</v>
      </c>
      <c r="CJ42" s="162">
        <f t="shared" ref="CJ42:CJ53" si="25">AT42/AD42-1</f>
        <v>3.1976244890348005E-2</v>
      </c>
      <c r="CK42" s="99">
        <f t="shared" ref="CK42:CK56" si="26">AU42/AE42-1</f>
        <v>4.4830841304369207E-2</v>
      </c>
      <c r="CL42" s="156">
        <f t="shared" ref="CL42:CL56" si="27">AV42/AF42-1</f>
        <v>0.13645289367232127</v>
      </c>
      <c r="CM42" s="156">
        <f t="shared" ref="CM42:CM56" si="28">AW42/AG42-1</f>
        <v>-0.28786082215726205</v>
      </c>
      <c r="CN42" s="156">
        <f t="shared" ref="CN42:CN56" si="29">AX42/AH42-1</f>
        <v>0.25058348465807256</v>
      </c>
      <c r="CO42" s="99">
        <f t="shared" ref="CO42:CO56" si="30">AY42/AI42-1</f>
        <v>4.0683891146697571E-2</v>
      </c>
      <c r="CP42" s="156">
        <f t="shared" ref="CP42:CP55" si="31">AZ42/AJ42-1</f>
        <v>-6.4499506922270911E-2</v>
      </c>
      <c r="CQ42" s="156">
        <f t="shared" ref="CQ42:CQ56" si="32">BA42/AK42-1</f>
        <v>0.1943840448311942</v>
      </c>
      <c r="CR42" s="156">
        <f t="shared" ref="CR42:CR56" si="33">BB42/AL42-1</f>
        <v>0.11429416759159072</v>
      </c>
      <c r="CS42" s="99">
        <f t="shared" ref="CS42:CS56" si="34">BC42/AM42-1</f>
        <v>7.9355501656567462E-2</v>
      </c>
      <c r="CT42" s="156">
        <f t="shared" ref="CT42:CT55" si="35">BD42/AN42-1</f>
        <v>6.0780758493553133E-2</v>
      </c>
      <c r="CU42" s="156">
        <f t="shared" ref="CU42:CU56" si="36">BE42/AO42-1</f>
        <v>7.3407423046737863E-2</v>
      </c>
      <c r="CV42" s="156">
        <f t="shared" ref="CV42:CV56" si="37">BF42/AP42-1</f>
        <v>0.10737709932675621</v>
      </c>
      <c r="CW42" s="99">
        <f t="shared" ref="CW42:CW56" si="38">BG42/AQ42-1</f>
        <v>8.3367220564951383E-2</v>
      </c>
      <c r="CX42" s="156">
        <f t="shared" ref="CX42:CX56" si="39">BH42/AR42-1</f>
        <v>0.14061557333041175</v>
      </c>
      <c r="CY42" s="156">
        <f t="shared" ref="CY42:CY56" si="40">BI42/AS42-1</f>
        <v>0.49834775409000542</v>
      </c>
      <c r="CZ42" s="156">
        <f t="shared" ref="CZ42:CZ56" si="41">BJ42/AT42-1</f>
        <v>0.5970284397247172</v>
      </c>
      <c r="DA42" s="99">
        <f t="shared" ref="DA42:DA56" si="42">BK42/AU42-1</f>
        <v>0.41125329818080258</v>
      </c>
      <c r="DB42" s="156">
        <f t="shared" ref="DB42:DB56" si="43">BL42/AV42-1</f>
        <v>0.38318407013417577</v>
      </c>
      <c r="DC42" s="156">
        <f t="shared" ref="DC42:DC56" si="44">BM42/AW42-1</f>
        <v>7.0480827201279794E-2</v>
      </c>
      <c r="DD42" s="156">
        <f t="shared" ref="DD42:DE56" si="45">BN42/AX42-1</f>
        <v>0.35518090433461236</v>
      </c>
      <c r="DE42" s="156">
        <f t="shared" si="45"/>
        <v>0.30799665059055759</v>
      </c>
    </row>
    <row r="43" spans="1:109" ht="13.5" customHeight="1">
      <c r="B43" s="54" t="s">
        <v>195</v>
      </c>
      <c r="C43" s="153">
        <v>414614470.43000001</v>
      </c>
      <c r="D43" s="153">
        <v>412176544.13</v>
      </c>
      <c r="E43" s="153">
        <v>506614940.89999998</v>
      </c>
      <c r="F43" s="153">
        <v>552865071.78999996</v>
      </c>
      <c r="G43" s="94">
        <f t="shared" ref="G43:G55" si="46">SUM(D43:F43)</f>
        <v>1471656556.8199999</v>
      </c>
      <c r="H43" s="153">
        <v>610654906.91999996</v>
      </c>
      <c r="I43" s="153">
        <v>560122000.11000001</v>
      </c>
      <c r="J43" s="153">
        <v>538800849.73000002</v>
      </c>
      <c r="K43" s="94">
        <f t="shared" ref="K43:K55" si="47">SUM(H43:J43)</f>
        <v>1709577756.76</v>
      </c>
      <c r="L43" s="153">
        <v>606323652.74000001</v>
      </c>
      <c r="M43" s="153">
        <v>777787255.24000001</v>
      </c>
      <c r="N43" s="153">
        <v>757993811.53999996</v>
      </c>
      <c r="O43" s="94">
        <f t="shared" ref="O43:O55" si="48">SUM(L43:N43)</f>
        <v>2142104719.52</v>
      </c>
      <c r="P43" s="153">
        <v>710289331.59000003</v>
      </c>
      <c r="Q43" s="153">
        <v>488870654.36000001</v>
      </c>
      <c r="R43" s="153">
        <v>666897336.86000001</v>
      </c>
      <c r="S43" s="94">
        <f t="shared" ref="S43:S55" si="49">SUM(P43:R43)</f>
        <v>1866057322.8099999</v>
      </c>
      <c r="T43" s="153">
        <v>780110202.92999995</v>
      </c>
      <c r="U43" s="153">
        <v>684171275.42999995</v>
      </c>
      <c r="V43" s="153">
        <v>779582497.91999996</v>
      </c>
      <c r="W43" s="94">
        <f t="shared" ref="W43:W55" si="50">SUM(T43:V43)</f>
        <v>2243863976.2799997</v>
      </c>
      <c r="X43" s="153">
        <v>697769374.85000002</v>
      </c>
      <c r="Y43" s="153">
        <v>673906740.36000001</v>
      </c>
      <c r="Z43" s="153">
        <v>632162863.72000003</v>
      </c>
      <c r="AA43" s="94">
        <f t="shared" ref="AA43:AA55" si="51">SUM(X43:Z43)</f>
        <v>2003838978.9300001</v>
      </c>
      <c r="AB43" s="153">
        <v>723757204.42999995</v>
      </c>
      <c r="AC43" s="153">
        <v>782421704.50999999</v>
      </c>
      <c r="AD43" s="153">
        <v>743741315.70000005</v>
      </c>
      <c r="AE43" s="94">
        <f t="shared" ref="AE43:AE55" si="52">SUM(AB43:AD43)</f>
        <v>2249920224.6400003</v>
      </c>
      <c r="AF43" s="153">
        <v>556190932.79999995</v>
      </c>
      <c r="AG43" s="153">
        <v>722088957.85000002</v>
      </c>
      <c r="AH43" s="153">
        <v>773186544.86000001</v>
      </c>
      <c r="AI43" s="94">
        <f t="shared" ref="AI43:AI55" si="53">SUM(AF43:AH43)</f>
        <v>2051466435.5100002</v>
      </c>
      <c r="AJ43" s="153">
        <v>632494016.53999996</v>
      </c>
      <c r="AK43" s="153">
        <v>628556745.09000003</v>
      </c>
      <c r="AL43" s="153">
        <v>679390403.74000001</v>
      </c>
      <c r="AM43" s="94">
        <f t="shared" ref="AM43:AM55" si="54">SUM(AJ43:AL43)</f>
        <v>1940441165.3700001</v>
      </c>
      <c r="AN43" s="155">
        <v>575482589.36000001</v>
      </c>
      <c r="AO43" s="155">
        <v>540829383.47000003</v>
      </c>
      <c r="AP43" s="155">
        <v>464195796.16212296</v>
      </c>
      <c r="AQ43" s="94">
        <f t="shared" ref="AQ43:AQ55" si="55">SUM(AN43:AP43)</f>
        <v>1580507768.9921229</v>
      </c>
      <c r="AR43" s="155">
        <v>755003855.23000002</v>
      </c>
      <c r="AS43" s="155">
        <v>1018472890.75</v>
      </c>
      <c r="AT43" s="155">
        <v>792263830.19000006</v>
      </c>
      <c r="AU43" s="94">
        <f t="shared" ref="AU43:AU56" si="56">SUM(AR43:AT43)</f>
        <v>2565740576.1700001</v>
      </c>
      <c r="AV43" s="155">
        <v>738998465</v>
      </c>
      <c r="AW43" s="155">
        <v>607988829</v>
      </c>
      <c r="AX43" s="155">
        <v>796484515</v>
      </c>
      <c r="AY43" s="94">
        <f t="shared" ref="AY43:AY55" si="57">SUM(AV43:AX43)</f>
        <v>2143471809</v>
      </c>
      <c r="AZ43" s="155">
        <v>704644003</v>
      </c>
      <c r="BA43" s="155">
        <v>728870752</v>
      </c>
      <c r="BB43" s="155">
        <v>954965919</v>
      </c>
      <c r="BC43" s="94">
        <f t="shared" ref="BC43:BC54" si="58">SUM(AZ43:BB43)</f>
        <v>2388480674</v>
      </c>
      <c r="BD43" s="155">
        <v>512988507</v>
      </c>
      <c r="BE43" s="155">
        <v>647365942</v>
      </c>
      <c r="BF43" s="155">
        <v>565456592</v>
      </c>
      <c r="BG43" s="94">
        <f t="shared" ref="BG43:BG54" si="59">SUM(BD43:BF43)</f>
        <v>1725811041</v>
      </c>
      <c r="BH43" s="155">
        <v>886716432</v>
      </c>
      <c r="BI43" s="155">
        <v>1150094233</v>
      </c>
      <c r="BJ43" s="155">
        <v>869487315</v>
      </c>
      <c r="BK43" s="94">
        <f t="shared" ref="BK43:BK55" si="60">SUM(BH43:BJ43)</f>
        <v>2906297980</v>
      </c>
      <c r="BL43" s="155">
        <v>851451634.25135005</v>
      </c>
      <c r="BM43" s="155">
        <f>'[3]2. Marketplace Sales'!BM43</f>
        <v>736985089.4660387</v>
      </c>
      <c r="BN43" s="155">
        <f>'[3]2. Marketplace Sales'!BN43</f>
        <v>906660687.4925611</v>
      </c>
      <c r="BO43" s="94">
        <f t="shared" ref="BO43:BO55" si="61">SUM(BL43:BN43)</f>
        <v>2495097411.2099495</v>
      </c>
      <c r="BQ43" s="99">
        <f t="shared" si="6"/>
        <v>0.17212508820171202</v>
      </c>
      <c r="BR43" s="156">
        <f t="shared" si="7"/>
        <v>0.19368129737197814</v>
      </c>
      <c r="BS43" s="156">
        <f t="shared" si="8"/>
        <v>5.9585050266346418E-3</v>
      </c>
      <c r="BT43" s="156">
        <f t="shared" si="9"/>
        <v>-1.8802918471119701E-2</v>
      </c>
      <c r="BU43" s="99">
        <f t="shared" si="10"/>
        <v>5.0331575360218483E-2</v>
      </c>
      <c r="BV43" s="156">
        <f t="shared" si="11"/>
        <v>-0.21695158850977958</v>
      </c>
      <c r="BW43" s="156">
        <f t="shared" si="12"/>
        <v>0.47705523211515999</v>
      </c>
      <c r="BX43" s="156">
        <f t="shared" si="13"/>
        <v>0.1593786661384029</v>
      </c>
      <c r="BY43" s="99">
        <f t="shared" si="14"/>
        <v>9.9358744468150739E-2</v>
      </c>
      <c r="BZ43" s="156">
        <f t="shared" si="15"/>
        <v>-0.18922478623606176</v>
      </c>
      <c r="CA43" s="156">
        <f t="shared" si="16"/>
        <v>-8.1287438302706128E-2</v>
      </c>
      <c r="CB43" s="156">
        <f t="shared" si="17"/>
        <v>-0.12852019439548978</v>
      </c>
      <c r="CC43" s="99">
        <f t="shared" si="18"/>
        <v>-0.13522335316110856</v>
      </c>
      <c r="CD43" s="156">
        <f t="shared" si="19"/>
        <v>-0.17525387312432295</v>
      </c>
      <c r="CE43" s="156">
        <f t="shared" si="20"/>
        <v>-0.19747147330639581</v>
      </c>
      <c r="CF43" s="156">
        <f t="shared" si="21"/>
        <v>-0.26570220618380658</v>
      </c>
      <c r="CG43" s="89">
        <f t="shared" si="22"/>
        <v>-0.21126009344519558</v>
      </c>
      <c r="CH43" s="162">
        <f t="shared" si="23"/>
        <v>4.3172835598380699E-2</v>
      </c>
      <c r="CI43" s="162">
        <f t="shared" si="24"/>
        <v>0.30169304465784164</v>
      </c>
      <c r="CJ43" s="162">
        <f t="shared" si="25"/>
        <v>6.5241117396216186E-2</v>
      </c>
      <c r="CK43" s="99">
        <f t="shared" si="26"/>
        <v>0.14036957758381541</v>
      </c>
      <c r="CL43" s="156">
        <f t="shared" si="27"/>
        <v>0.32867765621367218</v>
      </c>
      <c r="CM43" s="156">
        <f t="shared" si="28"/>
        <v>-0.15801395051065459</v>
      </c>
      <c r="CN43" s="156">
        <f t="shared" si="29"/>
        <v>3.0132405038448384E-2</v>
      </c>
      <c r="CO43" s="99">
        <f t="shared" si="30"/>
        <v>4.4848588257368593E-2</v>
      </c>
      <c r="CP43" s="156">
        <f t="shared" si="31"/>
        <v>0.11407220396279771</v>
      </c>
      <c r="CQ43" s="156">
        <f t="shared" si="32"/>
        <v>0.159594193672421</v>
      </c>
      <c r="CR43" s="156">
        <f t="shared" si="33"/>
        <v>0.40562173640218457</v>
      </c>
      <c r="CS43" s="99">
        <f t="shared" si="34"/>
        <v>0.23089569352883133</v>
      </c>
      <c r="CT43" s="156">
        <f t="shared" si="35"/>
        <v>-0.10859421903536703</v>
      </c>
      <c r="CU43" s="156">
        <f t="shared" si="36"/>
        <v>0.19698737122316423</v>
      </c>
      <c r="CV43" s="156">
        <f t="shared" si="37"/>
        <v>0.21814242325131072</v>
      </c>
      <c r="CW43" s="99">
        <f t="shared" si="38"/>
        <v>9.1934550945317994E-2</v>
      </c>
      <c r="CX43" s="156">
        <f t="shared" si="39"/>
        <v>0.17445285326374371</v>
      </c>
      <c r="CY43" s="156">
        <f t="shared" si="40"/>
        <v>0.12923401638415188</v>
      </c>
      <c r="CZ43" s="156">
        <f t="shared" si="41"/>
        <v>9.7471930267825302E-2</v>
      </c>
      <c r="DA43" s="99">
        <f t="shared" si="42"/>
        <v>0.1327325946329172</v>
      </c>
      <c r="DB43" s="156">
        <f t="shared" si="43"/>
        <v>0.15216969260057933</v>
      </c>
      <c r="DC43" s="156">
        <f t="shared" si="44"/>
        <v>0.21216880033504482</v>
      </c>
      <c r="DD43" s="156">
        <f t="shared" si="45"/>
        <v>0.13832807847188477</v>
      </c>
      <c r="DE43" s="156">
        <f t="shared" si="45"/>
        <v>0.16404489237205988</v>
      </c>
    </row>
    <row r="44" spans="1:109" ht="13.5" customHeight="1">
      <c r="B44" s="54" t="s">
        <v>314</v>
      </c>
      <c r="C44" s="153">
        <v>749512912.03999996</v>
      </c>
      <c r="D44" s="153">
        <v>629546726.03999996</v>
      </c>
      <c r="E44" s="153">
        <v>822735991.08000004</v>
      </c>
      <c r="F44" s="153">
        <v>815275223.00999999</v>
      </c>
      <c r="G44" s="94">
        <f t="shared" si="46"/>
        <v>2267557940.1300001</v>
      </c>
      <c r="H44" s="153">
        <v>918688278.75</v>
      </c>
      <c r="I44" s="153">
        <v>977809151.86000001</v>
      </c>
      <c r="J44" s="153">
        <v>1033063770.86</v>
      </c>
      <c r="K44" s="94">
        <f t="shared" si="47"/>
        <v>2929561201.4700003</v>
      </c>
      <c r="L44" s="153">
        <v>1205148207.3800001</v>
      </c>
      <c r="M44" s="153">
        <v>1551706250.74</v>
      </c>
      <c r="N44" s="153">
        <v>1401590079.3299999</v>
      </c>
      <c r="O44" s="94">
        <f t="shared" si="48"/>
        <v>4158444537.4499998</v>
      </c>
      <c r="P44" s="153">
        <v>1176292673.26</v>
      </c>
      <c r="Q44" s="153">
        <v>963909682.65999997</v>
      </c>
      <c r="R44" s="153">
        <v>1139825017.28</v>
      </c>
      <c r="S44" s="94">
        <f t="shared" si="49"/>
        <v>3280027373.1999998</v>
      </c>
      <c r="T44" s="153">
        <v>1254330386.77</v>
      </c>
      <c r="U44" s="153">
        <v>1244274117.28</v>
      </c>
      <c r="V44" s="153">
        <v>1471221738.5599999</v>
      </c>
      <c r="W44" s="94">
        <f t="shared" si="50"/>
        <v>3969826242.6100001</v>
      </c>
      <c r="X44" s="153">
        <v>1267713156.4400001</v>
      </c>
      <c r="Y44" s="153">
        <v>1331222856.9100001</v>
      </c>
      <c r="Z44" s="153">
        <v>1328332084.8900001</v>
      </c>
      <c r="AA44" s="94">
        <f t="shared" si="51"/>
        <v>3927268098.2400007</v>
      </c>
      <c r="AB44" s="153">
        <v>1687568293.47</v>
      </c>
      <c r="AC44" s="153">
        <v>1999851415.77</v>
      </c>
      <c r="AD44" s="153">
        <v>1600806194.6600001</v>
      </c>
      <c r="AE44" s="94">
        <f t="shared" si="52"/>
        <v>5288225903.8999996</v>
      </c>
      <c r="AF44" s="153">
        <v>1406578812.02</v>
      </c>
      <c r="AG44" s="153">
        <v>1521430821.6400001</v>
      </c>
      <c r="AH44" s="153">
        <v>1747539016.02</v>
      </c>
      <c r="AI44" s="94">
        <f t="shared" si="53"/>
        <v>4675548649.6800003</v>
      </c>
      <c r="AJ44" s="153">
        <v>1717337712.8699999</v>
      </c>
      <c r="AK44" s="153">
        <v>1755915721</v>
      </c>
      <c r="AL44" s="153">
        <v>2052180096.5699999</v>
      </c>
      <c r="AM44" s="94">
        <f t="shared" si="54"/>
        <v>5525433530.4399996</v>
      </c>
      <c r="AN44" s="155">
        <v>1639009588.54</v>
      </c>
      <c r="AO44" s="155">
        <v>1718858605.6600001</v>
      </c>
      <c r="AP44" s="155">
        <v>1603775367.2924702</v>
      </c>
      <c r="AQ44" s="94">
        <f t="shared" si="55"/>
        <v>4961643561.4924698</v>
      </c>
      <c r="AR44" s="155">
        <v>1774758593.3900001</v>
      </c>
      <c r="AS44" s="155">
        <v>2174312370.0900002</v>
      </c>
      <c r="AT44" s="155">
        <v>1942299141.1700001</v>
      </c>
      <c r="AU44" s="94">
        <f t="shared" si="56"/>
        <v>5891370104.6500006</v>
      </c>
      <c r="AV44" s="155">
        <v>2102057890</v>
      </c>
      <c r="AW44" s="155">
        <v>1816396218</v>
      </c>
      <c r="AX44" s="155">
        <v>2266699471</v>
      </c>
      <c r="AY44" s="94">
        <f t="shared" si="57"/>
        <v>6185153579</v>
      </c>
      <c r="AZ44" s="155">
        <v>1915253270</v>
      </c>
      <c r="BA44" s="155">
        <v>2039335723</v>
      </c>
      <c r="BB44" s="155">
        <v>2710610582</v>
      </c>
      <c r="BC44" s="94">
        <f t="shared" si="58"/>
        <v>6665199575</v>
      </c>
      <c r="BD44" s="155">
        <v>1711192889</v>
      </c>
      <c r="BE44" s="155">
        <v>1829649743</v>
      </c>
      <c r="BF44" s="155">
        <v>1886455400</v>
      </c>
      <c r="BG44" s="94">
        <f t="shared" si="59"/>
        <v>5427298032</v>
      </c>
      <c r="BH44" s="155">
        <v>2095106012</v>
      </c>
      <c r="BI44" s="155">
        <v>2481709512</v>
      </c>
      <c r="BJ44" s="155">
        <v>2226836836</v>
      </c>
      <c r="BK44" s="94">
        <f t="shared" si="60"/>
        <v>6803652360</v>
      </c>
      <c r="BL44" s="155">
        <v>2546245068.0543876</v>
      </c>
      <c r="BM44" s="155">
        <f>'[3]2. Marketplace Sales'!BM44</f>
        <v>1911637218.8810027</v>
      </c>
      <c r="BN44" s="155">
        <f>'[3]2. Marketplace Sales'!BN44</f>
        <v>2673122818.6500282</v>
      </c>
      <c r="BO44" s="94">
        <f t="shared" si="61"/>
        <v>7131005105.5854187</v>
      </c>
      <c r="BQ44" s="99">
        <f t="shared" si="6"/>
        <v>0.34056530249969486</v>
      </c>
      <c r="BR44" s="156">
        <f t="shared" si="7"/>
        <v>0.40029938486884054</v>
      </c>
      <c r="BS44" s="156">
        <f t="shared" si="8"/>
        <v>0.28880799108483446</v>
      </c>
      <c r="BT44" s="156">
        <f t="shared" si="9"/>
        <v>0.14213579153273637</v>
      </c>
      <c r="BU44" s="99">
        <f t="shared" si="10"/>
        <v>0.27168364427502811</v>
      </c>
      <c r="BV44" s="156">
        <f t="shared" si="11"/>
        <v>0.1957728242256076</v>
      </c>
      <c r="BW44" s="156">
        <f t="shared" si="12"/>
        <v>0.57839562047085979</v>
      </c>
      <c r="BX44" s="156">
        <f t="shared" si="13"/>
        <v>0.53316429234919482</v>
      </c>
      <c r="BY44" s="99">
        <f t="shared" si="14"/>
        <v>0.42546025313152436</v>
      </c>
      <c r="BZ44" s="156">
        <f t="shared" si="15"/>
        <v>0.36912709042494019</v>
      </c>
      <c r="CA44" s="156">
        <f t="shared" si="16"/>
        <v>0.41119685494901681</v>
      </c>
      <c r="CB44" s="156">
        <f t="shared" si="17"/>
        <v>0.39488157548475966</v>
      </c>
      <c r="CC44" s="99">
        <f t="shared" si="18"/>
        <v>0.39185777733366245</v>
      </c>
      <c r="CD44" s="156">
        <f t="shared" si="19"/>
        <v>0.29288678611072938</v>
      </c>
      <c r="CE44" s="156">
        <f t="shared" si="20"/>
        <v>0.29118772017614702</v>
      </c>
      <c r="CF44" s="156">
        <f t="shared" si="21"/>
        <v>0.20736025692346338</v>
      </c>
      <c r="CG44" s="89">
        <f t="shared" si="22"/>
        <v>0.26338295155251124</v>
      </c>
      <c r="CH44" s="162">
        <f t="shared" si="23"/>
        <v>5.1666234935427768E-2</v>
      </c>
      <c r="CI44" s="162">
        <f t="shared" si="24"/>
        <v>8.7236958178129376E-2</v>
      </c>
      <c r="CJ44" s="162">
        <f t="shared" si="25"/>
        <v>0.21332560284259183</v>
      </c>
      <c r="CK44" s="99">
        <f t="shared" si="26"/>
        <v>0.11405416707050842</v>
      </c>
      <c r="CL44" s="156">
        <f t="shared" si="27"/>
        <v>0.49444728730217147</v>
      </c>
      <c r="CM44" s="156">
        <f t="shared" si="28"/>
        <v>0.19387368269695426</v>
      </c>
      <c r="CN44" s="156">
        <f t="shared" si="29"/>
        <v>0.29708089503053392</v>
      </c>
      <c r="CO44" s="99">
        <f t="shared" si="30"/>
        <v>0.32287225359601779</v>
      </c>
      <c r="CP44" s="156">
        <f t="shared" si="31"/>
        <v>0.11524556623125992</v>
      </c>
      <c r="CQ44" s="156">
        <f t="shared" si="32"/>
        <v>0.16140865908905422</v>
      </c>
      <c r="CR44" s="156">
        <f t="shared" si="33"/>
        <v>0.32084439690770639</v>
      </c>
      <c r="CS44" s="99">
        <f t="shared" si="34"/>
        <v>0.20627631085976317</v>
      </c>
      <c r="CT44" s="156">
        <f t="shared" si="35"/>
        <v>4.4040804254415367E-2</v>
      </c>
      <c r="CU44" s="156">
        <f t="shared" si="36"/>
        <v>6.4456225180580695E-2</v>
      </c>
      <c r="CV44" s="156">
        <f t="shared" si="37"/>
        <v>0.1762591186225515</v>
      </c>
      <c r="CW44" s="99">
        <f t="shared" si="38"/>
        <v>9.3850850980407907E-2</v>
      </c>
      <c r="CX44" s="156">
        <f t="shared" si="39"/>
        <v>0.18050196787502126</v>
      </c>
      <c r="CY44" s="156">
        <f t="shared" si="40"/>
        <v>0.14137671575555455</v>
      </c>
      <c r="CZ44" s="156">
        <f t="shared" si="41"/>
        <v>0.1464952997191773</v>
      </c>
      <c r="DA44" s="99">
        <f t="shared" si="42"/>
        <v>0.15485061015432455</v>
      </c>
      <c r="DB44" s="156">
        <f t="shared" si="43"/>
        <v>0.21131063048619825</v>
      </c>
      <c r="DC44" s="156">
        <f t="shared" si="44"/>
        <v>5.243404491662651E-2</v>
      </c>
      <c r="DD44" s="156">
        <f t="shared" si="45"/>
        <v>0.17930182313525944</v>
      </c>
      <c r="DE44" s="156">
        <f t="shared" si="45"/>
        <v>0.15292288453382952</v>
      </c>
    </row>
    <row r="45" spans="1:109" ht="13.5" customHeight="1">
      <c r="B45" s="54" t="s">
        <v>197</v>
      </c>
      <c r="C45" s="153">
        <v>752964.92</v>
      </c>
      <c r="D45" s="153">
        <v>858658.44</v>
      </c>
      <c r="E45" s="153">
        <v>1107571.93</v>
      </c>
      <c r="F45" s="153">
        <v>1899772.15</v>
      </c>
      <c r="G45" s="94">
        <f t="shared" si="46"/>
        <v>3866002.5199999996</v>
      </c>
      <c r="H45" s="153">
        <v>2054125.81</v>
      </c>
      <c r="I45" s="153">
        <v>1640975.98</v>
      </c>
      <c r="J45" s="153">
        <v>2490320.2000000002</v>
      </c>
      <c r="K45" s="94">
        <f t="shared" si="47"/>
        <v>6185421.9900000002</v>
      </c>
      <c r="L45" s="153">
        <v>3085178.23</v>
      </c>
      <c r="M45" s="153">
        <v>0</v>
      </c>
      <c r="N45" s="153">
        <v>0</v>
      </c>
      <c r="O45" s="94">
        <f t="shared" si="48"/>
        <v>3085178.23</v>
      </c>
      <c r="P45" s="153">
        <v>5038738.8499999996</v>
      </c>
      <c r="Q45" s="153">
        <v>3021884.54</v>
      </c>
      <c r="R45" s="153">
        <v>4217712.05</v>
      </c>
      <c r="S45" s="94">
        <f t="shared" si="49"/>
        <v>12278335.439999999</v>
      </c>
      <c r="T45" s="153">
        <v>4285995.88</v>
      </c>
      <c r="U45" s="153">
        <v>3466941.09</v>
      </c>
      <c r="V45" s="153">
        <v>3564736.58</v>
      </c>
      <c r="W45" s="94">
        <f t="shared" si="50"/>
        <v>11317673.550000001</v>
      </c>
      <c r="X45" s="153">
        <v>3826910.33</v>
      </c>
      <c r="Y45" s="153">
        <v>3901640.6</v>
      </c>
      <c r="Z45" s="153">
        <v>4027499.97</v>
      </c>
      <c r="AA45" s="94">
        <f t="shared" si="51"/>
        <v>11756050.9</v>
      </c>
      <c r="AB45" s="153">
        <v>4461758.29</v>
      </c>
      <c r="AC45" s="153">
        <v>6408296.8899999997</v>
      </c>
      <c r="AD45" s="153">
        <v>6693589.6900000004</v>
      </c>
      <c r="AE45" s="94">
        <f t="shared" si="52"/>
        <v>17563644.870000001</v>
      </c>
      <c r="AF45" s="153">
        <v>4085259.64</v>
      </c>
      <c r="AG45" s="153">
        <v>4782715.12</v>
      </c>
      <c r="AH45" s="153">
        <v>4996928.1500000004</v>
      </c>
      <c r="AI45" s="94">
        <f t="shared" si="53"/>
        <v>13864902.91</v>
      </c>
      <c r="AJ45" s="153">
        <v>4294808.24</v>
      </c>
      <c r="AK45" s="153">
        <v>4256427.7</v>
      </c>
      <c r="AL45" s="153">
        <v>4511108.66</v>
      </c>
      <c r="AM45" s="94">
        <f t="shared" si="54"/>
        <v>13062344.600000001</v>
      </c>
      <c r="AN45" s="155">
        <v>4634970.25</v>
      </c>
      <c r="AO45" s="155">
        <v>4464059.55</v>
      </c>
      <c r="AP45" s="155">
        <v>4021461.8018586054</v>
      </c>
      <c r="AQ45" s="94">
        <f t="shared" si="55"/>
        <v>13120491.601858607</v>
      </c>
      <c r="AR45" s="155">
        <v>5291491.79</v>
      </c>
      <c r="AS45" s="155">
        <v>6878939.3200000003</v>
      </c>
      <c r="AT45" s="155">
        <v>6038658.5599999996</v>
      </c>
      <c r="AU45" s="94">
        <f t="shared" si="56"/>
        <v>18209089.669999998</v>
      </c>
      <c r="AV45" s="155">
        <v>6473721</v>
      </c>
      <c r="AW45" s="155">
        <v>5011710</v>
      </c>
      <c r="AX45" s="155">
        <v>6165655</v>
      </c>
      <c r="AY45" s="94">
        <f t="shared" si="57"/>
        <v>17651086</v>
      </c>
      <c r="AZ45" s="155">
        <v>6128826</v>
      </c>
      <c r="BA45" s="155">
        <v>5903511</v>
      </c>
      <c r="BB45" s="155">
        <v>7297578</v>
      </c>
      <c r="BC45" s="94">
        <f t="shared" si="58"/>
        <v>19329915</v>
      </c>
      <c r="BD45" s="155">
        <v>5999874</v>
      </c>
      <c r="BE45" s="155">
        <v>5611478</v>
      </c>
      <c r="BF45" s="155">
        <v>6025845</v>
      </c>
      <c r="BG45" s="94">
        <f t="shared" si="59"/>
        <v>17637197</v>
      </c>
      <c r="BH45" s="155">
        <v>6593544</v>
      </c>
      <c r="BI45" s="155">
        <v>8563299</v>
      </c>
      <c r="BJ45" s="155">
        <v>6672900</v>
      </c>
      <c r="BK45" s="94">
        <f t="shared" si="60"/>
        <v>21829743</v>
      </c>
      <c r="BL45" s="155">
        <v>7221968.0509402025</v>
      </c>
      <c r="BM45" s="155">
        <f>'[3]2. Marketplace Sales'!BM45</f>
        <v>6295591.765110001</v>
      </c>
      <c r="BN45" s="155">
        <f>'[3]2. Marketplace Sales'!BN45</f>
        <v>6860054.5227697631</v>
      </c>
      <c r="BO45" s="94">
        <f t="shared" si="61"/>
        <v>20377614.338819966</v>
      </c>
      <c r="BQ45" s="99">
        <f t="shared" si="6"/>
        <v>0.90060612178216148</v>
      </c>
      <c r="BR45" s="156">
        <f t="shared" si="7"/>
        <v>0.44619142149204127</v>
      </c>
      <c r="BS45" s="156" t="e">
        <f t="shared" si="8"/>
        <v>#DIV/0!</v>
      </c>
      <c r="BT45" s="156" t="e">
        <f t="shared" si="9"/>
        <v>#DIV/0!</v>
      </c>
      <c r="BU45" s="99">
        <f t="shared" si="10"/>
        <v>4.6929109311133708</v>
      </c>
      <c r="BV45" s="156">
        <f t="shared" si="11"/>
        <v>-0.18922973354731409</v>
      </c>
      <c r="BW45" s="156">
        <f t="shared" si="12"/>
        <v>0.58269287151520355</v>
      </c>
      <c r="BX45" s="156">
        <f t="shared" si="13"/>
        <v>0.18474852971529931</v>
      </c>
      <c r="BY45" s="99">
        <f t="shared" si="14"/>
        <v>0.12921682077778462</v>
      </c>
      <c r="BZ45" s="156">
        <f t="shared" si="15"/>
        <v>2.0560822377646559E-3</v>
      </c>
      <c r="CA45" s="156">
        <f t="shared" si="16"/>
        <v>0.22771849578788217</v>
      </c>
      <c r="CB45" s="156">
        <f t="shared" si="17"/>
        <v>0.26548163062304031</v>
      </c>
      <c r="CC45" s="99">
        <f t="shared" si="18"/>
        <v>0.15415456562625462</v>
      </c>
      <c r="CD45" s="156">
        <f t="shared" si="19"/>
        <v>0.21115203919606862</v>
      </c>
      <c r="CE45" s="156">
        <f t="shared" si="20"/>
        <v>0.14414934835361293</v>
      </c>
      <c r="CF45" s="156">
        <f t="shared" si="21"/>
        <v>-1.4992348072928596E-3</v>
      </c>
      <c r="CG45" s="89">
        <f t="shared" si="22"/>
        <v>0.11606284401665912</v>
      </c>
      <c r="CH45" s="162">
        <f t="shared" si="23"/>
        <v>0.18596558712282918</v>
      </c>
      <c r="CI45" s="162">
        <f t="shared" si="24"/>
        <v>7.3442669414150785E-2</v>
      </c>
      <c r="CJ45" s="162">
        <f t="shared" si="25"/>
        <v>-9.7844528919728391E-2</v>
      </c>
      <c r="CK45" s="99">
        <f t="shared" si="26"/>
        <v>3.6748909738118396E-2</v>
      </c>
      <c r="CL45" s="156">
        <f t="shared" si="27"/>
        <v>0.5846535031981468</v>
      </c>
      <c r="CM45" s="156">
        <f t="shared" si="28"/>
        <v>4.7879682200264506E-2</v>
      </c>
      <c r="CN45" s="156">
        <f t="shared" si="29"/>
        <v>0.23388906442451041</v>
      </c>
      <c r="CO45" s="99">
        <f t="shared" si="30"/>
        <v>0.27307678348538822</v>
      </c>
      <c r="CP45" s="156">
        <f t="shared" si="31"/>
        <v>0.42703134983274582</v>
      </c>
      <c r="CQ45" s="156">
        <f t="shared" si="32"/>
        <v>0.38696376776234209</v>
      </c>
      <c r="CR45" s="156">
        <f t="shared" si="33"/>
        <v>0.61769058340527749</v>
      </c>
      <c r="CS45" s="99">
        <f t="shared" si="34"/>
        <v>0.47981971016137459</v>
      </c>
      <c r="CT45" s="156">
        <f t="shared" si="35"/>
        <v>0.29447950609823215</v>
      </c>
      <c r="CU45" s="156">
        <f t="shared" si="36"/>
        <v>0.25703475438628498</v>
      </c>
      <c r="CV45" s="156">
        <f t="shared" si="37"/>
        <v>0.49842154343354084</v>
      </c>
      <c r="CW45" s="99">
        <f t="shared" si="38"/>
        <v>0.3442481833151414</v>
      </c>
      <c r="CX45" s="156">
        <f t="shared" si="39"/>
        <v>0.24606524240681105</v>
      </c>
      <c r="CY45" s="156">
        <f t="shared" si="40"/>
        <v>0.24485747026476168</v>
      </c>
      <c r="CZ45" s="156">
        <f t="shared" si="41"/>
        <v>0.10503018736664593</v>
      </c>
      <c r="DA45" s="99">
        <f t="shared" si="42"/>
        <v>0.19883769016554043</v>
      </c>
      <c r="DB45" s="156">
        <f t="shared" si="43"/>
        <v>0.1155822209422066</v>
      </c>
      <c r="DC45" s="156">
        <f t="shared" si="44"/>
        <v>0.256176387921488</v>
      </c>
      <c r="DD45" s="156">
        <f t="shared" si="45"/>
        <v>0.11262380440841446</v>
      </c>
      <c r="DE45" s="156">
        <f t="shared" si="45"/>
        <v>0.15446802190074682</v>
      </c>
    </row>
    <row r="46" spans="1:109" ht="13.5" customHeight="1">
      <c r="B46" s="54" t="s">
        <v>198</v>
      </c>
      <c r="C46" s="153">
        <v>1315654196.53</v>
      </c>
      <c r="D46" s="153">
        <v>1509410683.03</v>
      </c>
      <c r="E46" s="153">
        <v>1336853957.8199999</v>
      </c>
      <c r="F46" s="153">
        <v>1909662245.8900001</v>
      </c>
      <c r="G46" s="94">
        <f t="shared" si="46"/>
        <v>4755926886.7399998</v>
      </c>
      <c r="H46" s="153">
        <v>2027492204.3900001</v>
      </c>
      <c r="I46" s="153">
        <v>2389441293.25</v>
      </c>
      <c r="J46" s="153">
        <v>1997932124.8499999</v>
      </c>
      <c r="K46" s="94">
        <f t="shared" si="47"/>
        <v>6414865622.4899998</v>
      </c>
      <c r="L46" s="153">
        <v>1931566271.45</v>
      </c>
      <c r="M46" s="153">
        <v>2612301485.3099999</v>
      </c>
      <c r="N46" s="153">
        <v>2366471949.9099998</v>
      </c>
      <c r="O46" s="94">
        <f t="shared" si="48"/>
        <v>6910339706.6700001</v>
      </c>
      <c r="P46" s="153">
        <v>2108623874.0699999</v>
      </c>
      <c r="Q46" s="153">
        <v>1666766685.48</v>
      </c>
      <c r="R46" s="153">
        <v>1676697710.5699999</v>
      </c>
      <c r="S46" s="94">
        <f t="shared" si="49"/>
        <v>5452088270.1199999</v>
      </c>
      <c r="T46" s="153">
        <v>1811037251.5699999</v>
      </c>
      <c r="U46" s="153">
        <v>1943709759.1800001</v>
      </c>
      <c r="V46" s="153">
        <v>2280238288.5500002</v>
      </c>
      <c r="W46" s="94">
        <f t="shared" si="50"/>
        <v>6034985299.3000002</v>
      </c>
      <c r="X46" s="153">
        <v>2026056997.51</v>
      </c>
      <c r="Y46" s="153">
        <v>2364848430.73</v>
      </c>
      <c r="Z46" s="153">
        <v>2675994286.1300001</v>
      </c>
      <c r="AA46" s="94">
        <f t="shared" si="51"/>
        <v>7066899714.3699999</v>
      </c>
      <c r="AB46" s="153">
        <v>3932665469.54</v>
      </c>
      <c r="AC46" s="153">
        <v>4921875762.25</v>
      </c>
      <c r="AD46" s="153">
        <v>4177669626.5700002</v>
      </c>
      <c r="AE46" s="94">
        <f t="shared" si="52"/>
        <v>13032210858.360001</v>
      </c>
      <c r="AF46" s="153">
        <v>2874365651.29</v>
      </c>
      <c r="AG46" s="153">
        <v>2639104053.4000001</v>
      </c>
      <c r="AH46" s="153">
        <v>2649964745.2199998</v>
      </c>
      <c r="AI46" s="94">
        <f t="shared" si="53"/>
        <v>8163434449.9099998</v>
      </c>
      <c r="AJ46" s="153">
        <v>4038792580.3299999</v>
      </c>
      <c r="AK46" s="153">
        <v>4189117871.8400002</v>
      </c>
      <c r="AL46" s="153">
        <v>4140157738.73</v>
      </c>
      <c r="AM46" s="94">
        <f t="shared" si="54"/>
        <v>12368068190.9</v>
      </c>
      <c r="AN46" s="155">
        <v>3680957677.9400001</v>
      </c>
      <c r="AO46" s="155">
        <v>3408578412.73</v>
      </c>
      <c r="AP46" s="155">
        <v>4373718586.5284214</v>
      </c>
      <c r="AQ46" s="94">
        <f t="shared" si="55"/>
        <v>11463254677.198421</v>
      </c>
      <c r="AR46" s="155">
        <v>4017666126.1399999</v>
      </c>
      <c r="AS46" s="155">
        <v>5356660638.7200003</v>
      </c>
      <c r="AT46" s="155">
        <v>4807739577.3400002</v>
      </c>
      <c r="AU46" s="94">
        <f t="shared" si="56"/>
        <v>14182066342.200001</v>
      </c>
      <c r="AV46" s="155">
        <v>3684078729</v>
      </c>
      <c r="AW46" s="155">
        <v>2356193405</v>
      </c>
      <c r="AX46" s="155">
        <v>3954998670</v>
      </c>
      <c r="AY46" s="94">
        <f t="shared" si="57"/>
        <v>9995270804</v>
      </c>
      <c r="AZ46" s="155">
        <v>4191528563</v>
      </c>
      <c r="BA46" s="155">
        <v>5019640740</v>
      </c>
      <c r="BB46" s="155">
        <v>5602969688</v>
      </c>
      <c r="BC46" s="94">
        <f t="shared" si="58"/>
        <v>14814138991</v>
      </c>
      <c r="BD46" s="155">
        <v>4586737963</v>
      </c>
      <c r="BE46" s="155">
        <v>5010954336</v>
      </c>
      <c r="BF46" s="155">
        <v>5461344983</v>
      </c>
      <c r="BG46" s="94">
        <f t="shared" si="59"/>
        <v>15059037282</v>
      </c>
      <c r="BH46" s="155">
        <v>4824876367</v>
      </c>
      <c r="BI46" s="155">
        <v>5960985148</v>
      </c>
      <c r="BJ46" s="155">
        <v>5616949465</v>
      </c>
      <c r="BK46" s="94">
        <f t="shared" si="60"/>
        <v>16402810980</v>
      </c>
      <c r="BL46" s="155">
        <v>5083254503.2909336</v>
      </c>
      <c r="BM46" s="155">
        <f>'[3]2. Marketplace Sales'!BM46</f>
        <v>2821456416.8840961</v>
      </c>
      <c r="BN46" s="155">
        <f>'[3]2. Marketplace Sales'!BN46</f>
        <v>4950387367.8488245</v>
      </c>
      <c r="BO46" s="94">
        <f t="shared" si="61"/>
        <v>12855098288.023853</v>
      </c>
      <c r="BQ46" s="99">
        <f t="shared" si="6"/>
        <v>0.10164423235835551</v>
      </c>
      <c r="BR46" s="156">
        <f t="shared" si="7"/>
        <v>1.0359982091568636</v>
      </c>
      <c r="BS46" s="156">
        <f t="shared" si="8"/>
        <v>0.88411475089213321</v>
      </c>
      <c r="BT46" s="156">
        <f t="shared" si="9"/>
        <v>0.76535776252445453</v>
      </c>
      <c r="BU46" s="99">
        <f t="shared" si="10"/>
        <v>0.88590017445611924</v>
      </c>
      <c r="BV46" s="156">
        <f t="shared" si="11"/>
        <v>0.36314763701408226</v>
      </c>
      <c r="BW46" s="156">
        <f t="shared" si="12"/>
        <v>0.58336741212222143</v>
      </c>
      <c r="BX46" s="156">
        <f t="shared" si="13"/>
        <v>0.58046660916542558</v>
      </c>
      <c r="BY46" s="99">
        <f t="shared" si="14"/>
        <v>0.49730416043508474</v>
      </c>
      <c r="BZ46" s="156">
        <f t="shared" si="15"/>
        <v>1.2300991196226057</v>
      </c>
      <c r="CA46" s="156">
        <f t="shared" si="16"/>
        <v>1.1552178004226716</v>
      </c>
      <c r="CB46" s="156">
        <f t="shared" si="17"/>
        <v>0.81566889720228297</v>
      </c>
      <c r="CC46" s="99">
        <f t="shared" si="18"/>
        <v>1.0493949160629397</v>
      </c>
      <c r="CD46" s="156">
        <f t="shared" si="19"/>
        <v>0.8168085510248988</v>
      </c>
      <c r="CE46" s="156">
        <f t="shared" si="20"/>
        <v>0.44135174518470643</v>
      </c>
      <c r="CF46" s="156">
        <f t="shared" si="21"/>
        <v>0.63442747587240023</v>
      </c>
      <c r="CG46" s="89">
        <f t="shared" si="22"/>
        <v>0.62210518622314259</v>
      </c>
      <c r="CH46" s="162">
        <f t="shared" si="23"/>
        <v>2.1614006392957297E-2</v>
      </c>
      <c r="CI46" s="162">
        <f t="shared" si="24"/>
        <v>8.8337231062338262E-2</v>
      </c>
      <c r="CJ46" s="162">
        <f t="shared" si="25"/>
        <v>0.15081852015361674</v>
      </c>
      <c r="CK46" s="99">
        <f t="shared" si="26"/>
        <v>8.823180474419523E-2</v>
      </c>
      <c r="CL46" s="156">
        <f t="shared" si="27"/>
        <v>0.28170148684688234</v>
      </c>
      <c r="CM46" s="156">
        <f t="shared" si="28"/>
        <v>-0.10719950508791865</v>
      </c>
      <c r="CN46" s="156">
        <f t="shared" si="29"/>
        <v>0.49247218368999723</v>
      </c>
      <c r="CO46" s="99">
        <f t="shared" si="30"/>
        <v>0.22439530387975326</v>
      </c>
      <c r="CP46" s="156">
        <f t="shared" si="31"/>
        <v>3.7817238600928782E-2</v>
      </c>
      <c r="CQ46" s="156">
        <f t="shared" si="32"/>
        <v>0.19825722110684052</v>
      </c>
      <c r="CR46" s="156">
        <f t="shared" si="33"/>
        <v>0.35332275762969356</v>
      </c>
      <c r="CS46" s="99">
        <f t="shared" si="34"/>
        <v>0.19777306870766886</v>
      </c>
      <c r="CT46" s="156">
        <f t="shared" si="35"/>
        <v>0.24607190962513537</v>
      </c>
      <c r="CU46" s="156">
        <f t="shared" si="36"/>
        <v>0.47010094216568854</v>
      </c>
      <c r="CV46" s="156">
        <f t="shared" si="37"/>
        <v>0.2486731541946019</v>
      </c>
      <c r="CW46" s="99">
        <f t="shared" si="38"/>
        <v>0.31367902973960393</v>
      </c>
      <c r="CX46" s="156">
        <f t="shared" si="39"/>
        <v>0.2009152118460209</v>
      </c>
      <c r="CY46" s="156">
        <f t="shared" si="40"/>
        <v>0.11281739688934378</v>
      </c>
      <c r="CZ46" s="156">
        <f t="shared" si="41"/>
        <v>0.16831400175541855</v>
      </c>
      <c r="DA46" s="99">
        <f t="shared" si="42"/>
        <v>0.15658822799269911</v>
      </c>
      <c r="DB46" s="156">
        <f t="shared" si="43"/>
        <v>0.37978986802779957</v>
      </c>
      <c r="DC46" s="156">
        <f t="shared" si="44"/>
        <v>0.19746384609038325</v>
      </c>
      <c r="DD46" s="156">
        <f t="shared" si="45"/>
        <v>0.25167864287772934</v>
      </c>
      <c r="DE46" s="156">
        <f t="shared" si="45"/>
        <v>0.28611805924051414</v>
      </c>
    </row>
    <row r="47" spans="1:109" ht="13.5" customHeight="1">
      <c r="B47" s="54" t="s">
        <v>199</v>
      </c>
      <c r="C47" s="153">
        <v>277544380.73000002</v>
      </c>
      <c r="D47" s="153">
        <v>299239291.01999998</v>
      </c>
      <c r="E47" s="153">
        <v>356890145.89999998</v>
      </c>
      <c r="F47" s="153">
        <v>553247547.94000006</v>
      </c>
      <c r="G47" s="94">
        <f t="shared" si="46"/>
        <v>1209376984.8600001</v>
      </c>
      <c r="H47" s="153">
        <v>520645810.26999998</v>
      </c>
      <c r="I47" s="153">
        <v>555207049.63</v>
      </c>
      <c r="J47" s="153">
        <v>552397968.97000003</v>
      </c>
      <c r="K47" s="94">
        <f t="shared" si="47"/>
        <v>1628250828.8700001</v>
      </c>
      <c r="L47" s="153">
        <v>721081760.86000001</v>
      </c>
      <c r="M47" s="153">
        <v>1044441741.35</v>
      </c>
      <c r="N47" s="153">
        <v>912934721.82000005</v>
      </c>
      <c r="O47" s="94">
        <f t="shared" si="48"/>
        <v>2678458224.0300002</v>
      </c>
      <c r="P47" s="153">
        <v>749591086.40999997</v>
      </c>
      <c r="Q47" s="153">
        <v>720221120.00999999</v>
      </c>
      <c r="R47" s="153">
        <v>1040437637.35</v>
      </c>
      <c r="S47" s="94">
        <f t="shared" si="49"/>
        <v>2510249843.77</v>
      </c>
      <c r="T47" s="153">
        <v>1001093029.0599999</v>
      </c>
      <c r="U47" s="153">
        <v>867572957.22000003</v>
      </c>
      <c r="V47" s="153">
        <v>1032237537.4</v>
      </c>
      <c r="W47" s="94">
        <f t="shared" si="50"/>
        <v>2900903523.6799998</v>
      </c>
      <c r="X47" s="153">
        <v>961118369.78999996</v>
      </c>
      <c r="Y47" s="153">
        <v>900817454.41999996</v>
      </c>
      <c r="Z47" s="153">
        <v>852748339.80999994</v>
      </c>
      <c r="AA47" s="94">
        <f t="shared" si="51"/>
        <v>2714684164.02</v>
      </c>
      <c r="AB47" s="153">
        <v>865943088.21000004</v>
      </c>
      <c r="AC47" s="153">
        <v>1228471322.1400001</v>
      </c>
      <c r="AD47" s="153">
        <v>985240667.95000005</v>
      </c>
      <c r="AE47" s="94">
        <f t="shared" si="52"/>
        <v>3079655078.3000002</v>
      </c>
      <c r="AF47" s="153">
        <v>1199233591.9100001</v>
      </c>
      <c r="AG47" s="153">
        <v>1533934853.98</v>
      </c>
      <c r="AH47" s="153">
        <v>1400407759.1099999</v>
      </c>
      <c r="AI47" s="94">
        <f t="shared" si="53"/>
        <v>4133576205</v>
      </c>
      <c r="AJ47" s="153">
        <v>1223964705.0999999</v>
      </c>
      <c r="AK47" s="153">
        <v>1427615837.6099999</v>
      </c>
      <c r="AL47" s="153">
        <v>1827726448.51</v>
      </c>
      <c r="AM47" s="94">
        <f t="shared" si="54"/>
        <v>4479306991.2200003</v>
      </c>
      <c r="AN47" s="155">
        <v>1481286171.3699999</v>
      </c>
      <c r="AO47" s="155">
        <v>1558512938.8699999</v>
      </c>
      <c r="AP47" s="155">
        <v>1402536550.0871856</v>
      </c>
      <c r="AQ47" s="94">
        <f t="shared" si="55"/>
        <v>4442335660.3271856</v>
      </c>
      <c r="AR47" s="155">
        <v>1508591432.04</v>
      </c>
      <c r="AS47" s="155">
        <v>1843922209.54</v>
      </c>
      <c r="AT47" s="155">
        <v>1281974614.8599999</v>
      </c>
      <c r="AU47" s="94">
        <f t="shared" si="56"/>
        <v>4634488256.4399996</v>
      </c>
      <c r="AV47" s="155">
        <v>1405094441</v>
      </c>
      <c r="AW47" s="155">
        <v>998715794</v>
      </c>
      <c r="AX47" s="155">
        <v>1511707613</v>
      </c>
      <c r="AY47" s="94">
        <f t="shared" si="57"/>
        <v>3915517848</v>
      </c>
      <c r="AZ47" s="155">
        <v>1406926760</v>
      </c>
      <c r="BA47" s="155">
        <v>1600045008</v>
      </c>
      <c r="BB47" s="155">
        <v>2038519613</v>
      </c>
      <c r="BC47" s="94">
        <f t="shared" si="58"/>
        <v>5045491381</v>
      </c>
      <c r="BD47" s="155">
        <v>1897220590</v>
      </c>
      <c r="BE47" s="155">
        <v>1951969397</v>
      </c>
      <c r="BF47" s="155">
        <v>1697007378</v>
      </c>
      <c r="BG47" s="94">
        <f t="shared" si="59"/>
        <v>5546197365</v>
      </c>
      <c r="BH47" s="155">
        <v>1750671462</v>
      </c>
      <c r="BI47" s="155">
        <v>2079833093</v>
      </c>
      <c r="BJ47" s="155">
        <v>1486779811</v>
      </c>
      <c r="BK47" s="94">
        <f t="shared" si="60"/>
        <v>5317284366</v>
      </c>
      <c r="BL47" s="155">
        <v>1680708056.9743905</v>
      </c>
      <c r="BM47" s="155">
        <f>'[3]2. Marketplace Sales'!BM47</f>
        <v>1279370068.5478334</v>
      </c>
      <c r="BN47" s="155">
        <f>'[3]2. Marketplace Sales'!BN47</f>
        <v>1700651952.0745721</v>
      </c>
      <c r="BO47" s="94">
        <f t="shared" si="61"/>
        <v>4660730077.596796</v>
      </c>
      <c r="BQ47" s="99">
        <f t="shared" si="6"/>
        <v>0.66723954066952973</v>
      </c>
      <c r="BR47" s="156">
        <f t="shared" si="7"/>
        <v>0.20089445498833691</v>
      </c>
      <c r="BS47" s="156">
        <f t="shared" si="8"/>
        <v>0.17619899081410839</v>
      </c>
      <c r="BT47" s="156">
        <f t="shared" si="9"/>
        <v>7.9201660756042847E-2</v>
      </c>
      <c r="BU47" s="99">
        <f t="shared" si="10"/>
        <v>0.14978648935818017</v>
      </c>
      <c r="BV47" s="156">
        <f t="shared" si="11"/>
        <v>0.59985038996856677</v>
      </c>
      <c r="BW47" s="156">
        <f t="shared" si="12"/>
        <v>1.1298109863241748</v>
      </c>
      <c r="BX47" s="156">
        <f t="shared" si="13"/>
        <v>0.34597952711211555</v>
      </c>
      <c r="BY47" s="99">
        <f t="shared" si="14"/>
        <v>0.64667920018352421</v>
      </c>
      <c r="BZ47" s="156">
        <f t="shared" si="15"/>
        <v>0.22262833679829996</v>
      </c>
      <c r="CA47" s="156">
        <f t="shared" si="16"/>
        <v>0.64552828177651889</v>
      </c>
      <c r="CB47" s="156">
        <f t="shared" si="17"/>
        <v>0.77064520741386477</v>
      </c>
      <c r="CC47" s="99">
        <f t="shared" si="18"/>
        <v>0.54410753568863424</v>
      </c>
      <c r="CD47" s="156">
        <f t="shared" si="19"/>
        <v>0.54121096623473575</v>
      </c>
      <c r="CE47" s="156">
        <f t="shared" si="20"/>
        <v>0.73010961457608925</v>
      </c>
      <c r="CF47" s="156">
        <f t="shared" si="21"/>
        <v>0.64472504326385849</v>
      </c>
      <c r="CG47" s="89">
        <f t="shared" si="22"/>
        <v>0.63640975963436519</v>
      </c>
      <c r="CH47" s="162">
        <f t="shared" si="23"/>
        <v>0.74213692860396296</v>
      </c>
      <c r="CI47" s="162">
        <f t="shared" si="24"/>
        <v>0.50098921831393084</v>
      </c>
      <c r="CJ47" s="162">
        <f t="shared" si="25"/>
        <v>0.3011791499912575</v>
      </c>
      <c r="CK47" s="99">
        <f t="shared" si="26"/>
        <v>0.50487250637116232</v>
      </c>
      <c r="CL47" s="156">
        <f t="shared" si="27"/>
        <v>0.17166034247100148</v>
      </c>
      <c r="CM47" s="156">
        <f t="shared" si="28"/>
        <v>-0.34891902911737238</v>
      </c>
      <c r="CN47" s="156">
        <f t="shared" si="29"/>
        <v>7.9476747515833779E-2</v>
      </c>
      <c r="CO47" s="99">
        <f t="shared" si="30"/>
        <v>-5.2752954387591866E-2</v>
      </c>
      <c r="CP47" s="156">
        <f t="shared" si="31"/>
        <v>0.14948311347348198</v>
      </c>
      <c r="CQ47" s="156">
        <f t="shared" si="32"/>
        <v>0.12078121147679832</v>
      </c>
      <c r="CR47" s="156">
        <f t="shared" si="33"/>
        <v>0.11533080601960033</v>
      </c>
      <c r="CS47" s="99">
        <f t="shared" si="34"/>
        <v>0.12639999689456238</v>
      </c>
      <c r="CT47" s="156">
        <f t="shared" si="35"/>
        <v>0.28079275069807341</v>
      </c>
      <c r="CU47" s="156">
        <f t="shared" si="36"/>
        <v>0.25245633085040398</v>
      </c>
      <c r="CV47" s="156">
        <f t="shared" si="37"/>
        <v>0.20995590303476175</v>
      </c>
      <c r="CW47" s="99">
        <f t="shared" si="38"/>
        <v>0.24848678467297836</v>
      </c>
      <c r="CX47" s="156">
        <f t="shared" si="39"/>
        <v>0.16046758904937319</v>
      </c>
      <c r="CY47" s="156">
        <f t="shared" si="40"/>
        <v>0.12793971580767072</v>
      </c>
      <c r="CZ47" s="156">
        <f t="shared" si="41"/>
        <v>0.15975760655944526</v>
      </c>
      <c r="DA47" s="99">
        <f t="shared" si="42"/>
        <v>0.14732934291314681</v>
      </c>
      <c r="DB47" s="156">
        <f t="shared" si="43"/>
        <v>0.19615308973696988</v>
      </c>
      <c r="DC47" s="156">
        <f t="shared" si="44"/>
        <v>0.28101515589712744</v>
      </c>
      <c r="DD47" s="156">
        <f t="shared" si="45"/>
        <v>0.12498735697944263</v>
      </c>
      <c r="DE47" s="156">
        <f t="shared" si="45"/>
        <v>0.19032277683970755</v>
      </c>
    </row>
    <row r="48" spans="1:109" ht="13.5" customHeight="1">
      <c r="B48" s="54" t="s">
        <v>375</v>
      </c>
      <c r="C48" s="153">
        <v>1219788139.6099999</v>
      </c>
      <c r="D48" s="153">
        <v>1309569175.8599999</v>
      </c>
      <c r="E48" s="153">
        <v>1486170645.29</v>
      </c>
      <c r="F48" s="153">
        <v>1697004299.26</v>
      </c>
      <c r="G48" s="94">
        <f t="shared" si="46"/>
        <v>4492744120.4099998</v>
      </c>
      <c r="H48" s="153">
        <v>2112347103.47</v>
      </c>
      <c r="I48" s="153">
        <v>2214320049.27</v>
      </c>
      <c r="J48" s="153">
        <v>2259324844.7600002</v>
      </c>
      <c r="K48" s="94">
        <f t="shared" si="47"/>
        <v>6585991997.5</v>
      </c>
      <c r="L48" s="153">
        <v>2507087855.1999998</v>
      </c>
      <c r="M48" s="153">
        <v>3046942703.6999998</v>
      </c>
      <c r="N48" s="153">
        <v>2814854641.3200002</v>
      </c>
      <c r="O48" s="94">
        <f t="shared" si="48"/>
        <v>8368885200.2199993</v>
      </c>
      <c r="P48" s="153">
        <v>2360559333.4299998</v>
      </c>
      <c r="Q48" s="153">
        <v>1935329507.46</v>
      </c>
      <c r="R48" s="153">
        <v>2365651998.1100001</v>
      </c>
      <c r="S48" s="94">
        <f t="shared" si="49"/>
        <v>6661540839</v>
      </c>
      <c r="T48" s="153">
        <v>2976726303.1700001</v>
      </c>
      <c r="U48" s="153">
        <v>3280811748.0900002</v>
      </c>
      <c r="V48" s="153">
        <v>3448477299.3899999</v>
      </c>
      <c r="W48" s="94">
        <f t="shared" si="50"/>
        <v>9706015350.6499996</v>
      </c>
      <c r="X48" s="153">
        <v>2170943627.9000001</v>
      </c>
      <c r="Y48" s="153">
        <v>2849420258.1799998</v>
      </c>
      <c r="Z48" s="153">
        <v>4515978287.3400002</v>
      </c>
      <c r="AA48" s="94">
        <f t="shared" si="51"/>
        <v>9536342173.4200001</v>
      </c>
      <c r="AB48" s="153">
        <v>5325617188.0900002</v>
      </c>
      <c r="AC48" s="153">
        <v>5001382794.1099997</v>
      </c>
      <c r="AD48" s="153">
        <v>3993221117.6900001</v>
      </c>
      <c r="AE48" s="94">
        <f t="shared" si="52"/>
        <v>14320221099.890001</v>
      </c>
      <c r="AF48" s="153">
        <v>2258308383.3499999</v>
      </c>
      <c r="AG48" s="153">
        <v>1485851335.7</v>
      </c>
      <c r="AH48" s="153">
        <v>3647600226.0599999</v>
      </c>
      <c r="AI48" s="94">
        <f t="shared" si="53"/>
        <v>7391759945.1100006</v>
      </c>
      <c r="AJ48" s="153">
        <v>3708925748.52</v>
      </c>
      <c r="AK48" s="153">
        <v>3977640784.1700001</v>
      </c>
      <c r="AL48" s="153">
        <v>4782928821.9200001</v>
      </c>
      <c r="AM48" s="94">
        <f t="shared" si="54"/>
        <v>12469495354.610001</v>
      </c>
      <c r="AN48" s="155">
        <v>4685313017.9899998</v>
      </c>
      <c r="AO48" s="155">
        <v>5860663296.3100004</v>
      </c>
      <c r="AP48" s="155">
        <v>6031158497.4564877</v>
      </c>
      <c r="AQ48" s="94">
        <f t="shared" si="55"/>
        <v>16577134811.756487</v>
      </c>
      <c r="AR48" s="155">
        <v>6266642512.8500004</v>
      </c>
      <c r="AS48" s="155">
        <v>7590813119.25</v>
      </c>
      <c r="AT48" s="155">
        <v>7895139900.1000004</v>
      </c>
      <c r="AU48" s="94">
        <f t="shared" si="56"/>
        <v>21752595532.200001</v>
      </c>
      <c r="AV48" s="155">
        <v>6288262934</v>
      </c>
      <c r="AW48" s="155">
        <v>2427401350</v>
      </c>
      <c r="AX48" s="155">
        <v>5605535937</v>
      </c>
      <c r="AY48" s="94">
        <f t="shared" si="57"/>
        <v>14321200221</v>
      </c>
      <c r="AZ48" s="155">
        <v>5347257139</v>
      </c>
      <c r="BA48" s="155">
        <v>5305905318</v>
      </c>
      <c r="BB48" s="155">
        <v>6734215216</v>
      </c>
      <c r="BC48" s="94">
        <f t="shared" si="58"/>
        <v>17387377673</v>
      </c>
      <c r="BD48" s="155">
        <v>6671166914</v>
      </c>
      <c r="BE48" s="155">
        <v>8289639258</v>
      </c>
      <c r="BF48" s="155">
        <v>9083512004</v>
      </c>
      <c r="BG48" s="94">
        <f t="shared" si="59"/>
        <v>24044318176</v>
      </c>
      <c r="BH48" s="155">
        <v>9904143971</v>
      </c>
      <c r="BI48" s="155">
        <v>11010071432</v>
      </c>
      <c r="BJ48" s="155">
        <v>10041719608</v>
      </c>
      <c r="BK48" s="94">
        <f t="shared" si="60"/>
        <v>30955935011</v>
      </c>
      <c r="BL48" s="155">
        <v>8239486668.9495993</v>
      </c>
      <c r="BM48" s="155">
        <f>'[3]2. Marketplace Sales'!BM48</f>
        <v>4183466048.2510481</v>
      </c>
      <c r="BN48" s="155">
        <f>'[3]2. Marketplace Sales'!BN48</f>
        <v>7737500617.7855549</v>
      </c>
      <c r="BO48" s="94">
        <f t="shared" si="61"/>
        <v>20160453334.986202</v>
      </c>
      <c r="BQ48" s="99">
        <f t="shared" si="6"/>
        <v>0.44797354400672429</v>
      </c>
      <c r="BR48" s="156">
        <f t="shared" si="7"/>
        <v>1.1242243972599657</v>
      </c>
      <c r="BS48" s="156">
        <f t="shared" si="8"/>
        <v>0.641443007128641</v>
      </c>
      <c r="BT48" s="156">
        <f t="shared" si="9"/>
        <v>0.41862427248371725</v>
      </c>
      <c r="BU48" s="99">
        <f t="shared" si="10"/>
        <v>0.71112648307250703</v>
      </c>
      <c r="BV48" s="156">
        <f t="shared" si="11"/>
        <v>-4.3316407527628109E-2</v>
      </c>
      <c r="BW48" s="156">
        <f t="shared" si="12"/>
        <v>-0.23224891163361228</v>
      </c>
      <c r="BX48" s="156">
        <f t="shared" si="13"/>
        <v>0.54190059610381902</v>
      </c>
      <c r="BY48" s="99">
        <f t="shared" si="14"/>
        <v>0.10961714770776942</v>
      </c>
      <c r="BZ48" s="156">
        <f t="shared" si="15"/>
        <v>0.24597472887254024</v>
      </c>
      <c r="CA48" s="156">
        <f t="shared" si="16"/>
        <v>0.21239531237526044</v>
      </c>
      <c r="CB48" s="156">
        <f t="shared" si="17"/>
        <v>0.3869683360728664</v>
      </c>
      <c r="CC48" s="99">
        <f t="shared" si="18"/>
        <v>0.28471828079016315</v>
      </c>
      <c r="CD48" s="156">
        <f t="shared" si="19"/>
        <v>1.1581919298946528</v>
      </c>
      <c r="CE48" s="156">
        <f t="shared" si="20"/>
        <v>1.05679147520814</v>
      </c>
      <c r="CF48" s="156">
        <f t="shared" si="21"/>
        <v>0.33551538862888508</v>
      </c>
      <c r="CG48" s="89">
        <f t="shared" si="22"/>
        <v>0.73831166188235264</v>
      </c>
      <c r="CH48" s="162">
        <f t="shared" si="23"/>
        <v>0.17669789087816379</v>
      </c>
      <c r="CI48" s="162">
        <f t="shared" si="24"/>
        <v>0.517742878667377</v>
      </c>
      <c r="CJ48" s="162">
        <f t="shared" si="25"/>
        <v>0.97713566752526426</v>
      </c>
      <c r="CK48" s="99">
        <f t="shared" si="26"/>
        <v>0.51901254739475289</v>
      </c>
      <c r="CL48" s="156">
        <f t="shared" si="27"/>
        <v>1.7845014349510233</v>
      </c>
      <c r="CM48" s="156">
        <f t="shared" si="28"/>
        <v>0.63367713288518601</v>
      </c>
      <c r="CN48" s="156">
        <f t="shared" si="29"/>
        <v>0.53677365654045062</v>
      </c>
      <c r="CO48" s="99">
        <f t="shared" si="30"/>
        <v>0.93745472354985671</v>
      </c>
      <c r="CP48" s="156">
        <f t="shared" si="31"/>
        <v>0.44172666199471777</v>
      </c>
      <c r="CQ48" s="156">
        <f t="shared" si="32"/>
        <v>0.33393275207659667</v>
      </c>
      <c r="CR48" s="156">
        <f t="shared" si="33"/>
        <v>0.40796893843314597</v>
      </c>
      <c r="CS48" s="99">
        <f t="shared" si="34"/>
        <v>0.3943930510846092</v>
      </c>
      <c r="CT48" s="156">
        <f t="shared" si="35"/>
        <v>0.42384657938220993</v>
      </c>
      <c r="CU48" s="156">
        <f t="shared" si="36"/>
        <v>0.41445410508727476</v>
      </c>
      <c r="CV48" s="156">
        <f t="shared" si="37"/>
        <v>0.50609737877569905</v>
      </c>
      <c r="CW48" s="99">
        <f t="shared" si="38"/>
        <v>0.45045078350619394</v>
      </c>
      <c r="CX48" s="156">
        <f t="shared" si="39"/>
        <v>0.58045459760807439</v>
      </c>
      <c r="CY48" s="156">
        <f t="shared" si="40"/>
        <v>0.45044690984143676</v>
      </c>
      <c r="CZ48" s="156">
        <f t="shared" si="41"/>
        <v>0.27188621545171232</v>
      </c>
      <c r="DA48" s="99">
        <f t="shared" si="42"/>
        <v>0.42309155545031163</v>
      </c>
      <c r="DB48" s="156">
        <f t="shared" si="43"/>
        <v>0.31029614305717579</v>
      </c>
      <c r="DC48" s="156">
        <f t="shared" si="44"/>
        <v>0.72343401236513616</v>
      </c>
      <c r="DD48" s="156">
        <f t="shared" si="45"/>
        <v>0.38033199764419856</v>
      </c>
      <c r="DE48" s="156">
        <f t="shared" si="45"/>
        <v>0.40773489818428543</v>
      </c>
    </row>
    <row r="49" spans="1:109" ht="13.5" customHeight="1">
      <c r="B49" s="54" t="s">
        <v>376</v>
      </c>
      <c r="C49" s="153">
        <v>490419692.23000002</v>
      </c>
      <c r="D49" s="153">
        <v>488954637.73000002</v>
      </c>
      <c r="E49" s="153">
        <v>378278850.17000002</v>
      </c>
      <c r="F49" s="153">
        <v>534768000.81</v>
      </c>
      <c r="G49" s="94">
        <f t="shared" si="46"/>
        <v>1402001488.71</v>
      </c>
      <c r="H49" s="153">
        <v>456148455.05000001</v>
      </c>
      <c r="I49" s="153">
        <v>455158497.75999999</v>
      </c>
      <c r="J49" s="153">
        <v>537544170.88</v>
      </c>
      <c r="K49" s="94">
        <f t="shared" si="47"/>
        <v>1448851123.6900001</v>
      </c>
      <c r="L49" s="153">
        <v>573572737.95000005</v>
      </c>
      <c r="M49" s="153">
        <v>618031837.73000002</v>
      </c>
      <c r="N49" s="153">
        <v>606583173.63</v>
      </c>
      <c r="O49" s="94">
        <f t="shared" si="48"/>
        <v>1798187749.3099999</v>
      </c>
      <c r="P49" s="153">
        <v>514607012.64999998</v>
      </c>
      <c r="Q49" s="153">
        <v>338021796.01999998</v>
      </c>
      <c r="R49" s="153">
        <v>550257911.05999994</v>
      </c>
      <c r="S49" s="94">
        <f t="shared" si="49"/>
        <v>1402886719.73</v>
      </c>
      <c r="T49" s="153">
        <v>583405851.51999998</v>
      </c>
      <c r="U49" s="153">
        <v>498104756.13</v>
      </c>
      <c r="V49" s="153">
        <v>520012378.08999997</v>
      </c>
      <c r="W49" s="94">
        <f t="shared" si="50"/>
        <v>1601522985.74</v>
      </c>
      <c r="X49" s="153">
        <v>542990791.11000001</v>
      </c>
      <c r="Y49" s="153">
        <v>642776339.34000003</v>
      </c>
      <c r="Z49" s="153">
        <v>566851702.12</v>
      </c>
      <c r="AA49" s="94">
        <f t="shared" si="51"/>
        <v>1752618832.5700002</v>
      </c>
      <c r="AB49" s="153">
        <v>562561195.25</v>
      </c>
      <c r="AC49" s="153">
        <v>687203081.37</v>
      </c>
      <c r="AD49" s="153">
        <v>542817977.22000003</v>
      </c>
      <c r="AE49" s="94">
        <f t="shared" si="52"/>
        <v>1792582253.8399999</v>
      </c>
      <c r="AF49" s="153">
        <v>410736302.67000002</v>
      </c>
      <c r="AG49" s="153">
        <v>534503908.11000001</v>
      </c>
      <c r="AH49" s="153">
        <v>636750827.05999994</v>
      </c>
      <c r="AI49" s="94">
        <f t="shared" si="53"/>
        <v>1581991037.8399999</v>
      </c>
      <c r="AJ49" s="153">
        <v>520115744.27999997</v>
      </c>
      <c r="AK49" s="153">
        <v>512261302.02999997</v>
      </c>
      <c r="AL49" s="153">
        <v>706854007.97000003</v>
      </c>
      <c r="AM49" s="94">
        <f t="shared" si="54"/>
        <v>1739231054.28</v>
      </c>
      <c r="AN49" s="155">
        <v>517529142.37</v>
      </c>
      <c r="AO49" s="155">
        <v>570733213.62</v>
      </c>
      <c r="AP49" s="155">
        <v>616133404.22565699</v>
      </c>
      <c r="AQ49" s="94">
        <f t="shared" si="55"/>
        <v>1704395760.215657</v>
      </c>
      <c r="AR49" s="155">
        <v>671614929.09000003</v>
      </c>
      <c r="AS49" s="155">
        <v>805837249.62</v>
      </c>
      <c r="AT49" s="155">
        <v>601720959.28999996</v>
      </c>
      <c r="AU49" s="94">
        <f t="shared" si="56"/>
        <v>2079173138</v>
      </c>
      <c r="AV49" s="155">
        <v>632756297</v>
      </c>
      <c r="AW49" s="155">
        <v>495342637</v>
      </c>
      <c r="AX49" s="155">
        <v>775180806</v>
      </c>
      <c r="AY49" s="94">
        <f t="shared" si="57"/>
        <v>1903279740</v>
      </c>
      <c r="AZ49" s="155">
        <v>565773289</v>
      </c>
      <c r="BA49" s="155">
        <v>592377571</v>
      </c>
      <c r="BB49" s="155">
        <v>835511738</v>
      </c>
      <c r="BC49" s="94">
        <f t="shared" si="58"/>
        <v>1993662598</v>
      </c>
      <c r="BD49" s="155">
        <v>711459427</v>
      </c>
      <c r="BE49" s="155">
        <v>825841475</v>
      </c>
      <c r="BF49" s="155">
        <v>881012290</v>
      </c>
      <c r="BG49" s="94">
        <f t="shared" si="59"/>
        <v>2418313192</v>
      </c>
      <c r="BH49" s="155">
        <v>1000936090</v>
      </c>
      <c r="BI49" s="155">
        <v>1147819679</v>
      </c>
      <c r="BJ49" s="155">
        <v>899146703</v>
      </c>
      <c r="BK49" s="94">
        <f t="shared" si="60"/>
        <v>3047902472</v>
      </c>
      <c r="BL49" s="155">
        <v>897286771.03142762</v>
      </c>
      <c r="BM49" s="155">
        <f>'[3]2. Marketplace Sales'!BM49</f>
        <v>784314558.29102397</v>
      </c>
      <c r="BN49" s="155">
        <f>'[3]2. Marketplace Sales'!BN49</f>
        <v>1163875011.0716002</v>
      </c>
      <c r="BO49" s="94">
        <f t="shared" si="61"/>
        <v>2845476340.3940516</v>
      </c>
      <c r="BQ49" s="99">
        <f t="shared" si="6"/>
        <v>0.2096610920978208</v>
      </c>
      <c r="BR49" s="156">
        <f t="shared" si="7"/>
        <v>-1.9198162624249338E-2</v>
      </c>
      <c r="BS49" s="156">
        <f t="shared" si="8"/>
        <v>0.11192181278890501</v>
      </c>
      <c r="BT49" s="156">
        <f t="shared" si="9"/>
        <v>-0.10512193410906434</v>
      </c>
      <c r="BU49" s="99">
        <f t="shared" si="10"/>
        <v>-3.1173026688403604E-3</v>
      </c>
      <c r="BV49" s="156">
        <f t="shared" si="11"/>
        <v>-0.20184472311232493</v>
      </c>
      <c r="BW49" s="156">
        <f t="shared" si="12"/>
        <v>0.58127054054932792</v>
      </c>
      <c r="BX49" s="156">
        <f t="shared" si="13"/>
        <v>0.15718613810273574</v>
      </c>
      <c r="BY49" s="99">
        <f t="shared" si="14"/>
        <v>0.12766841084964464</v>
      </c>
      <c r="BZ49" s="156">
        <f t="shared" si="15"/>
        <v>-0.10848384032334368</v>
      </c>
      <c r="CA49" s="156">
        <f t="shared" si="16"/>
        <v>2.8420820571938732E-2</v>
      </c>
      <c r="CB49" s="156">
        <f t="shared" si="17"/>
        <v>0.35930227385407143</v>
      </c>
      <c r="CC49" s="99">
        <f t="shared" si="18"/>
        <v>8.5985695969496456E-2</v>
      </c>
      <c r="CD49" s="156">
        <f t="shared" si="19"/>
        <v>-4.6891492741433893E-2</v>
      </c>
      <c r="CE49" s="156">
        <f t="shared" si="20"/>
        <v>-0.11208117242456928</v>
      </c>
      <c r="CF49" s="156">
        <f t="shared" si="21"/>
        <v>8.6939321027608596E-2</v>
      </c>
      <c r="CG49" s="89">
        <f t="shared" si="22"/>
        <v>-2.7514866015464379E-2</v>
      </c>
      <c r="CH49" s="162">
        <f t="shared" si="23"/>
        <v>0.19385221512041362</v>
      </c>
      <c r="CI49" s="162">
        <f t="shared" si="24"/>
        <v>0.17263334735562053</v>
      </c>
      <c r="CJ49" s="162">
        <f t="shared" si="25"/>
        <v>0.10851332222205867</v>
      </c>
      <c r="CK49" s="99">
        <f t="shared" si="26"/>
        <v>0.15987600208920738</v>
      </c>
      <c r="CL49" s="156">
        <f t="shared" si="27"/>
        <v>0.54054144444197982</v>
      </c>
      <c r="CM49" s="156">
        <f t="shared" si="28"/>
        <v>-7.3266575820696733E-2</v>
      </c>
      <c r="CN49" s="156">
        <f t="shared" si="29"/>
        <v>0.21740054831048705</v>
      </c>
      <c r="CO49" s="99">
        <f t="shared" si="30"/>
        <v>0.2030913541701711</v>
      </c>
      <c r="CP49" s="156">
        <f t="shared" si="31"/>
        <v>8.7783431326817762E-2</v>
      </c>
      <c r="CQ49" s="156">
        <f t="shared" si="32"/>
        <v>0.15639726962101874</v>
      </c>
      <c r="CR49" s="156">
        <f t="shared" si="33"/>
        <v>0.18201457242845609</v>
      </c>
      <c r="CS49" s="99">
        <f t="shared" si="34"/>
        <v>0.14628967387276126</v>
      </c>
      <c r="CT49" s="156">
        <f t="shared" si="35"/>
        <v>0.37472340927876169</v>
      </c>
      <c r="CU49" s="156">
        <f t="shared" si="36"/>
        <v>0.44698338083729205</v>
      </c>
      <c r="CV49" s="156">
        <f t="shared" si="37"/>
        <v>0.4299050886670186</v>
      </c>
      <c r="CW49" s="99">
        <f t="shared" si="38"/>
        <v>0.41886834528033035</v>
      </c>
      <c r="CX49" s="156">
        <f t="shared" si="39"/>
        <v>0.49034222833046814</v>
      </c>
      <c r="CY49" s="156">
        <f t="shared" si="40"/>
        <v>0.42438151070984254</v>
      </c>
      <c r="CZ49" s="156">
        <f t="shared" si="41"/>
        <v>0.49429181270492428</v>
      </c>
      <c r="DA49" s="99">
        <f t="shared" si="42"/>
        <v>0.46592047400720116</v>
      </c>
      <c r="DB49" s="156">
        <f t="shared" si="43"/>
        <v>0.41806059502783199</v>
      </c>
      <c r="DC49" s="156">
        <f t="shared" si="44"/>
        <v>0.58337784738490828</v>
      </c>
      <c r="DD49" s="156">
        <f t="shared" si="45"/>
        <v>0.50142392853777684</v>
      </c>
      <c r="DE49" s="156">
        <f t="shared" si="45"/>
        <v>0.4950384226724609</v>
      </c>
    </row>
    <row r="50" spans="1:109" ht="13.5" customHeight="1">
      <c r="B50" s="54" t="s">
        <v>202</v>
      </c>
      <c r="C50" s="153">
        <v>530510972.07999998</v>
      </c>
      <c r="D50" s="153">
        <v>475714476.25</v>
      </c>
      <c r="E50" s="153">
        <v>493877068.27999997</v>
      </c>
      <c r="F50" s="153">
        <v>638467083.79999995</v>
      </c>
      <c r="G50" s="94">
        <f t="shared" si="46"/>
        <v>1608058628.3299999</v>
      </c>
      <c r="H50" s="153">
        <v>607985116.16999996</v>
      </c>
      <c r="I50" s="153">
        <v>641001257.83000004</v>
      </c>
      <c r="J50" s="153">
        <v>692436041.26999998</v>
      </c>
      <c r="K50" s="94">
        <f t="shared" si="47"/>
        <v>1941422415.27</v>
      </c>
      <c r="L50" s="153">
        <v>836873713.51999998</v>
      </c>
      <c r="M50" s="153">
        <v>985054389.49000001</v>
      </c>
      <c r="N50" s="153">
        <v>759152772.85000002</v>
      </c>
      <c r="O50" s="94">
        <f t="shared" si="48"/>
        <v>2581080875.8600001</v>
      </c>
      <c r="P50" s="153">
        <v>702016047.22000003</v>
      </c>
      <c r="Q50" s="153">
        <v>646060827.32000005</v>
      </c>
      <c r="R50" s="153">
        <v>770433989.05999994</v>
      </c>
      <c r="S50" s="94">
        <f t="shared" si="49"/>
        <v>2118510863.5999999</v>
      </c>
      <c r="T50" s="153">
        <v>763824394.46000004</v>
      </c>
      <c r="U50" s="153">
        <v>647401671.34000003</v>
      </c>
      <c r="V50" s="153">
        <v>819274533.61000001</v>
      </c>
      <c r="W50" s="94">
        <f t="shared" si="50"/>
        <v>2230500599.4100003</v>
      </c>
      <c r="X50" s="153">
        <v>749748212.37</v>
      </c>
      <c r="Y50" s="153">
        <v>704609371.67999995</v>
      </c>
      <c r="Z50" s="153">
        <v>674190037.22000003</v>
      </c>
      <c r="AA50" s="94">
        <f t="shared" si="51"/>
        <v>2128547621.27</v>
      </c>
      <c r="AB50" s="153">
        <v>645040637.13999999</v>
      </c>
      <c r="AC50" s="153">
        <v>826543325.74000001</v>
      </c>
      <c r="AD50" s="153">
        <v>639028086.62</v>
      </c>
      <c r="AE50" s="94">
        <f t="shared" si="52"/>
        <v>2110612049.5</v>
      </c>
      <c r="AF50" s="153">
        <v>1009043559.27</v>
      </c>
      <c r="AG50" s="153">
        <v>737256386.64999998</v>
      </c>
      <c r="AH50" s="153">
        <v>824870837.28999996</v>
      </c>
      <c r="AI50" s="94">
        <f t="shared" si="53"/>
        <v>2571170783.21</v>
      </c>
      <c r="AJ50" s="153">
        <v>810207085.26999998</v>
      </c>
      <c r="AK50" s="153">
        <v>988270534.37</v>
      </c>
      <c r="AL50" s="153">
        <v>1141639171.3399999</v>
      </c>
      <c r="AM50" s="94">
        <f t="shared" si="54"/>
        <v>2940116790.9799995</v>
      </c>
      <c r="AN50" s="155">
        <v>909085208.12</v>
      </c>
      <c r="AO50" s="155">
        <v>1051782171.77</v>
      </c>
      <c r="AP50" s="155">
        <v>894999085.51963127</v>
      </c>
      <c r="AQ50" s="94">
        <f t="shared" si="55"/>
        <v>2855866465.4096313</v>
      </c>
      <c r="AR50" s="155">
        <v>922270159.80999994</v>
      </c>
      <c r="AS50" s="155">
        <v>1161109045.1800001</v>
      </c>
      <c r="AT50" s="155">
        <v>783959120.63</v>
      </c>
      <c r="AU50" s="94">
        <f t="shared" si="56"/>
        <v>2867338325.6199999</v>
      </c>
      <c r="AV50" s="155">
        <v>1056297215</v>
      </c>
      <c r="AW50" s="155">
        <v>820806121</v>
      </c>
      <c r="AX50" s="155">
        <v>862638592</v>
      </c>
      <c r="AY50" s="94">
        <f t="shared" si="57"/>
        <v>2739741928</v>
      </c>
      <c r="AZ50" s="155">
        <v>905507461</v>
      </c>
      <c r="BA50" s="155">
        <v>1152261395</v>
      </c>
      <c r="BB50" s="155">
        <v>1582310030</v>
      </c>
      <c r="BC50" s="94">
        <f t="shared" si="58"/>
        <v>3640078886</v>
      </c>
      <c r="BD50" s="155">
        <v>1391122354</v>
      </c>
      <c r="BE50" s="155">
        <v>1564211378</v>
      </c>
      <c r="BF50" s="155">
        <v>1350669163</v>
      </c>
      <c r="BG50" s="94">
        <f t="shared" si="59"/>
        <v>4306002895</v>
      </c>
      <c r="BH50" s="155">
        <v>1340500507</v>
      </c>
      <c r="BI50" s="155">
        <v>1366541791</v>
      </c>
      <c r="BJ50" s="155">
        <v>998444948</v>
      </c>
      <c r="BK50" s="94">
        <f t="shared" si="60"/>
        <v>3705487246</v>
      </c>
      <c r="BL50" s="155">
        <v>1240680960.1143899</v>
      </c>
      <c r="BM50" s="155">
        <f>'[3]2. Marketplace Sales'!BM50</f>
        <v>890839679.65557003</v>
      </c>
      <c r="BN50" s="155">
        <f>'[3]2. Marketplace Sales'!BN50</f>
        <v>1128861646.5551107</v>
      </c>
      <c r="BO50" s="94">
        <f t="shared" si="61"/>
        <v>3260382286.3250704</v>
      </c>
      <c r="BQ50" s="99">
        <f t="shared" si="6"/>
        <v>9.6385621453729753E-2</v>
      </c>
      <c r="BR50" s="156">
        <f t="shared" si="7"/>
        <v>-0.22922583572750188</v>
      </c>
      <c r="BS50" s="156">
        <f t="shared" si="8"/>
        <v>-0.16091605239388573</v>
      </c>
      <c r="BT50" s="156">
        <f t="shared" si="9"/>
        <v>-0.15823519392418173</v>
      </c>
      <c r="BU50" s="99">
        <f t="shared" si="10"/>
        <v>-0.18227589486255169</v>
      </c>
      <c r="BV50" s="156">
        <f t="shared" si="11"/>
        <v>0.43735113074100807</v>
      </c>
      <c r="BW50" s="156">
        <f t="shared" si="12"/>
        <v>0.14115630521710898</v>
      </c>
      <c r="BX50" s="156">
        <f t="shared" si="13"/>
        <v>7.0657381427859933E-2</v>
      </c>
      <c r="BY50" s="99">
        <f t="shared" si="14"/>
        <v>0.21366891592936743</v>
      </c>
      <c r="BZ50" s="156">
        <f t="shared" si="15"/>
        <v>6.0724285773552822E-2</v>
      </c>
      <c r="CA50" s="156">
        <f t="shared" si="16"/>
        <v>0.52651835501824595</v>
      </c>
      <c r="CB50" s="156">
        <f t="shared" si="17"/>
        <v>0.3934757209034101</v>
      </c>
      <c r="CC50" s="99">
        <f t="shared" si="18"/>
        <v>0.31814212099189887</v>
      </c>
      <c r="CD50" s="156">
        <f t="shared" si="19"/>
        <v>0.21252067443592293</v>
      </c>
      <c r="CE50" s="156">
        <f t="shared" si="20"/>
        <v>0.49271669387853301</v>
      </c>
      <c r="CF50" s="156">
        <f t="shared" si="21"/>
        <v>0.32751751896265024</v>
      </c>
      <c r="CG50" s="89">
        <f t="shared" si="22"/>
        <v>0.34169723846989886</v>
      </c>
      <c r="CH50" s="162">
        <f t="shared" si="23"/>
        <v>0.4297861354893675</v>
      </c>
      <c r="CI50" s="162">
        <f t="shared" si="24"/>
        <v>0.40477698993028</v>
      </c>
      <c r="CJ50" s="162">
        <f t="shared" si="25"/>
        <v>0.22679916117080423</v>
      </c>
      <c r="CK50" s="99">
        <f t="shared" si="26"/>
        <v>0.35853404527813004</v>
      </c>
      <c r="CL50" s="156">
        <f t="shared" si="27"/>
        <v>4.6830144542209906E-2</v>
      </c>
      <c r="CM50" s="156">
        <f t="shared" si="28"/>
        <v>0.11332520933408174</v>
      </c>
      <c r="CN50" s="156">
        <f t="shared" si="29"/>
        <v>4.5786264955227196E-2</v>
      </c>
      <c r="CO50" s="99">
        <f t="shared" si="30"/>
        <v>6.5562017852250909E-2</v>
      </c>
      <c r="CP50" s="156">
        <f t="shared" si="31"/>
        <v>0.11762471282047771</v>
      </c>
      <c r="CQ50" s="156">
        <f t="shared" si="32"/>
        <v>0.16593721549589713</v>
      </c>
      <c r="CR50" s="156">
        <f t="shared" si="33"/>
        <v>0.38599836946971799</v>
      </c>
      <c r="CS50" s="99">
        <f t="shared" si="34"/>
        <v>0.2380728878415368</v>
      </c>
      <c r="CT50" s="156">
        <f t="shared" si="35"/>
        <v>0.53024418566534481</v>
      </c>
      <c r="CU50" s="156">
        <f t="shared" si="36"/>
        <v>0.48720088625162239</v>
      </c>
      <c r="CV50" s="156">
        <f t="shared" si="37"/>
        <v>0.50912909840104392</v>
      </c>
      <c r="CW50" s="99">
        <f t="shared" si="38"/>
        <v>0.50777459210872755</v>
      </c>
      <c r="CX50" s="156">
        <f t="shared" si="39"/>
        <v>0.4534792140257049</v>
      </c>
      <c r="CY50" s="156">
        <f t="shared" si="40"/>
        <v>0.17692803847562222</v>
      </c>
      <c r="CZ50" s="156">
        <f t="shared" si="41"/>
        <v>0.273593127148819</v>
      </c>
      <c r="DA50" s="99">
        <f t="shared" si="42"/>
        <v>0.292309042463194</v>
      </c>
      <c r="DB50" s="156">
        <f t="shared" si="43"/>
        <v>0.1745566896286761</v>
      </c>
      <c r="DC50" s="156">
        <f t="shared" si="44"/>
        <v>8.5322900090275988E-2</v>
      </c>
      <c r="DD50" s="156">
        <f t="shared" si="45"/>
        <v>0.30861482088099157</v>
      </c>
      <c r="DE50" s="156">
        <f t="shared" si="45"/>
        <v>0.19003262789248754</v>
      </c>
    </row>
    <row r="51" spans="1:109" ht="13.5" customHeight="1">
      <c r="B51" s="54" t="s">
        <v>374</v>
      </c>
      <c r="C51" s="153">
        <v>519921270.06</v>
      </c>
      <c r="D51" s="153">
        <v>580090155.53999996</v>
      </c>
      <c r="E51" s="153">
        <v>657518434.38</v>
      </c>
      <c r="F51" s="153">
        <v>803229784.70000005</v>
      </c>
      <c r="G51" s="94">
        <f t="shared" si="46"/>
        <v>2040838374.6200001</v>
      </c>
      <c r="H51" s="153">
        <v>744783548.13</v>
      </c>
      <c r="I51" s="153">
        <v>983699241.76999998</v>
      </c>
      <c r="J51" s="153">
        <v>1305225148.3699999</v>
      </c>
      <c r="K51" s="94">
        <f t="shared" si="47"/>
        <v>3033707938.27</v>
      </c>
      <c r="L51" s="153">
        <v>1004295811.12</v>
      </c>
      <c r="M51" s="153">
        <v>1138783622.76</v>
      </c>
      <c r="N51" s="153">
        <v>968217636.22000003</v>
      </c>
      <c r="O51" s="94">
        <f t="shared" si="48"/>
        <v>3111297070.1000004</v>
      </c>
      <c r="P51" s="153">
        <v>1110369694.23</v>
      </c>
      <c r="Q51" s="153">
        <v>936908167.37</v>
      </c>
      <c r="R51" s="153">
        <v>729495183.34000003</v>
      </c>
      <c r="S51" s="94">
        <f t="shared" si="49"/>
        <v>2776773044.9400001</v>
      </c>
      <c r="T51" s="153">
        <v>864448852.00999999</v>
      </c>
      <c r="U51" s="153">
        <v>907293806.77999997</v>
      </c>
      <c r="V51" s="153">
        <v>1192210432.75</v>
      </c>
      <c r="W51" s="94">
        <f t="shared" si="50"/>
        <v>2963953091.54</v>
      </c>
      <c r="X51" s="153">
        <v>1013158176.88</v>
      </c>
      <c r="Y51" s="153">
        <v>993938752.61000001</v>
      </c>
      <c r="Z51" s="153">
        <v>1215972374.3199999</v>
      </c>
      <c r="AA51" s="94">
        <f t="shared" si="51"/>
        <v>3223069303.8099999</v>
      </c>
      <c r="AB51" s="153">
        <v>1020197322.8200001</v>
      </c>
      <c r="AC51" s="153">
        <v>1409147921.3499999</v>
      </c>
      <c r="AD51" s="153">
        <v>1331865705.0799999</v>
      </c>
      <c r="AE51" s="94">
        <f t="shared" si="52"/>
        <v>3761210949.25</v>
      </c>
      <c r="AF51" s="153">
        <v>2396107173.0999999</v>
      </c>
      <c r="AG51" s="153">
        <v>811009407.57000005</v>
      </c>
      <c r="AH51" s="153">
        <v>914496394.09000003</v>
      </c>
      <c r="AI51" s="94">
        <f t="shared" si="53"/>
        <v>4121612974.7600002</v>
      </c>
      <c r="AJ51" s="153">
        <v>874229822.48000002</v>
      </c>
      <c r="AK51" s="153">
        <v>981818591.66999996</v>
      </c>
      <c r="AL51" s="153">
        <v>1230514729.4100001</v>
      </c>
      <c r="AM51" s="94">
        <f t="shared" si="54"/>
        <v>3086563143.5600004</v>
      </c>
      <c r="AN51" s="155">
        <v>1090539724.51</v>
      </c>
      <c r="AO51" s="155">
        <v>1672226252.9200001</v>
      </c>
      <c r="AP51" s="155">
        <v>2095775807.7893555</v>
      </c>
      <c r="AQ51" s="94">
        <f t="shared" si="55"/>
        <v>4858541785.2193556</v>
      </c>
      <c r="AR51" s="155">
        <v>1627388665.98</v>
      </c>
      <c r="AS51" s="155">
        <v>2128291966.3699999</v>
      </c>
      <c r="AT51" s="155">
        <v>1702395362.6400001</v>
      </c>
      <c r="AU51" s="94">
        <f t="shared" si="56"/>
        <v>5458075994.9899998</v>
      </c>
      <c r="AV51" s="155">
        <v>2645908244</v>
      </c>
      <c r="AW51" s="155">
        <v>2095025473</v>
      </c>
      <c r="AX51" s="155">
        <v>1609655140</v>
      </c>
      <c r="AY51" s="94">
        <f t="shared" si="57"/>
        <v>6350588857</v>
      </c>
      <c r="AZ51" s="155">
        <v>1441528165</v>
      </c>
      <c r="BA51" s="155">
        <v>1609558812</v>
      </c>
      <c r="BB51" s="155">
        <v>2013384472</v>
      </c>
      <c r="BC51" s="94">
        <f t="shared" si="58"/>
        <v>5064471449</v>
      </c>
      <c r="BD51" s="155">
        <v>1701369676</v>
      </c>
      <c r="BE51" s="155">
        <v>2745816780</v>
      </c>
      <c r="BF51" s="155">
        <v>3312299832</v>
      </c>
      <c r="BG51" s="94">
        <f t="shared" si="59"/>
        <v>7759486288</v>
      </c>
      <c r="BH51" s="155">
        <v>2507805302</v>
      </c>
      <c r="BI51" s="155">
        <v>2692937094</v>
      </c>
      <c r="BJ51" s="155">
        <v>2548906699</v>
      </c>
      <c r="BK51" s="94">
        <f t="shared" si="60"/>
        <v>7749649095</v>
      </c>
      <c r="BL51" s="155">
        <v>4030027480.121654</v>
      </c>
      <c r="BM51" s="155">
        <f>'[3]2. Marketplace Sales'!BM51</f>
        <v>2236224797.2762489</v>
      </c>
      <c r="BN51" s="155">
        <f>'[3]2. Marketplace Sales'!BN51</f>
        <v>2908479084.407968</v>
      </c>
      <c r="BO51" s="94">
        <f t="shared" si="61"/>
        <v>9174731361.805872</v>
      </c>
      <c r="BQ51" s="99">
        <f t="shared" si="6"/>
        <v>6.2419115285034632E-2</v>
      </c>
      <c r="BR51" s="156">
        <f t="shared" si="7"/>
        <v>1.5833494000404569E-2</v>
      </c>
      <c r="BS51" s="156">
        <f t="shared" si="8"/>
        <v>0.23741498664578131</v>
      </c>
      <c r="BT51" s="156">
        <f t="shared" si="9"/>
        <v>0.37558504953463911</v>
      </c>
      <c r="BU51" s="99">
        <f t="shared" si="10"/>
        <v>0.20888840393794683</v>
      </c>
      <c r="BV51" s="156">
        <f t="shared" si="11"/>
        <v>1.1579363932132631</v>
      </c>
      <c r="BW51" s="156">
        <f t="shared" si="12"/>
        <v>-0.13437684095914226</v>
      </c>
      <c r="BX51" s="156">
        <f t="shared" si="13"/>
        <v>0.25360168918863901</v>
      </c>
      <c r="BY51" s="99">
        <f t="shared" si="14"/>
        <v>0.48431755424543854</v>
      </c>
      <c r="BZ51" s="156">
        <f t="shared" si="15"/>
        <v>1.1314689639829512E-2</v>
      </c>
      <c r="CA51" s="156">
        <f t="shared" si="16"/>
        <v>8.2139638045684027E-2</v>
      </c>
      <c r="CB51" s="156">
        <f t="shared" si="17"/>
        <v>3.2128805123476267E-2</v>
      </c>
      <c r="CC51" s="99">
        <f t="shared" si="18"/>
        <v>4.1367068989710321E-2</v>
      </c>
      <c r="CD51" s="156">
        <f t="shared" si="19"/>
        <v>7.6376571196705934E-2</v>
      </c>
      <c r="CE51" s="156">
        <f t="shared" si="20"/>
        <v>0.68242384002925105</v>
      </c>
      <c r="CF51" s="156">
        <f t="shared" si="21"/>
        <v>0.72353899813008682</v>
      </c>
      <c r="CG51" s="89">
        <f t="shared" si="22"/>
        <v>0.50742702909802739</v>
      </c>
      <c r="CH51" s="162">
        <f t="shared" si="23"/>
        <v>0.59517049258825661</v>
      </c>
      <c r="CI51" s="162">
        <f t="shared" si="24"/>
        <v>0.51033964151261113</v>
      </c>
      <c r="CJ51" s="162">
        <f t="shared" si="25"/>
        <v>0.27820346762194315</v>
      </c>
      <c r="CK51" s="99">
        <f t="shared" si="26"/>
        <v>0.45114859778826322</v>
      </c>
      <c r="CL51" s="156">
        <f t="shared" si="27"/>
        <v>0.10425287887971058</v>
      </c>
      <c r="CM51" s="156">
        <f t="shared" si="28"/>
        <v>1.5832320235066737</v>
      </c>
      <c r="CN51" s="156">
        <f t="shared" si="29"/>
        <v>0.76015471510058896</v>
      </c>
      <c r="CO51" s="99">
        <f t="shared" si="30"/>
        <v>0.54080184041777768</v>
      </c>
      <c r="CP51" s="156">
        <f t="shared" si="31"/>
        <v>0.648912137212041</v>
      </c>
      <c r="CQ51" s="156">
        <f t="shared" si="32"/>
        <v>0.63936477232750399</v>
      </c>
      <c r="CR51" s="156">
        <f t="shared" si="33"/>
        <v>0.63621322352261944</v>
      </c>
      <c r="CS51" s="99">
        <f t="shared" si="34"/>
        <v>0.64081251976549769</v>
      </c>
      <c r="CT51" s="156">
        <f t="shared" si="35"/>
        <v>0.56011710326687769</v>
      </c>
      <c r="CU51" s="156">
        <f t="shared" si="36"/>
        <v>0.64201272118848918</v>
      </c>
      <c r="CV51" s="156">
        <f t="shared" si="37"/>
        <v>0.5804647709402877</v>
      </c>
      <c r="CW51" s="99">
        <f t="shared" si="38"/>
        <v>0.59708131184667201</v>
      </c>
      <c r="CX51" s="156">
        <f t="shared" si="39"/>
        <v>0.54099961147868769</v>
      </c>
      <c r="CY51" s="156">
        <f t="shared" si="40"/>
        <v>0.26530435511301342</v>
      </c>
      <c r="CZ51" s="156">
        <f t="shared" si="41"/>
        <v>0.49724720528330568</v>
      </c>
      <c r="DA51" s="99">
        <f t="shared" si="42"/>
        <v>0.4198499804900937</v>
      </c>
      <c r="DB51" s="156">
        <f t="shared" si="43"/>
        <v>0.5231168689467427</v>
      </c>
      <c r="DC51" s="156">
        <f t="shared" si="44"/>
        <v>6.7397425995998406E-2</v>
      </c>
      <c r="DD51" s="156">
        <f t="shared" si="45"/>
        <v>0.80689578291159192</v>
      </c>
      <c r="DE51" s="156">
        <f t="shared" si="45"/>
        <v>0.44470561209342541</v>
      </c>
    </row>
    <row r="52" spans="1:109" ht="13.5" customHeight="1">
      <c r="B52" s="54" t="s">
        <v>306</v>
      </c>
      <c r="C52" s="153">
        <v>323619179.88</v>
      </c>
      <c r="D52" s="153">
        <v>416389166.38999999</v>
      </c>
      <c r="E52" s="153">
        <v>434986536.56999999</v>
      </c>
      <c r="F52" s="153">
        <v>756188683.85000002</v>
      </c>
      <c r="G52" s="94">
        <f t="shared" si="46"/>
        <v>1607564386.8099999</v>
      </c>
      <c r="H52" s="153">
        <v>551064592.87</v>
      </c>
      <c r="I52" s="153">
        <v>640639857.67999995</v>
      </c>
      <c r="J52" s="153">
        <v>634622305.30999994</v>
      </c>
      <c r="K52" s="94">
        <f t="shared" si="47"/>
        <v>1826326755.8599999</v>
      </c>
      <c r="L52" s="153">
        <v>817008214.26999998</v>
      </c>
      <c r="M52" s="153">
        <v>1384980636.1500001</v>
      </c>
      <c r="N52" s="153">
        <v>1300972049.7</v>
      </c>
      <c r="O52" s="94">
        <f t="shared" si="48"/>
        <v>3502960900.1199999</v>
      </c>
      <c r="P52" s="153">
        <v>1230522538.78</v>
      </c>
      <c r="Q52" s="153">
        <v>1214814761.24</v>
      </c>
      <c r="R52" s="153">
        <v>1363401992.5899999</v>
      </c>
      <c r="S52" s="94">
        <f t="shared" si="49"/>
        <v>3808739292.6099997</v>
      </c>
      <c r="T52" s="153">
        <v>1467883223.53</v>
      </c>
      <c r="U52" s="153">
        <v>1710538655.45</v>
      </c>
      <c r="V52" s="153">
        <v>2077673997.9400001</v>
      </c>
      <c r="W52" s="94">
        <f t="shared" si="50"/>
        <v>5256095876.9200001</v>
      </c>
      <c r="X52" s="153">
        <v>1795312609.9400001</v>
      </c>
      <c r="Y52" s="153">
        <v>1710354900.23</v>
      </c>
      <c r="Z52" s="153">
        <v>1313600704.5599999</v>
      </c>
      <c r="AA52" s="94">
        <f t="shared" si="51"/>
        <v>4819268214.7299995</v>
      </c>
      <c r="AB52" s="153">
        <v>1453398486.22</v>
      </c>
      <c r="AC52" s="153">
        <v>1727543116.51</v>
      </c>
      <c r="AD52" s="153">
        <v>1427968868.26</v>
      </c>
      <c r="AE52" s="94">
        <f t="shared" si="52"/>
        <v>4608910470.9899998</v>
      </c>
      <c r="AF52" s="153">
        <v>1678407813.73</v>
      </c>
      <c r="AG52" s="153">
        <v>1130071826.05</v>
      </c>
      <c r="AH52" s="153">
        <v>1485489160.3900001</v>
      </c>
      <c r="AI52" s="94">
        <f t="shared" si="53"/>
        <v>4293968800.1700001</v>
      </c>
      <c r="AJ52" s="153">
        <v>1613342828.25</v>
      </c>
      <c r="AK52" s="153">
        <v>1793682573.9200001</v>
      </c>
      <c r="AL52" s="153">
        <v>2799649256.0700002</v>
      </c>
      <c r="AM52" s="94">
        <f t="shared" si="54"/>
        <v>6206674658.2399998</v>
      </c>
      <c r="AN52" s="155">
        <v>2344054054.0900002</v>
      </c>
      <c r="AO52" s="155">
        <v>2248585332.2399998</v>
      </c>
      <c r="AP52" s="155">
        <v>1880764438.5645905</v>
      </c>
      <c r="AQ52" s="94">
        <f t="shared" si="55"/>
        <v>6473403824.8945904</v>
      </c>
      <c r="AR52" s="155">
        <v>1958319707.52</v>
      </c>
      <c r="AS52" s="155">
        <v>2937896951.2399998</v>
      </c>
      <c r="AT52" s="155">
        <v>1584504988.5899999</v>
      </c>
      <c r="AU52" s="94">
        <f t="shared" si="56"/>
        <v>6480721647.3500004</v>
      </c>
      <c r="AV52" s="155">
        <v>2230120805</v>
      </c>
      <c r="AW52" s="155">
        <v>1555184630</v>
      </c>
      <c r="AX52" s="155">
        <v>2300275840</v>
      </c>
      <c r="AY52" s="94">
        <f t="shared" si="57"/>
        <v>6085581275</v>
      </c>
      <c r="AZ52" s="155">
        <v>1999920222</v>
      </c>
      <c r="BA52" s="155">
        <v>2172086308</v>
      </c>
      <c r="BB52" s="155">
        <v>3801901876</v>
      </c>
      <c r="BC52" s="94">
        <f t="shared" si="58"/>
        <v>7973908406</v>
      </c>
      <c r="BD52" s="155">
        <v>3108955043</v>
      </c>
      <c r="BE52" s="155">
        <v>3231869837</v>
      </c>
      <c r="BF52" s="155">
        <v>2804369128</v>
      </c>
      <c r="BG52" s="94">
        <f t="shared" si="59"/>
        <v>9145194008</v>
      </c>
      <c r="BH52" s="155">
        <v>2813552473</v>
      </c>
      <c r="BI52" s="155">
        <v>4317632516</v>
      </c>
      <c r="BJ52" s="155">
        <v>2249146739</v>
      </c>
      <c r="BK52" s="94">
        <f t="shared" si="60"/>
        <v>9380331728</v>
      </c>
      <c r="BL52" s="155">
        <v>2787608735.7349701</v>
      </c>
      <c r="BM52" s="155">
        <f>'[3]2. Marketplace Sales'!BM52</f>
        <v>1864934002.3482001</v>
      </c>
      <c r="BN52" s="155">
        <f>'[3]2. Marketplace Sales'!BN52</f>
        <v>3038887659.9946461</v>
      </c>
      <c r="BO52" s="94">
        <f t="shared" si="61"/>
        <v>7691430398.077816</v>
      </c>
      <c r="BQ52" s="99">
        <f t="shared" si="6"/>
        <v>1.6387765493040987</v>
      </c>
      <c r="BR52" s="156">
        <f t="shared" si="7"/>
        <v>0.77892762989980113</v>
      </c>
      <c r="BS52" s="156">
        <f t="shared" si="8"/>
        <v>0.24734098904968271</v>
      </c>
      <c r="BT52" s="156">
        <f t="shared" si="9"/>
        <v>9.7616869316512256E-2</v>
      </c>
      <c r="BU52" s="99">
        <f t="shared" si="10"/>
        <v>0.31571850283344971</v>
      </c>
      <c r="BV52" s="156">
        <f t="shared" si="11"/>
        <v>0.36397974099203045</v>
      </c>
      <c r="BW52" s="156">
        <f t="shared" si="12"/>
        <v>-6.9757907043786815E-2</v>
      </c>
      <c r="BX52" s="156">
        <f t="shared" si="13"/>
        <v>8.9545980175719242E-2</v>
      </c>
      <c r="BY52" s="99">
        <f t="shared" si="14"/>
        <v>0.12739898173169251</v>
      </c>
      <c r="BZ52" s="156">
        <f t="shared" si="15"/>
        <v>9.9094806990296824E-2</v>
      </c>
      <c r="CA52" s="156">
        <f t="shared" si="16"/>
        <v>4.8606863227026453E-2</v>
      </c>
      <c r="CB52" s="156">
        <f t="shared" si="17"/>
        <v>0.34749207953020234</v>
      </c>
      <c r="CC52" s="99">
        <f t="shared" si="18"/>
        <v>0.18085263350961278</v>
      </c>
      <c r="CD52" s="156">
        <f t="shared" si="19"/>
        <v>0.30565230874657501</v>
      </c>
      <c r="CE52" s="156">
        <f t="shared" si="20"/>
        <v>0.31468932672255412</v>
      </c>
      <c r="CF52" s="156">
        <f t="shared" si="21"/>
        <v>0.43176265971520333</v>
      </c>
      <c r="CG52" s="89">
        <f t="shared" si="22"/>
        <v>0.34323377252769571</v>
      </c>
      <c r="CH52" s="162">
        <f t="shared" si="23"/>
        <v>0.34740728443525448</v>
      </c>
      <c r="CI52" s="162">
        <f t="shared" si="24"/>
        <v>0.70062149139013608</v>
      </c>
      <c r="CJ52" s="162">
        <f t="shared" si="25"/>
        <v>0.10962152173579343</v>
      </c>
      <c r="CK52" s="99">
        <f t="shared" si="26"/>
        <v>0.40612877775383072</v>
      </c>
      <c r="CL52" s="156">
        <f t="shared" si="27"/>
        <v>0.32871212035405373</v>
      </c>
      <c r="CM52" s="156">
        <f t="shared" si="28"/>
        <v>0.37618210997784041</v>
      </c>
      <c r="CN52" s="156">
        <f t="shared" si="29"/>
        <v>0.548497223228533</v>
      </c>
      <c r="CO52" s="99">
        <f t="shared" si="30"/>
        <v>0.41723928566017277</v>
      </c>
      <c r="CP52" s="156">
        <f t="shared" si="31"/>
        <v>0.2396126768476865</v>
      </c>
      <c r="CQ52" s="156">
        <f t="shared" si="32"/>
        <v>0.21096471559793217</v>
      </c>
      <c r="CR52" s="156">
        <f t="shared" si="33"/>
        <v>0.35799220840145862</v>
      </c>
      <c r="CS52" s="99">
        <f t="shared" si="34"/>
        <v>0.28473117169333428</v>
      </c>
      <c r="CT52" s="156">
        <f t="shared" si="35"/>
        <v>0.32631542245170064</v>
      </c>
      <c r="CU52" s="156">
        <f t="shared" si="36"/>
        <v>0.43729027787460928</v>
      </c>
      <c r="CV52" s="156">
        <f t="shared" si="37"/>
        <v>0.49107940925356375</v>
      </c>
      <c r="CW52" s="99">
        <f t="shared" si="38"/>
        <v>0.41273343288589226</v>
      </c>
      <c r="CX52" s="156">
        <f t="shared" si="39"/>
        <v>0.43671764227050525</v>
      </c>
      <c r="CY52" s="156">
        <f t="shared" si="40"/>
        <v>0.46963375082902559</v>
      </c>
      <c r="CZ52" s="156">
        <f t="shared" si="41"/>
        <v>0.41946333725426976</v>
      </c>
      <c r="DA52" s="99">
        <f t="shared" si="42"/>
        <v>0.44742086428533234</v>
      </c>
      <c r="DB52" s="156">
        <f t="shared" si="43"/>
        <v>0.249981045638902</v>
      </c>
      <c r="DC52" s="156">
        <f t="shared" si="44"/>
        <v>0.19917208952110088</v>
      </c>
      <c r="DD52" s="156">
        <f t="shared" si="45"/>
        <v>0.32109706460015075</v>
      </c>
      <c r="DE52" s="156">
        <f t="shared" si="45"/>
        <v>0.26387768900150244</v>
      </c>
    </row>
    <row r="53" spans="1:109" ht="13.5" customHeight="1">
      <c r="B53" s="54" t="s">
        <v>204</v>
      </c>
      <c r="C53" s="153">
        <v>275595597.73000002</v>
      </c>
      <c r="D53" s="153">
        <v>499599562.24000001</v>
      </c>
      <c r="E53" s="153">
        <v>525083952.85000002</v>
      </c>
      <c r="F53" s="153">
        <v>534406220.56</v>
      </c>
      <c r="G53" s="94">
        <f t="shared" si="46"/>
        <v>1559089735.6500001</v>
      </c>
      <c r="H53" s="153">
        <v>599220995.17999995</v>
      </c>
      <c r="I53" s="153">
        <v>429365188.24000001</v>
      </c>
      <c r="J53" s="153">
        <v>591329300.34000003</v>
      </c>
      <c r="K53" s="94">
        <f t="shared" si="47"/>
        <v>1619915483.76</v>
      </c>
      <c r="L53" s="153">
        <v>688498799.33000004</v>
      </c>
      <c r="M53" s="153">
        <v>826003892.01999998</v>
      </c>
      <c r="N53" s="153">
        <v>675771087.60000002</v>
      </c>
      <c r="O53" s="94">
        <f t="shared" si="48"/>
        <v>2190273778.9499998</v>
      </c>
      <c r="P53" s="153">
        <v>628794566.10000002</v>
      </c>
      <c r="Q53" s="153">
        <v>554718012.13999999</v>
      </c>
      <c r="R53" s="153">
        <v>660977716.50999999</v>
      </c>
      <c r="S53" s="94">
        <f t="shared" si="49"/>
        <v>1844490294.75</v>
      </c>
      <c r="T53" s="153">
        <v>725081218.01999998</v>
      </c>
      <c r="U53" s="153">
        <v>659730411.50999999</v>
      </c>
      <c r="V53" s="153">
        <v>730343756.33000004</v>
      </c>
      <c r="W53" s="94">
        <f t="shared" si="50"/>
        <v>2115155385.8600001</v>
      </c>
      <c r="X53" s="153">
        <v>662958489.67999995</v>
      </c>
      <c r="Y53" s="153">
        <v>659064843.04999995</v>
      </c>
      <c r="Z53" s="153">
        <v>693206534.80999994</v>
      </c>
      <c r="AA53" s="94">
        <f t="shared" si="51"/>
        <v>2015229867.54</v>
      </c>
      <c r="AB53" s="153">
        <v>879142930.11000001</v>
      </c>
      <c r="AC53" s="153">
        <v>914130718.32000005</v>
      </c>
      <c r="AD53" s="153">
        <v>804392351.57000005</v>
      </c>
      <c r="AE53" s="94">
        <f t="shared" si="52"/>
        <v>2597666000</v>
      </c>
      <c r="AF53" s="153">
        <v>843055046.73000002</v>
      </c>
      <c r="AG53" s="153">
        <v>778370212.72000003</v>
      </c>
      <c r="AH53" s="153">
        <v>849322695.19000006</v>
      </c>
      <c r="AI53" s="94">
        <f t="shared" si="53"/>
        <v>2470747954.6400003</v>
      </c>
      <c r="AJ53" s="153">
        <v>884242279.95000005</v>
      </c>
      <c r="AK53" s="153">
        <v>900496320.20000005</v>
      </c>
      <c r="AL53" s="153">
        <v>1036226758.9299999</v>
      </c>
      <c r="AM53" s="94">
        <f t="shared" si="54"/>
        <v>2820965359.0799999</v>
      </c>
      <c r="AN53" s="155">
        <v>973837383.70000005</v>
      </c>
      <c r="AO53" s="155">
        <v>1121308105.29</v>
      </c>
      <c r="AP53" s="155">
        <v>1132193108.2433813</v>
      </c>
      <c r="AQ53" s="94">
        <f t="shared" si="55"/>
        <v>3227338597.2333813</v>
      </c>
      <c r="AR53" s="155">
        <v>1193662074.9400001</v>
      </c>
      <c r="AS53" s="155">
        <v>1449997017.6099999</v>
      </c>
      <c r="AT53" s="155">
        <v>1225664570.6600001</v>
      </c>
      <c r="AU53" s="94">
        <f t="shared" si="56"/>
        <v>3869323663.21</v>
      </c>
      <c r="AV53" s="155">
        <v>1318173450</v>
      </c>
      <c r="AW53" s="155">
        <v>1183610412</v>
      </c>
      <c r="AX53" s="155">
        <v>1623276372</v>
      </c>
      <c r="AY53" s="94">
        <f t="shared" si="57"/>
        <v>4125060234</v>
      </c>
      <c r="AZ53" s="155">
        <v>1214196690</v>
      </c>
      <c r="BA53" s="155">
        <v>1248253344</v>
      </c>
      <c r="BB53" s="155">
        <v>1641596139</v>
      </c>
      <c r="BC53" s="94">
        <f t="shared" si="58"/>
        <v>4104046173</v>
      </c>
      <c r="BD53" s="155">
        <v>1418791115</v>
      </c>
      <c r="BE53" s="155">
        <v>1609937749</v>
      </c>
      <c r="BF53" s="155">
        <v>1749005553</v>
      </c>
      <c r="BG53" s="94">
        <f t="shared" si="59"/>
        <v>4777734417</v>
      </c>
      <c r="BH53" s="155">
        <v>1715952948</v>
      </c>
      <c r="BI53" s="155">
        <v>2170238600</v>
      </c>
      <c r="BJ53" s="155">
        <v>1827045626</v>
      </c>
      <c r="BK53" s="94">
        <f t="shared" si="60"/>
        <v>5713237174</v>
      </c>
      <c r="BL53" s="155">
        <v>1938119018.9500241</v>
      </c>
      <c r="BM53" s="155">
        <f>'[3]2. Marketplace Sales'!BM53</f>
        <v>1617788344.4799953</v>
      </c>
      <c r="BN53" s="155">
        <f>'[3]2. Marketplace Sales'!BN53</f>
        <v>2284041198.0650339</v>
      </c>
      <c r="BO53" s="94">
        <f t="shared" si="61"/>
        <v>5839948561.4950533</v>
      </c>
      <c r="BQ53" s="99">
        <f t="shared" si="6"/>
        <v>0.24403395593357269</v>
      </c>
      <c r="BR53" s="156">
        <f t="shared" si="7"/>
        <v>0.27689827631583652</v>
      </c>
      <c r="BS53" s="156">
        <f t="shared" si="8"/>
        <v>0.10669057028833739</v>
      </c>
      <c r="BT53" s="156">
        <f t="shared" si="9"/>
        <v>0.19033259387701573</v>
      </c>
      <c r="BU53" s="99">
        <f t="shared" si="10"/>
        <v>0.18600059269544866</v>
      </c>
      <c r="BV53" s="156">
        <f t="shared" si="11"/>
        <v>0.34074798381117888</v>
      </c>
      <c r="BW53" s="156">
        <f t="shared" si="12"/>
        <v>0.40318178909891711</v>
      </c>
      <c r="BX53" s="156">
        <f t="shared" si="13"/>
        <v>0.28494905951515626</v>
      </c>
      <c r="BY53" s="99">
        <f t="shared" si="14"/>
        <v>0.33952884527098171</v>
      </c>
      <c r="BZ53" s="156">
        <f t="shared" si="15"/>
        <v>0.21950790887209259</v>
      </c>
      <c r="CA53" s="156">
        <f t="shared" si="16"/>
        <v>0.36494589985465686</v>
      </c>
      <c r="CB53" s="156">
        <f t="shared" si="17"/>
        <v>0.41882058954959978</v>
      </c>
      <c r="CC53" s="99">
        <f t="shared" si="18"/>
        <v>0.3336917835627593</v>
      </c>
      <c r="CD53" s="156">
        <f t="shared" si="19"/>
        <v>0.46892663546711155</v>
      </c>
      <c r="CE53" s="156">
        <f t="shared" si="20"/>
        <v>0.70136234258960761</v>
      </c>
      <c r="CF53" s="156">
        <f t="shared" si="21"/>
        <v>0.63326952558764105</v>
      </c>
      <c r="CG53" s="89">
        <f t="shared" si="22"/>
        <v>0.6014741788106821</v>
      </c>
      <c r="CH53" s="162">
        <f t="shared" si="23"/>
        <v>0.35775655363644554</v>
      </c>
      <c r="CI53" s="162">
        <f t="shared" si="24"/>
        <v>0.58620314201323542</v>
      </c>
      <c r="CJ53" s="162">
        <f t="shared" si="25"/>
        <v>0.52371484918742417</v>
      </c>
      <c r="CK53" s="99">
        <f t="shared" si="26"/>
        <v>0.48953855623086273</v>
      </c>
      <c r="CL53" s="156">
        <f t="shared" si="27"/>
        <v>0.56356747416774922</v>
      </c>
      <c r="CM53" s="156">
        <f t="shared" si="28"/>
        <v>0.52062655103912014</v>
      </c>
      <c r="CN53" s="156">
        <f t="shared" si="29"/>
        <v>0.91125985587475733</v>
      </c>
      <c r="CO53" s="99">
        <f t="shared" si="30"/>
        <v>0.66955930338958458</v>
      </c>
      <c r="CP53" s="156">
        <f t="shared" si="31"/>
        <v>0.37314932516985877</v>
      </c>
      <c r="CQ53" s="156">
        <f t="shared" si="32"/>
        <v>0.3861837255734295</v>
      </c>
      <c r="CR53" s="156">
        <f t="shared" si="33"/>
        <v>0.58420550796729076</v>
      </c>
      <c r="CS53" s="99">
        <f t="shared" si="34"/>
        <v>0.45483749376435112</v>
      </c>
      <c r="CT53" s="156">
        <f t="shared" si="35"/>
        <v>0.45690763031651316</v>
      </c>
      <c r="CU53" s="156">
        <f t="shared" si="36"/>
        <v>0.43576751243016076</v>
      </c>
      <c r="CV53" s="156">
        <f t="shared" si="37"/>
        <v>0.54479438204107677</v>
      </c>
      <c r="CW53" s="99">
        <f t="shared" si="38"/>
        <v>0.48039453346967909</v>
      </c>
      <c r="CX53" s="156">
        <f t="shared" si="39"/>
        <v>0.43755337798283755</v>
      </c>
      <c r="CY53" s="156">
        <f t="shared" si="40"/>
        <v>0.4967193543454036</v>
      </c>
      <c r="CZ53" s="156">
        <f t="shared" si="41"/>
        <v>0.49065712572255071</v>
      </c>
      <c r="DA53" s="99">
        <f t="shared" si="42"/>
        <v>0.47654672270561238</v>
      </c>
      <c r="DB53" s="156">
        <f t="shared" si="43"/>
        <v>0.4703065207010686</v>
      </c>
      <c r="DC53" s="156">
        <f t="shared" si="44"/>
        <v>0.3668250364123995</v>
      </c>
      <c r="DD53" s="156">
        <f t="shared" si="45"/>
        <v>0.40705627055417648</v>
      </c>
      <c r="DE53" s="156">
        <f t="shared" si="45"/>
        <v>0.41572443315140539</v>
      </c>
    </row>
    <row r="54" spans="1:109" ht="13.5" customHeight="1">
      <c r="B54" s="54" t="s">
        <v>302</v>
      </c>
      <c r="C54" s="153">
        <v>1268529928.8199999</v>
      </c>
      <c r="D54" s="153">
        <v>1230059309.29</v>
      </c>
      <c r="E54" s="153">
        <v>1187598187.6400001</v>
      </c>
      <c r="F54" s="153">
        <v>1508159563.1800001</v>
      </c>
      <c r="G54" s="94">
        <f t="shared" si="46"/>
        <v>3925817060.1100006</v>
      </c>
      <c r="H54" s="153">
        <v>1624023231.78</v>
      </c>
      <c r="I54" s="153">
        <v>1535875346.25</v>
      </c>
      <c r="J54" s="153">
        <v>1554043574.5799999</v>
      </c>
      <c r="K54" s="94">
        <f t="shared" si="47"/>
        <v>4713942152.6099997</v>
      </c>
      <c r="L54" s="153">
        <v>1835244822.1500001</v>
      </c>
      <c r="M54" s="153">
        <v>2172311252.5700002</v>
      </c>
      <c r="N54" s="153">
        <v>2074929057.8599999</v>
      </c>
      <c r="O54" s="94">
        <f t="shared" si="48"/>
        <v>6082485132.5799999</v>
      </c>
      <c r="P54" s="153">
        <v>1840299037.6600001</v>
      </c>
      <c r="Q54" s="153">
        <v>1656054620.97</v>
      </c>
      <c r="R54" s="153">
        <v>1964251569.2</v>
      </c>
      <c r="S54" s="94">
        <f t="shared" si="49"/>
        <v>5460605227.8299999</v>
      </c>
      <c r="T54" s="153">
        <v>2453713895.9899998</v>
      </c>
      <c r="U54" s="153">
        <v>2597991745.6999998</v>
      </c>
      <c r="V54" s="153">
        <v>3006742176.1399999</v>
      </c>
      <c r="W54" s="94">
        <f t="shared" si="50"/>
        <v>8058447817.8299999</v>
      </c>
      <c r="X54" s="153">
        <v>2943193755.8200002</v>
      </c>
      <c r="Y54" s="153">
        <v>2963422056.9899998</v>
      </c>
      <c r="Z54" s="153">
        <v>3159044650.3800001</v>
      </c>
      <c r="AA54" s="94">
        <f t="shared" si="51"/>
        <v>9065660463.1899986</v>
      </c>
      <c r="AB54" s="153">
        <v>3511601203.6700001</v>
      </c>
      <c r="AC54" s="153">
        <v>4192267701.1500001</v>
      </c>
      <c r="AD54" s="153">
        <v>3378183616.77</v>
      </c>
      <c r="AE54" s="94">
        <f t="shared" si="52"/>
        <v>11082052521.59</v>
      </c>
      <c r="AF54" s="153">
        <v>4256483891.1799998</v>
      </c>
      <c r="AG54" s="153">
        <v>3336614676.1100001</v>
      </c>
      <c r="AH54" s="153">
        <v>3559102126.29</v>
      </c>
      <c r="AI54" s="94">
        <f t="shared" si="53"/>
        <v>11152200693.58</v>
      </c>
      <c r="AJ54" s="153">
        <v>3485665860.9099998</v>
      </c>
      <c r="AK54" s="153">
        <v>3599987106.6300001</v>
      </c>
      <c r="AL54" s="153">
        <v>4342116675.29</v>
      </c>
      <c r="AM54" s="94">
        <f t="shared" si="54"/>
        <v>11427769642.83</v>
      </c>
      <c r="AN54" s="155">
        <v>3629260884.3099999</v>
      </c>
      <c r="AO54" s="155">
        <v>3691341606.9499998</v>
      </c>
      <c r="AP54" s="155">
        <v>4551085085.2817059</v>
      </c>
      <c r="AQ54" s="94">
        <f t="shared" si="55"/>
        <v>11871687576.541706</v>
      </c>
      <c r="AR54" s="155">
        <v>4260575282.9899998</v>
      </c>
      <c r="AS54" s="155">
        <v>5233546406.0500002</v>
      </c>
      <c r="AT54" s="155">
        <v>4196057587.2800002</v>
      </c>
      <c r="AU54" s="94">
        <f t="shared" si="56"/>
        <v>13690179276.320002</v>
      </c>
      <c r="AV54" s="155">
        <v>4648186171</v>
      </c>
      <c r="AW54" s="155">
        <v>2981904355</v>
      </c>
      <c r="AX54" s="155">
        <v>6054824074</v>
      </c>
      <c r="AY54" s="94">
        <f t="shared" si="57"/>
        <v>13684914600</v>
      </c>
      <c r="AZ54" s="155">
        <v>4757725476</v>
      </c>
      <c r="BA54" s="155">
        <v>5298783877</v>
      </c>
      <c r="BB54" s="155">
        <v>7474214322</v>
      </c>
      <c r="BC54" s="94">
        <f t="shared" si="58"/>
        <v>17530723675</v>
      </c>
      <c r="BD54" s="155">
        <v>4644585753</v>
      </c>
      <c r="BE54" s="155">
        <v>4809792715</v>
      </c>
      <c r="BF54" s="155">
        <v>5877877750</v>
      </c>
      <c r="BG54" s="94">
        <f t="shared" si="59"/>
        <v>15332256218</v>
      </c>
      <c r="BH54" s="155">
        <v>5758911991</v>
      </c>
      <c r="BI54" s="155">
        <v>6806328001</v>
      </c>
      <c r="BJ54" s="155">
        <v>5500760885</v>
      </c>
      <c r="BK54" s="94">
        <f t="shared" si="60"/>
        <v>18066000877</v>
      </c>
      <c r="BL54" s="155">
        <v>6077310294.4469261</v>
      </c>
      <c r="BM54" s="155">
        <f>'[3]2. Marketplace Sales'!BM54</f>
        <v>3570308772.5771637</v>
      </c>
      <c r="BN54" s="155">
        <f>'[3]2. Marketplace Sales'!BN54</f>
        <v>6697501469.1102381</v>
      </c>
      <c r="BO54" s="94">
        <f t="shared" si="61"/>
        <v>16345120536.134327</v>
      </c>
      <c r="BQ54" s="99">
        <f t="shared" si="6"/>
        <v>0.92315903965231194</v>
      </c>
      <c r="BR54" s="156">
        <f t="shared" si="7"/>
        <v>0.91342384475774652</v>
      </c>
      <c r="BS54" s="156">
        <f t="shared" si="8"/>
        <v>0.92986511310948017</v>
      </c>
      <c r="BT54" s="156">
        <f t="shared" si="9"/>
        <v>0.62809596018387515</v>
      </c>
      <c r="BU54" s="99">
        <f t="shared" si="10"/>
        <v>0.82196130036233073</v>
      </c>
      <c r="BV54" s="156">
        <f t="shared" si="11"/>
        <v>1.3129305640415141</v>
      </c>
      <c r="BW54" s="156">
        <f t="shared" si="12"/>
        <v>1.014797479418672</v>
      </c>
      <c r="BX54" s="156">
        <f t="shared" si="13"/>
        <v>0.8119380338535509</v>
      </c>
      <c r="BY54" s="99">
        <f t="shared" si="14"/>
        <v>1.0423012153932603</v>
      </c>
      <c r="BZ54" s="156">
        <f t="shared" si="15"/>
        <v>0.42056735571595172</v>
      </c>
      <c r="CA54" s="156">
        <f t="shared" si="16"/>
        <v>0.38568073304637229</v>
      </c>
      <c r="CB54" s="156">
        <f t="shared" si="17"/>
        <v>0.44412670622272277</v>
      </c>
      <c r="CC54" s="99">
        <f t="shared" si="18"/>
        <v>0.41811052217091849</v>
      </c>
      <c r="CD54" s="156">
        <f t="shared" si="19"/>
        <v>0.23310294374379548</v>
      </c>
      <c r="CE54" s="156">
        <f t="shared" si="20"/>
        <v>0.24563478841733422</v>
      </c>
      <c r="CF54" s="156">
        <f t="shared" si="21"/>
        <v>0.44065234555461497</v>
      </c>
      <c r="CG54" s="89">
        <f t="shared" si="22"/>
        <v>0.3095226348643032</v>
      </c>
      <c r="CH54" s="162">
        <f t="shared" si="23"/>
        <v>0.21328563122066413</v>
      </c>
      <c r="CI54" s="162">
        <f t="shared" si="24"/>
        <v>0.2483807760211405</v>
      </c>
      <c r="CJ54" s="162">
        <f>AT54/AD54-1</f>
        <v>0.24210465246764712</v>
      </c>
      <c r="CK54" s="99">
        <f t="shared" si="26"/>
        <v>0.23534690434365491</v>
      </c>
      <c r="CL54" s="156">
        <f t="shared" si="27"/>
        <v>9.2024847229343232E-2</v>
      </c>
      <c r="CM54" s="156">
        <f t="shared" si="28"/>
        <v>-0.10630844599758815</v>
      </c>
      <c r="CN54" s="156">
        <f t="shared" si="29"/>
        <v>0.7012223474215209</v>
      </c>
      <c r="CO54" s="99">
        <f t="shared" si="30"/>
        <v>0.22710440531060483</v>
      </c>
      <c r="CP54" s="156">
        <f t="shared" si="31"/>
        <v>0.36494020535803862</v>
      </c>
      <c r="CQ54" s="156">
        <f t="shared" si="32"/>
        <v>0.47188968183840752</v>
      </c>
      <c r="CR54" s="156">
        <f t="shared" si="33"/>
        <v>0.72132968340856807</v>
      </c>
      <c r="CS54" s="99">
        <f t="shared" si="34"/>
        <v>0.53404594447693565</v>
      </c>
      <c r="CT54" s="156">
        <f t="shared" si="35"/>
        <v>0.27976078354671241</v>
      </c>
      <c r="CU54" s="156">
        <f t="shared" si="36"/>
        <v>0.3029931193428963</v>
      </c>
      <c r="CV54" s="156">
        <f t="shared" si="37"/>
        <v>0.29153325852095491</v>
      </c>
      <c r="CW54" s="99">
        <f t="shared" si="38"/>
        <v>0.29149761726347401</v>
      </c>
      <c r="CX54" s="156">
        <f t="shared" si="39"/>
        <v>0.35167474073090266</v>
      </c>
      <c r="CY54" s="156">
        <f t="shared" si="40"/>
        <v>0.30051927945682455</v>
      </c>
      <c r="CZ54" s="156">
        <f t="shared" si="41"/>
        <v>0.3109355080528684</v>
      </c>
      <c r="DA54" s="99">
        <f t="shared" si="42"/>
        <v>0.31963216203084266</v>
      </c>
      <c r="DB54" s="156">
        <f t="shared" si="43"/>
        <v>0.30745845172106523</v>
      </c>
      <c r="DC54" s="156">
        <f t="shared" si="44"/>
        <v>0.19732504719359567</v>
      </c>
      <c r="DD54" s="156">
        <f t="shared" si="45"/>
        <v>0.10614303359695576</v>
      </c>
      <c r="DE54" s="156">
        <f t="shared" si="45"/>
        <v>0.19438966291644433</v>
      </c>
    </row>
    <row r="55" spans="1:109" ht="13.5" hidden="1" customHeight="1">
      <c r="B55" s="54" t="s">
        <v>206</v>
      </c>
      <c r="C55" s="153">
        <v>0</v>
      </c>
      <c r="D55" s="153">
        <v>0</v>
      </c>
      <c r="E55" s="153">
        <v>0</v>
      </c>
      <c r="F55" s="153">
        <v>0</v>
      </c>
      <c r="G55" s="94">
        <f t="shared" si="46"/>
        <v>0</v>
      </c>
      <c r="H55" s="153">
        <v>0</v>
      </c>
      <c r="I55" s="153">
        <v>0</v>
      </c>
      <c r="J55" s="153">
        <v>737312.40310321841</v>
      </c>
      <c r="K55" s="94">
        <f t="shared" si="47"/>
        <v>737312.40310321841</v>
      </c>
      <c r="L55" s="153">
        <v>913426.19556458958</v>
      </c>
      <c r="M55" s="153">
        <v>0</v>
      </c>
      <c r="N55" s="153">
        <v>654779.47985782498</v>
      </c>
      <c r="O55" s="94">
        <f t="shared" si="48"/>
        <v>1568205.6754224147</v>
      </c>
      <c r="P55" s="153">
        <v>356161.91533121886</v>
      </c>
      <c r="Q55" s="153">
        <v>178096.25176934263</v>
      </c>
      <c r="R55" s="153">
        <v>164019.47958588309</v>
      </c>
      <c r="S55" s="94">
        <f t="shared" si="49"/>
        <v>698277.64668644464</v>
      </c>
      <c r="T55" s="153">
        <v>385827.29081148148</v>
      </c>
      <c r="U55" s="153">
        <v>170267.85548334295</v>
      </c>
      <c r="V55" s="153">
        <v>176147.26866044229</v>
      </c>
      <c r="W55" s="94">
        <f t="shared" si="50"/>
        <v>732242.41495526675</v>
      </c>
      <c r="X55" s="153">
        <v>88145.819566277714</v>
      </c>
      <c r="Y55" s="153">
        <v>55195.665728542386</v>
      </c>
      <c r="Z55" s="153">
        <v>57332.272143840804</v>
      </c>
      <c r="AA55" s="94">
        <f t="shared" si="51"/>
        <v>200673.75743866089</v>
      </c>
      <c r="AB55" s="153">
        <v>63577.614418805504</v>
      </c>
      <c r="AC55" s="153">
        <v>90214.533947274409</v>
      </c>
      <c r="AD55" s="153">
        <v>46158.889266084079</v>
      </c>
      <c r="AE55" s="94">
        <f t="shared" si="52"/>
        <v>199951.03763216396</v>
      </c>
      <c r="AF55" s="153">
        <v>18054.918077624905</v>
      </c>
      <c r="AG55" s="153">
        <v>72428.835861924294</v>
      </c>
      <c r="AH55" s="153">
        <v>78757.826807136415</v>
      </c>
      <c r="AI55" s="94">
        <f t="shared" si="53"/>
        <v>169241.58074668562</v>
      </c>
      <c r="AJ55" s="153">
        <v>73837.514494308227</v>
      </c>
      <c r="AK55" s="153">
        <v>69887.668227815215</v>
      </c>
      <c r="AL55" s="153">
        <v>126964.14005466404</v>
      </c>
      <c r="AM55" s="94">
        <f t="shared" si="54"/>
        <v>270689.32277678751</v>
      </c>
      <c r="AN55" s="155">
        <v>102741.89965285217</v>
      </c>
      <c r="AO55" s="155">
        <v>95085.927103885988</v>
      </c>
      <c r="AP55" s="155">
        <v>0</v>
      </c>
      <c r="AQ55" s="94">
        <f t="shared" si="55"/>
        <v>197827.82675673816</v>
      </c>
      <c r="AR55" s="155">
        <v>0</v>
      </c>
      <c r="AS55" s="155"/>
      <c r="AT55" s="155"/>
      <c r="AU55" s="94">
        <f t="shared" si="56"/>
        <v>0</v>
      </c>
      <c r="AV55" s="155">
        <v>0</v>
      </c>
      <c r="AW55" s="155">
        <v>0</v>
      </c>
      <c r="AX55" s="155">
        <v>1</v>
      </c>
      <c r="AY55" s="94">
        <f t="shared" si="57"/>
        <v>1</v>
      </c>
      <c r="AZ55" s="155">
        <v>0</v>
      </c>
      <c r="BA55" s="155"/>
      <c r="BB55" s="155"/>
      <c r="BC55" s="94"/>
      <c r="BD55" s="155">
        <v>0</v>
      </c>
      <c r="BE55" s="155">
        <v>0</v>
      </c>
      <c r="BF55" s="155">
        <v>0</v>
      </c>
      <c r="BG55" s="94">
        <f t="shared" ref="BG55" si="62">SUM(BD55:BF55)</f>
        <v>0</v>
      </c>
      <c r="BH55" s="155">
        <v>0</v>
      </c>
      <c r="BI55" s="155">
        <v>0</v>
      </c>
      <c r="BJ55" s="155"/>
      <c r="BK55" s="94">
        <f t="shared" si="60"/>
        <v>0</v>
      </c>
      <c r="BL55" s="155">
        <v>0</v>
      </c>
      <c r="BM55" s="155">
        <f>'[3]2. Marketplace Sales'!BM55</f>
        <v>0</v>
      </c>
      <c r="BN55" s="155">
        <f>'[3]2. Marketplace Sales'!BN55</f>
        <v>0</v>
      </c>
      <c r="BO55" s="94">
        <f t="shared" si="61"/>
        <v>0</v>
      </c>
      <c r="BQ55" s="99">
        <f t="shared" si="6"/>
        <v>-0.72783075858474611</v>
      </c>
      <c r="BR55" s="156">
        <f t="shared" si="7"/>
        <v>-0.93039655012356182</v>
      </c>
      <c r="BS55" s="156" t="e">
        <f t="shared" si="8"/>
        <v>#DIV/0!</v>
      </c>
      <c r="BT55" s="156">
        <f t="shared" si="9"/>
        <v>-0.92950467953560989</v>
      </c>
      <c r="BU55" s="99">
        <f t="shared" si="10"/>
        <v>-0.87249693023952046</v>
      </c>
      <c r="BV55" s="156">
        <f t="shared" si="11"/>
        <v>-0.9493069940933061</v>
      </c>
      <c r="BW55" s="156">
        <f t="shared" si="12"/>
        <v>-0.59331633797813521</v>
      </c>
      <c r="BX55" s="156">
        <f t="shared" si="13"/>
        <v>-0.51982638278096949</v>
      </c>
      <c r="BY55" s="99">
        <f t="shared" si="14"/>
        <v>-0.75762996058975651</v>
      </c>
      <c r="BZ55" s="156">
        <f t="shared" si="15"/>
        <v>-0.80862547504348037</v>
      </c>
      <c r="CA55" s="156">
        <f t="shared" si="16"/>
        <v>-0.58954279403224041</v>
      </c>
      <c r="CB55" s="156">
        <f t="shared" si="17"/>
        <v>-0.2792159593492658</v>
      </c>
      <c r="CC55" s="99">
        <f t="shared" si="18"/>
        <v>-0.63032826663923291</v>
      </c>
      <c r="CD55" s="156">
        <f t="shared" si="19"/>
        <v>0.16559015683777845</v>
      </c>
      <c r="CE55" s="156">
        <f t="shared" si="20"/>
        <v>0.72270640907798378</v>
      </c>
      <c r="CF55" s="156">
        <f t="shared" si="21"/>
        <v>-1</v>
      </c>
      <c r="CG55" s="89">
        <f t="shared" si="22"/>
        <v>-1.4181877681702537E-2</v>
      </c>
      <c r="CH55" s="162">
        <f t="shared" si="23"/>
        <v>-1</v>
      </c>
      <c r="CI55" s="162">
        <f t="shared" si="24"/>
        <v>-1</v>
      </c>
      <c r="CJ55" s="162">
        <f>AT55/AD55-1</f>
        <v>-1</v>
      </c>
      <c r="CK55" s="89">
        <f t="shared" si="26"/>
        <v>-1</v>
      </c>
      <c r="CL55" s="162">
        <f t="shared" si="27"/>
        <v>-1</v>
      </c>
      <c r="CM55" s="162">
        <f t="shared" si="28"/>
        <v>-1</v>
      </c>
      <c r="CN55" s="162">
        <f t="shared" si="29"/>
        <v>-0.99998730284924631</v>
      </c>
      <c r="CO55" s="89">
        <f t="shared" si="30"/>
        <v>-0.99999409128657635</v>
      </c>
      <c r="CP55" s="162">
        <f t="shared" si="31"/>
        <v>-1</v>
      </c>
      <c r="CQ55" s="162">
        <f t="shared" si="32"/>
        <v>-1</v>
      </c>
      <c r="CR55" s="162">
        <f t="shared" si="33"/>
        <v>-1</v>
      </c>
      <c r="CS55" s="89">
        <f t="shared" si="34"/>
        <v>-1</v>
      </c>
      <c r="CT55" s="162">
        <f t="shared" si="35"/>
        <v>-1</v>
      </c>
      <c r="CU55" s="162">
        <f t="shared" si="36"/>
        <v>-1</v>
      </c>
      <c r="CV55" s="162" t="e">
        <f t="shared" si="37"/>
        <v>#DIV/0!</v>
      </c>
      <c r="CW55" s="89">
        <f t="shared" si="38"/>
        <v>-1</v>
      </c>
      <c r="CX55" s="162" t="e">
        <f t="shared" si="39"/>
        <v>#DIV/0!</v>
      </c>
      <c r="CY55" s="162" t="e">
        <f t="shared" si="40"/>
        <v>#DIV/0!</v>
      </c>
      <c r="CZ55" s="162" t="e">
        <f t="shared" si="41"/>
        <v>#DIV/0!</v>
      </c>
      <c r="DA55" s="89" t="e">
        <f t="shared" si="42"/>
        <v>#DIV/0!</v>
      </c>
      <c r="DB55" s="89" t="e">
        <f t="shared" si="43"/>
        <v>#DIV/0!</v>
      </c>
      <c r="DC55" s="89" t="e">
        <f t="shared" si="44"/>
        <v>#DIV/0!</v>
      </c>
      <c r="DD55" s="89">
        <f t="shared" si="45"/>
        <v>-1</v>
      </c>
      <c r="DE55" s="89">
        <f t="shared" si="45"/>
        <v>-1</v>
      </c>
    </row>
    <row r="56" spans="1:109" s="165" customFormat="1" ht="13.5" customHeight="1">
      <c r="B56" s="205" t="s">
        <v>8</v>
      </c>
      <c r="C56" s="206">
        <f>SUM(C42:C55)</f>
        <v>8593503072.2700005</v>
      </c>
      <c r="D56" s="206">
        <f t="shared" ref="D56:AO56" si="63">SUM(D42:D55)</f>
        <v>10035658428.77</v>
      </c>
      <c r="E56" s="206">
        <f t="shared" si="63"/>
        <v>10338168047.369999</v>
      </c>
      <c r="F56" s="206">
        <f t="shared" si="63"/>
        <v>12134812032.220001</v>
      </c>
      <c r="G56" s="206">
        <f t="shared" si="63"/>
        <v>32508638508.360001</v>
      </c>
      <c r="H56" s="206">
        <f t="shared" si="63"/>
        <v>12500749883.920002</v>
      </c>
      <c r="I56" s="206">
        <f t="shared" si="63"/>
        <v>12951661189.730001</v>
      </c>
      <c r="J56" s="206">
        <f t="shared" si="63"/>
        <v>14360607508.403103</v>
      </c>
      <c r="K56" s="206">
        <f t="shared" si="63"/>
        <v>39813018582.053108</v>
      </c>
      <c r="L56" s="206">
        <f t="shared" si="63"/>
        <v>15992483044.125566</v>
      </c>
      <c r="M56" s="206">
        <f t="shared" si="63"/>
        <v>20555999159.170002</v>
      </c>
      <c r="N56" s="206">
        <f t="shared" si="63"/>
        <v>19251908902.989857</v>
      </c>
      <c r="O56" s="206">
        <f t="shared" si="63"/>
        <v>55800391106.285423</v>
      </c>
      <c r="P56" s="206">
        <f t="shared" si="63"/>
        <v>17334015320.965336</v>
      </c>
      <c r="Q56" s="206">
        <f t="shared" si="63"/>
        <v>14807636169.911772</v>
      </c>
      <c r="R56" s="206">
        <f t="shared" si="63"/>
        <v>16958141066.099586</v>
      </c>
      <c r="S56" s="206">
        <f t="shared" si="63"/>
        <v>49099792556.976692</v>
      </c>
      <c r="T56" s="206">
        <f t="shared" si="63"/>
        <v>18964808829.090813</v>
      </c>
      <c r="U56" s="206">
        <f t="shared" si="63"/>
        <v>19792252964.695484</v>
      </c>
      <c r="V56" s="206">
        <f t="shared" si="63"/>
        <v>22941423728.218662</v>
      </c>
      <c r="W56" s="206">
        <f t="shared" si="63"/>
        <v>61698485522.004959</v>
      </c>
      <c r="X56" s="206">
        <f t="shared" si="63"/>
        <v>19374007680.809566</v>
      </c>
      <c r="Y56" s="206">
        <f t="shared" si="63"/>
        <v>20764848913.755733</v>
      </c>
      <c r="Z56" s="206">
        <f t="shared" si="63"/>
        <v>24078519830.44215</v>
      </c>
      <c r="AA56" s="206">
        <f>SUM(AA42:AA55)</f>
        <v>64217376425.007423</v>
      </c>
      <c r="AB56" s="206">
        <f t="shared" si="63"/>
        <v>29844046727.334419</v>
      </c>
      <c r="AC56" s="206">
        <f t="shared" si="63"/>
        <v>34608514352.913948</v>
      </c>
      <c r="AD56" s="206">
        <f t="shared" si="63"/>
        <v>28203207125.699265</v>
      </c>
      <c r="AE56" s="206">
        <f>SUM(AE42:AE55)</f>
        <v>92655768205.947632</v>
      </c>
      <c r="AF56" s="206">
        <f t="shared" si="63"/>
        <v>26636867996.008076</v>
      </c>
      <c r="AG56" s="206">
        <f t="shared" si="63"/>
        <v>21137800469.565861</v>
      </c>
      <c r="AH56" s="206">
        <f t="shared" si="63"/>
        <v>24199602504.986805</v>
      </c>
      <c r="AI56" s="206">
        <f t="shared" si="63"/>
        <v>71974270970.560745</v>
      </c>
      <c r="AJ56" s="206">
        <f t="shared" si="63"/>
        <v>27650198605.954494</v>
      </c>
      <c r="AK56" s="206">
        <f t="shared" si="63"/>
        <v>28233135046.398232</v>
      </c>
      <c r="AL56" s="206">
        <f t="shared" si="63"/>
        <v>33640137816.010056</v>
      </c>
      <c r="AM56" s="206">
        <f t="shared" si="63"/>
        <v>89523471468.362778</v>
      </c>
      <c r="AN56" s="206">
        <f t="shared" si="63"/>
        <v>29304858879.339657</v>
      </c>
      <c r="AO56" s="206">
        <f t="shared" si="63"/>
        <v>31553347686.907104</v>
      </c>
      <c r="AP56" s="206">
        <f>SUM(AP42:AP55)</f>
        <v>35725533998.35862</v>
      </c>
      <c r="AQ56" s="206">
        <f>SUM(AN56:AP56)</f>
        <v>96583740564.605377</v>
      </c>
      <c r="AR56" s="206">
        <f>SUM(AR42:AR55)</f>
        <v>34706234384.169998</v>
      </c>
      <c r="AS56" s="206">
        <f>SUM(AS42:AS55)</f>
        <v>43119715027.100006</v>
      </c>
      <c r="AT56" s="206">
        <f>SUM(AT42:AT55)</f>
        <v>35665375561.830002</v>
      </c>
      <c r="AU56" s="206">
        <f t="shared" si="56"/>
        <v>113491324973.10001</v>
      </c>
      <c r="AV56" s="206">
        <v>35259653227.237564</v>
      </c>
      <c r="AW56" s="206">
        <v>21594882596.477665</v>
      </c>
      <c r="AX56" s="206">
        <f>SUM(AX42:AX55)</f>
        <v>34503017540</v>
      </c>
      <c r="AY56" s="206">
        <f>SUM(AV56:AX56)</f>
        <v>91357553363.715225</v>
      </c>
      <c r="AZ56" s="206">
        <f>SUM(AZ42:AZ55)</f>
        <v>32068100455</v>
      </c>
      <c r="BA56" s="206">
        <f>SUM(BA42:BA55)</f>
        <v>35699186236</v>
      </c>
      <c r="BB56" s="206">
        <f>SUM(BB42:BB55)</f>
        <v>45310386939</v>
      </c>
      <c r="BC56" s="206">
        <f>SUM(BC42:BC55)</f>
        <v>113077673630</v>
      </c>
      <c r="BD56" s="206">
        <f t="shared" ref="BD56:BE56" si="64">SUM(BD42:BD55)</f>
        <v>36607851207</v>
      </c>
      <c r="BE56" s="206">
        <f t="shared" si="64"/>
        <v>41223023577</v>
      </c>
      <c r="BF56" s="206">
        <f t="shared" ref="BF56:BI56" si="65">SUM(BF42:BF55)</f>
        <v>46496482248</v>
      </c>
      <c r="BG56" s="206">
        <f t="shared" ref="BG56" si="66">SUM(BG42:BG55)</f>
        <v>124327357032</v>
      </c>
      <c r="BH56" s="206">
        <f t="shared" si="65"/>
        <v>45720438012</v>
      </c>
      <c r="BI56" s="206">
        <f t="shared" si="65"/>
        <v>58291863342</v>
      </c>
      <c r="BJ56" s="206">
        <f t="shared" ref="BJ56:BK56" si="67">SUM(BJ42:BJ55)</f>
        <v>48398599851</v>
      </c>
      <c r="BK56" s="206">
        <f t="shared" si="67"/>
        <v>152410901205</v>
      </c>
      <c r="BL56" s="206">
        <f>SUM(BL42:BL55)</f>
        <v>47552775565.274414</v>
      </c>
      <c r="BM56" s="206">
        <f>SUM(BM42:BM55)</f>
        <v>26403440540.436924</v>
      </c>
      <c r="BN56" s="206">
        <f>SUM(BN42:BN55)</f>
        <v>44866824351.169952</v>
      </c>
      <c r="BO56" s="206">
        <f t="shared" ref="BO56" si="68">SUM(BO42:BO55)</f>
        <v>118823040456.88129</v>
      </c>
      <c r="BP56" s="209"/>
      <c r="BQ56" s="210">
        <f t="shared" si="6"/>
        <v>0.61297431624426735</v>
      </c>
      <c r="BR56" s="210">
        <f t="shared" si="7"/>
        <v>0.86612964634637368</v>
      </c>
      <c r="BS56" s="210">
        <f t="shared" si="8"/>
        <v>0.68362112125671781</v>
      </c>
      <c r="BT56" s="210">
        <f t="shared" si="9"/>
        <v>0.46495639823639801</v>
      </c>
      <c r="BU56" s="210">
        <f t="shared" si="10"/>
        <v>0.66048599963147514</v>
      </c>
      <c r="BV56" s="210">
        <f t="shared" si="11"/>
        <v>0.53668192295820938</v>
      </c>
      <c r="BW56" s="210">
        <f t="shared" si="12"/>
        <v>0.42749323572094533</v>
      </c>
      <c r="BX56" s="210">
        <f t="shared" si="13"/>
        <v>0.42701976653345364</v>
      </c>
      <c r="BY56" s="210">
        <f t="shared" si="14"/>
        <v>0.46587729239466547</v>
      </c>
      <c r="BZ56" s="210">
        <f t="shared" si="15"/>
        <v>0.45797402204976856</v>
      </c>
      <c r="CA56" s="210">
        <f t="shared" si="16"/>
        <v>0.42647403995690669</v>
      </c>
      <c r="CB56" s="210">
        <f t="shared" si="17"/>
        <v>0.46634917756353733</v>
      </c>
      <c r="CC56" s="210">
        <f t="shared" si="18"/>
        <v>0.45098328931321907</v>
      </c>
      <c r="CD56" s="210">
        <f t="shared" si="19"/>
        <v>0.51258631472345528</v>
      </c>
      <c r="CE56" s="210">
        <f t="shared" si="20"/>
        <v>0.51955585219811051</v>
      </c>
      <c r="CF56" s="210">
        <f t="shared" si="21"/>
        <v>0.48370972343537932</v>
      </c>
      <c r="CG56" s="208">
        <f t="shared" si="22"/>
        <v>0.50401255768203423</v>
      </c>
      <c r="CH56" s="208">
        <f t="shared" si="23"/>
        <v>0.16291985136125198</v>
      </c>
      <c r="CI56" s="208">
        <f t="shared" si="24"/>
        <v>0.24592794095102311</v>
      </c>
      <c r="CJ56" s="208">
        <f>AT56/AD56-1</f>
        <v>0.26458581121191282</v>
      </c>
      <c r="CK56" s="208">
        <f t="shared" si="26"/>
        <v>0.2248705846444532</v>
      </c>
      <c r="CL56" s="208">
        <f t="shared" si="27"/>
        <v>0.32371618286811121</v>
      </c>
      <c r="CM56" s="208">
        <f t="shared" si="28"/>
        <v>2.162392097370347E-2</v>
      </c>
      <c r="CN56" s="208">
        <f t="shared" si="29"/>
        <v>0.42576794527471984</v>
      </c>
      <c r="CO56" s="208">
        <f t="shared" si="30"/>
        <v>0.26930849221220621</v>
      </c>
      <c r="CP56" s="208">
        <f>AZ56/AJ56-1</f>
        <v>0.15977830438057339</v>
      </c>
      <c r="CQ56" s="208">
        <f t="shared" si="32"/>
        <v>0.26444286747936729</v>
      </c>
      <c r="CR56" s="208">
        <f t="shared" si="33"/>
        <v>0.34691442665362171</v>
      </c>
      <c r="CS56" s="208">
        <f t="shared" si="34"/>
        <v>0.26310644320759136</v>
      </c>
      <c r="CT56" s="208">
        <f>BD56/AN56-1</f>
        <v>0.24920755830047892</v>
      </c>
      <c r="CU56" s="208">
        <f t="shared" si="36"/>
        <v>0.30645483281335872</v>
      </c>
      <c r="CV56" s="208">
        <f t="shared" si="37"/>
        <v>0.30149159562279015</v>
      </c>
      <c r="CW56" s="208">
        <f t="shared" si="38"/>
        <v>0.28724934761495158</v>
      </c>
      <c r="CX56" s="208">
        <f t="shared" si="39"/>
        <v>0.31735519059520145</v>
      </c>
      <c r="CY56" s="208">
        <f t="shared" si="40"/>
        <v>0.35186105254555966</v>
      </c>
      <c r="CZ56" s="208">
        <f t="shared" si="41"/>
        <v>0.35701921229163847</v>
      </c>
      <c r="DA56" s="208">
        <f t="shared" si="42"/>
        <v>0.34292996615490035</v>
      </c>
      <c r="DB56" s="208">
        <f t="shared" si="43"/>
        <v>0.34864558249655708</v>
      </c>
      <c r="DC56" s="208">
        <f t="shared" si="44"/>
        <v>0.22267117788098467</v>
      </c>
      <c r="DD56" s="208">
        <f t="shared" si="45"/>
        <v>0.30037392524161088</v>
      </c>
      <c r="DE56" s="208">
        <f t="shared" si="45"/>
        <v>0.30063728812679225</v>
      </c>
    </row>
    <row r="57" spans="1:109" ht="13.5" customHeight="1">
      <c r="B57" s="54" t="s">
        <v>107</v>
      </c>
      <c r="C57" s="99"/>
      <c r="D57" s="99"/>
      <c r="E57" s="99"/>
      <c r="F57" s="99"/>
      <c r="G57" s="99"/>
      <c r="H57" s="99"/>
      <c r="I57" s="99"/>
      <c r="J57" s="99"/>
      <c r="K57" s="99"/>
      <c r="L57" s="99"/>
      <c r="M57" s="99"/>
      <c r="N57" s="99"/>
      <c r="O57" s="99"/>
      <c r="P57" s="99"/>
      <c r="Q57" s="99"/>
      <c r="R57" s="99">
        <f>R56/C56-1</f>
        <v>0.97336766199817526</v>
      </c>
      <c r="S57" s="99"/>
      <c r="T57" s="99">
        <f t="shared" ref="T57:AA57" si="69">T56/D56-1</f>
        <v>0.88974235858037209</v>
      </c>
      <c r="U57" s="99">
        <f t="shared" si="69"/>
        <v>0.91448357910283518</v>
      </c>
      <c r="V57" s="99">
        <f t="shared" si="69"/>
        <v>0.890546278533632</v>
      </c>
      <c r="W57" s="99">
        <f t="shared" si="69"/>
        <v>0.89791047404641167</v>
      </c>
      <c r="X57" s="99">
        <f t="shared" si="69"/>
        <v>0.54982763919873245</v>
      </c>
      <c r="Y57" s="99">
        <f t="shared" si="69"/>
        <v>0.60325757519206769</v>
      </c>
      <c r="Z57" s="99">
        <f t="shared" si="69"/>
        <v>0.67670621290586874</v>
      </c>
      <c r="AA57" s="99">
        <f t="shared" si="69"/>
        <v>0.61297431624426735</v>
      </c>
      <c r="AB57" s="99">
        <f>AB56/K56-1</f>
        <v>-0.25039477562277823</v>
      </c>
      <c r="AC57" s="99">
        <f t="shared" ref="AC57:AR57" si="70">AC56/M56-1</f>
        <v>0.68362112125671781</v>
      </c>
      <c r="AD57" s="99">
        <f t="shared" si="70"/>
        <v>0.46495639823639801</v>
      </c>
      <c r="AE57" s="99">
        <f t="shared" si="70"/>
        <v>0.66048599963147514</v>
      </c>
      <c r="AF57" s="99">
        <f t="shared" si="70"/>
        <v>0.53668192295820938</v>
      </c>
      <c r="AG57" s="99">
        <f t="shared" si="70"/>
        <v>0.42749323572094533</v>
      </c>
      <c r="AH57" s="99">
        <f t="shared" si="70"/>
        <v>0.42701976653345364</v>
      </c>
      <c r="AI57" s="99">
        <f t="shared" si="70"/>
        <v>0.46587729239466547</v>
      </c>
      <c r="AJ57" s="99">
        <f t="shared" si="70"/>
        <v>0.45797402204976856</v>
      </c>
      <c r="AK57" s="99">
        <f t="shared" si="70"/>
        <v>0.42647403995690669</v>
      </c>
      <c r="AL57" s="99">
        <f t="shared" si="70"/>
        <v>0.46634917756353733</v>
      </c>
      <c r="AM57" s="99">
        <f t="shared" si="70"/>
        <v>0.45098328931321907</v>
      </c>
      <c r="AN57" s="99">
        <f t="shared" si="70"/>
        <v>0.51258631472345528</v>
      </c>
      <c r="AO57" s="99">
        <f t="shared" si="70"/>
        <v>0.51955585219811051</v>
      </c>
      <c r="AP57" s="99">
        <f t="shared" si="70"/>
        <v>0.48370972343537932</v>
      </c>
      <c r="AQ57" s="99">
        <f>AQ56/AA56-1</f>
        <v>0.50401255768203423</v>
      </c>
      <c r="AR57" s="99">
        <f t="shared" si="70"/>
        <v>0.16291985136125198</v>
      </c>
      <c r="AS57" s="99">
        <f t="shared" ref="AS57:BC57" si="71">AS56/AC56-1</f>
        <v>0.24592794095102311</v>
      </c>
      <c r="AT57" s="99">
        <f t="shared" si="71"/>
        <v>0.26458581121191282</v>
      </c>
      <c r="AU57" s="99">
        <f t="shared" si="71"/>
        <v>0.2248705846444532</v>
      </c>
      <c r="AV57" s="99">
        <f t="shared" si="71"/>
        <v>0.32371618286811121</v>
      </c>
      <c r="AW57" s="99">
        <f t="shared" si="71"/>
        <v>2.162392097370347E-2</v>
      </c>
      <c r="AX57" s="99">
        <f t="shared" si="71"/>
        <v>0.42576794527471984</v>
      </c>
      <c r="AY57" s="99">
        <f t="shared" si="71"/>
        <v>0.26930849221220621</v>
      </c>
      <c r="AZ57" s="99">
        <f t="shared" si="71"/>
        <v>0.15977830438057339</v>
      </c>
      <c r="BA57" s="99">
        <f t="shared" si="71"/>
        <v>0.26444286747936729</v>
      </c>
      <c r="BB57" s="99">
        <f t="shared" si="71"/>
        <v>0.34691442665362171</v>
      </c>
      <c r="BC57" s="99">
        <f t="shared" si="71"/>
        <v>0.26310644320759136</v>
      </c>
      <c r="BD57" s="99">
        <f t="shared" ref="BD57" si="72">BD56/AN56-1</f>
        <v>0.24920755830047892</v>
      </c>
      <c r="BE57" s="99">
        <f t="shared" ref="BE57" si="73">BE56/AO56-1</f>
        <v>0.30645483281335872</v>
      </c>
      <c r="BF57" s="99">
        <f t="shared" ref="BF57" si="74">BF56/AP56-1</f>
        <v>0.30149159562279015</v>
      </c>
      <c r="BG57" s="99">
        <f t="shared" ref="BG57" si="75">BG56/AQ56-1</f>
        <v>0.28724934761495158</v>
      </c>
      <c r="BH57" s="99">
        <f t="shared" ref="BH57" si="76">BH56/AR56-1</f>
        <v>0.31735519059520145</v>
      </c>
      <c r="BI57" s="99">
        <f t="shared" ref="BI57:BK57" si="77">BI56/AS56-1</f>
        <v>0.35186105254555966</v>
      </c>
      <c r="BJ57" s="99">
        <f t="shared" si="77"/>
        <v>0.35701921229163847</v>
      </c>
      <c r="BK57" s="99">
        <f t="shared" si="77"/>
        <v>0.34292996615490035</v>
      </c>
      <c r="BL57" s="99">
        <f>BL56/AV56-1</f>
        <v>0.34864558249655708</v>
      </c>
      <c r="BM57" s="99">
        <f>BM56/AW56-1</f>
        <v>0.22267117788098467</v>
      </c>
      <c r="BN57" s="99">
        <f>BN56/AX56-1</f>
        <v>0.30037392524161088</v>
      </c>
      <c r="BO57" s="99">
        <f t="shared" ref="BO57" si="78">BO56/AY56-1</f>
        <v>0.30063728812679225</v>
      </c>
      <c r="BQ57" s="99"/>
      <c r="BR57" s="99"/>
      <c r="BS57" s="99"/>
      <c r="BT57" s="99"/>
      <c r="BU57" s="99"/>
      <c r="BV57" s="99"/>
      <c r="BW57" s="99"/>
      <c r="BX57" s="99"/>
      <c r="BY57" s="99"/>
      <c r="BZ57" s="99"/>
      <c r="CA57" s="99"/>
      <c r="CB57" s="99"/>
      <c r="CC57" s="99"/>
      <c r="CD57" s="99"/>
      <c r="CE57" s="99"/>
      <c r="CF57" s="99"/>
      <c r="CG57" s="99"/>
      <c r="CH57" s="99"/>
      <c r="CI57" s="99"/>
      <c r="CJ57" s="99"/>
      <c r="CK57" s="99"/>
      <c r="CL57" s="99"/>
      <c r="CM57" s="99"/>
      <c r="CN57" s="99"/>
      <c r="CO57" s="99"/>
      <c r="CP57" s="99"/>
      <c r="CQ57" s="99"/>
      <c r="CR57" s="99"/>
      <c r="CS57" s="99"/>
      <c r="CT57" s="99"/>
      <c r="CU57" s="99"/>
      <c r="CV57" s="99"/>
      <c r="CW57" s="99"/>
      <c r="CX57" s="99"/>
      <c r="CY57" s="99"/>
      <c r="CZ57" s="99"/>
      <c r="DA57" s="99"/>
      <c r="DB57" s="99"/>
      <c r="DC57" s="99"/>
      <c r="DD57" s="99"/>
      <c r="DE57" s="99"/>
    </row>
    <row r="58" spans="1:109" ht="13.5" hidden="1" customHeight="1">
      <c r="B58" s="54" t="s">
        <v>69</v>
      </c>
      <c r="C58" s="94">
        <f>C47+C50+C52</f>
        <v>1131674532.6900001</v>
      </c>
      <c r="D58" s="94">
        <f>D47+D50+D52</f>
        <v>1191342933.6599998</v>
      </c>
      <c r="E58" s="94">
        <f>E47+E50+E52</f>
        <v>1285753750.75</v>
      </c>
      <c r="F58" s="94">
        <f>F47+F50+F52</f>
        <v>1947903315.5900002</v>
      </c>
      <c r="G58" s="94">
        <f>SUM(D58:F58)</f>
        <v>4425000000</v>
      </c>
      <c r="H58" s="94">
        <f>H47+H50+H52</f>
        <v>1679695519.3099999</v>
      </c>
      <c r="I58" s="94">
        <f>I47+I50+I52</f>
        <v>1836848165.1399999</v>
      </c>
      <c r="J58" s="94">
        <f>J47+J50+J52</f>
        <v>1879456315.55</v>
      </c>
      <c r="K58" s="94">
        <f>SUM(H58:J58)</f>
        <v>5396000000</v>
      </c>
      <c r="L58" s="94">
        <f>L47+L50+L52</f>
        <v>2374963688.6500001</v>
      </c>
      <c r="M58" s="94">
        <f>M47+M50+M52</f>
        <v>3414476766.9900002</v>
      </c>
      <c r="N58" s="94">
        <f>N47+N50+N52</f>
        <v>2973059544.3699999</v>
      </c>
      <c r="O58" s="94">
        <f>SUM(L58:N58)</f>
        <v>8762500000.0100002</v>
      </c>
      <c r="P58" s="94">
        <f>P47+P50+P52</f>
        <v>2682129672.4099998</v>
      </c>
      <c r="Q58" s="94">
        <f>Q47+Q50+Q52</f>
        <v>2581096708.5699997</v>
      </c>
      <c r="R58" s="94">
        <f>R47+R50+R52</f>
        <v>3174273619</v>
      </c>
      <c r="S58" s="94">
        <f>SUM(P58:R58)</f>
        <v>8437499999.9799995</v>
      </c>
      <c r="T58" s="94">
        <f>T47+T50+T52</f>
        <v>3232800647.0500002</v>
      </c>
      <c r="U58" s="94">
        <f>U47+U50+U52</f>
        <v>3225513284.0100002</v>
      </c>
      <c r="V58" s="94">
        <f>V47+V50+V52</f>
        <v>3929186068.9499998</v>
      </c>
      <c r="W58" s="94">
        <f>SUM(T58:V58)</f>
        <v>10387500000.01</v>
      </c>
      <c r="X58" s="94">
        <f>X47+X50+X52</f>
        <v>3506179192.0999999</v>
      </c>
      <c r="Y58" s="94">
        <f>Y47+Y50+Y52</f>
        <v>3315781726.3299999</v>
      </c>
      <c r="Z58" s="94">
        <f>Z47+Z50+Z52</f>
        <v>2840539081.5900002</v>
      </c>
      <c r="AA58" s="94">
        <f>SUM(X58:Z58)</f>
        <v>9662500000.0200005</v>
      </c>
      <c r="AB58" s="94">
        <f>AB47+AB50+AB52</f>
        <v>2964382211.5699997</v>
      </c>
      <c r="AC58" s="94">
        <f>AC47+AC50+AC52</f>
        <v>3782557764.3900003</v>
      </c>
      <c r="AD58" s="94">
        <f>AD47+AD50+AD52</f>
        <v>3052237622.8299999</v>
      </c>
      <c r="AE58" s="94">
        <f>SUM(AB58:AD58)</f>
        <v>9799177598.7900009</v>
      </c>
      <c r="AF58" s="94">
        <f>AF47+AF50+AF52</f>
        <v>3886684964.9100003</v>
      </c>
      <c r="AG58" s="94">
        <f>AG47+AG50+AG52</f>
        <v>3401263066.6800003</v>
      </c>
      <c r="AH58" s="94">
        <f>AH47+AH50+AH52</f>
        <v>3710767756.79</v>
      </c>
      <c r="AI58" s="94">
        <f>SUM(AF58:AH58)</f>
        <v>10998715788.380001</v>
      </c>
      <c r="AJ58" s="94">
        <f>AJ47+AJ50+AJ52</f>
        <v>3647514618.6199999</v>
      </c>
      <c r="AK58" s="94">
        <f>AK47+AK50+AK52</f>
        <v>4209568945.9000001</v>
      </c>
      <c r="AL58" s="94">
        <f>AL47+AL50+AL52</f>
        <v>5769014875.9200001</v>
      </c>
      <c r="AM58" s="94">
        <f>SUM(AJ58:AL58)</f>
        <v>13626098440.440001</v>
      </c>
      <c r="AN58" s="94">
        <f>AN47+AN50+AN52</f>
        <v>4734425433.5799999</v>
      </c>
      <c r="AO58" s="94">
        <f>AO47+AO50+AO52</f>
        <v>4858880442.8799992</v>
      </c>
      <c r="AP58" s="94">
        <f>AP47+AP50+AP52</f>
        <v>4178300074.1714072</v>
      </c>
      <c r="AQ58" s="94">
        <f>SUM(AN58:AP58)</f>
        <v>13771605950.631407</v>
      </c>
      <c r="AR58" s="94">
        <f>AR47+AR50+AR52</f>
        <v>4389181299.3699999</v>
      </c>
      <c r="AS58" s="94">
        <f>AS47+AS50+AS52</f>
        <v>5942928205.96</v>
      </c>
      <c r="AT58" s="94">
        <f>AT47+AT50+AT52</f>
        <v>3650438724.0799999</v>
      </c>
      <c r="AU58" s="94">
        <f>SUM(AR58:AT58)</f>
        <v>13982548229.41</v>
      </c>
      <c r="AV58" s="94">
        <f>AV47+AV50+AV52</f>
        <v>4691512461</v>
      </c>
      <c r="AW58" s="94">
        <f>AW47+AW50+AW52</f>
        <v>3374706545</v>
      </c>
      <c r="AX58" s="94">
        <f>AX47+AX50+AX52</f>
        <v>4674622045</v>
      </c>
      <c r="AY58" s="94">
        <f>SUM(AV58:AX58)</f>
        <v>12740841051</v>
      </c>
      <c r="AZ58" s="94">
        <f>AZ47+AZ50+AZ52</f>
        <v>4312354443</v>
      </c>
      <c r="BA58" s="94">
        <f>BA47+BA50+BA52</f>
        <v>4924392711</v>
      </c>
      <c r="BB58" s="94">
        <f>BB47+BB50+BB52</f>
        <v>7422731519</v>
      </c>
      <c r="BC58" s="94">
        <f>BC47+BC50+BC52</f>
        <v>16659478673</v>
      </c>
      <c r="BD58" s="94"/>
      <c r="BE58" s="94"/>
      <c r="BF58" s="94"/>
      <c r="BG58" s="94"/>
      <c r="BH58" s="94"/>
      <c r="BI58" s="94"/>
      <c r="BJ58" s="94"/>
      <c r="BK58" s="94"/>
      <c r="BL58" s="94"/>
      <c r="BM58" s="94"/>
      <c r="BN58" s="94"/>
      <c r="BO58" s="94"/>
      <c r="BQ58" s="99"/>
      <c r="BR58" s="99"/>
      <c r="BS58" s="99"/>
      <c r="BT58" s="99"/>
      <c r="BU58" s="99"/>
      <c r="BV58" s="99"/>
      <c r="BW58" s="99"/>
      <c r="BX58" s="99"/>
      <c r="BY58" s="99"/>
      <c r="BZ58" s="99"/>
      <c r="CA58" s="99"/>
      <c r="CB58" s="99"/>
      <c r="CC58" s="99"/>
      <c r="CD58" s="99"/>
      <c r="CE58" s="99"/>
      <c r="CF58" s="99"/>
      <c r="CG58" s="99"/>
      <c r="CH58" s="99"/>
      <c r="CI58" s="99"/>
      <c r="CJ58" s="99"/>
      <c r="CK58" s="99"/>
      <c r="CL58" s="99"/>
      <c r="CM58" s="99"/>
      <c r="CN58" s="99"/>
      <c r="CO58" s="99"/>
      <c r="CP58" s="99"/>
      <c r="CQ58" s="99"/>
      <c r="CR58" s="99"/>
      <c r="CS58" s="99"/>
      <c r="CT58" s="99"/>
      <c r="CU58" s="99"/>
      <c r="CV58" s="99"/>
      <c r="CW58" s="99"/>
      <c r="CX58" s="99"/>
      <c r="CY58" s="99"/>
      <c r="CZ58" s="99"/>
      <c r="DA58" s="99"/>
      <c r="DB58" s="99"/>
      <c r="DC58" s="99"/>
      <c r="DD58" s="99"/>
      <c r="DE58" s="99"/>
    </row>
    <row r="59" spans="1:109" ht="13.5" hidden="1" customHeight="1">
      <c r="B59" s="54" t="s">
        <v>181</v>
      </c>
      <c r="C59" s="94">
        <f>C56-C58</f>
        <v>7461828539.5799999</v>
      </c>
      <c r="D59" s="94">
        <f>D56-D58</f>
        <v>8844315495.1100006</v>
      </c>
      <c r="E59" s="94">
        <f>E56-E58</f>
        <v>9052414296.6199989</v>
      </c>
      <c r="F59" s="94">
        <f>F56-F58</f>
        <v>10186908716.630001</v>
      </c>
      <c r="G59" s="94">
        <f>SUM(D59:F59)</f>
        <v>28083638508.360001</v>
      </c>
      <c r="H59" s="94">
        <f>H56-H58</f>
        <v>10821054364.610003</v>
      </c>
      <c r="I59" s="94">
        <f>I56-I58</f>
        <v>11114813024.590002</v>
      </c>
      <c r="J59" s="94">
        <f>J56-J58</f>
        <v>12481151192.853104</v>
      </c>
      <c r="K59" s="94">
        <f>SUM(H59:J59)</f>
        <v>34417018582.053108</v>
      </c>
      <c r="L59" s="94">
        <f>L56-L58</f>
        <v>13617519355.475567</v>
      </c>
      <c r="M59" s="94">
        <f>M56-M58</f>
        <v>17141522392.180002</v>
      </c>
      <c r="N59" s="94">
        <f>N56-N58</f>
        <v>16278849358.619858</v>
      </c>
      <c r="O59" s="94">
        <f>SUM(L59:N59)</f>
        <v>47037891106.275429</v>
      </c>
      <c r="P59" s="94">
        <f>P56-P58</f>
        <v>14651885648.555336</v>
      </c>
      <c r="Q59" s="94">
        <f>Q56-Q58</f>
        <v>12226539461.341772</v>
      </c>
      <c r="R59" s="94">
        <f>R56-R58</f>
        <v>13783867447.099586</v>
      </c>
      <c r="S59" s="94">
        <f>SUM(P59:R59)</f>
        <v>40662292556.996696</v>
      </c>
      <c r="T59" s="94">
        <f>T56-T58</f>
        <v>15732008182.040813</v>
      </c>
      <c r="U59" s="94">
        <f>U56-U58</f>
        <v>16566739680.685484</v>
      </c>
      <c r="V59" s="94">
        <f>V56-V58</f>
        <v>19012237659.268661</v>
      </c>
      <c r="W59" s="94">
        <f>SUM(T59:V59)</f>
        <v>51310985521.994957</v>
      </c>
      <c r="X59" s="94">
        <f>X56-X58</f>
        <v>15867828488.709566</v>
      </c>
      <c r="Y59" s="94">
        <f>Y56-Y58</f>
        <v>17449067187.425735</v>
      </c>
      <c r="Z59" s="94">
        <f>Z56-Z58</f>
        <v>21237980748.85215</v>
      </c>
      <c r="AA59" s="94">
        <f>SUM(X59:Z59)</f>
        <v>54554876424.98745</v>
      </c>
      <c r="AB59" s="94">
        <f>AB56-AB58</f>
        <v>26879664515.76442</v>
      </c>
      <c r="AC59" s="94">
        <f>AC56-AC58</f>
        <v>30825956588.523949</v>
      </c>
      <c r="AD59" s="94">
        <f>AD56-AD58</f>
        <v>25150969502.869263</v>
      </c>
      <c r="AE59" s="94">
        <f>SUM(AB59:AD59)</f>
        <v>82856590607.157623</v>
      </c>
      <c r="AF59" s="94">
        <f>AF56-AF58</f>
        <v>22750183031.098076</v>
      </c>
      <c r="AG59" s="94">
        <f>AG56-AG58</f>
        <v>17736537402.88586</v>
      </c>
      <c r="AH59" s="94">
        <f>AH56-AH58</f>
        <v>20488834748.196804</v>
      </c>
      <c r="AI59" s="94">
        <f>SUM(AF59:AH59)</f>
        <v>60975555182.18074</v>
      </c>
      <c r="AJ59" s="94">
        <f>AJ56-AJ58</f>
        <v>24002683987.334496</v>
      </c>
      <c r="AK59" s="94">
        <f>AK56-AK58</f>
        <v>24023566100.49823</v>
      </c>
      <c r="AL59" s="94">
        <f>AL56-AL58</f>
        <v>27871122940.090057</v>
      </c>
      <c r="AM59" s="94">
        <f>SUM(AJ59:AL59)</f>
        <v>75897373027.922791</v>
      </c>
      <c r="AN59" s="94">
        <f>AN56-AN58</f>
        <v>24570433445.759659</v>
      </c>
      <c r="AO59" s="94">
        <f>AO56-AO58</f>
        <v>26694467244.027107</v>
      </c>
      <c r="AP59" s="94">
        <f>AP56-AP58</f>
        <v>31547233924.187214</v>
      </c>
      <c r="AQ59" s="94">
        <f>SUM(AN59:AP59)</f>
        <v>82812134613.973984</v>
      </c>
      <c r="AR59" s="94">
        <f>AR56-AR58</f>
        <v>30317053084.799999</v>
      </c>
      <c r="AS59" s="94">
        <f>AS56-AS58</f>
        <v>37176786821.140007</v>
      </c>
      <c r="AT59" s="94">
        <f>AT56-AT58</f>
        <v>32014936837.75</v>
      </c>
      <c r="AU59" s="94">
        <f>SUM(AR59:AT59)</f>
        <v>99508776743.690002</v>
      </c>
      <c r="AV59" s="94">
        <f>AV56-AV58</f>
        <v>30568140766.237564</v>
      </c>
      <c r="AW59" s="94">
        <f>AW56-AW58</f>
        <v>18220176051.477665</v>
      </c>
      <c r="AX59" s="94">
        <f>AX56-AX58</f>
        <v>29828395495</v>
      </c>
      <c r="AY59" s="94">
        <f>SUM(AV59:AX59)</f>
        <v>78616712312.715225</v>
      </c>
      <c r="AZ59" s="94">
        <f>AZ56-AZ58</f>
        <v>27755746012</v>
      </c>
      <c r="BA59" s="94">
        <f>BA56-BA58</f>
        <v>30774793525</v>
      </c>
      <c r="BB59" s="94">
        <f>BB56-BB58</f>
        <v>37887655420</v>
      </c>
      <c r="BC59" s="94">
        <f>BC56-BC58</f>
        <v>96418194957</v>
      </c>
      <c r="BD59" s="94"/>
      <c r="BE59" s="94"/>
      <c r="BF59" s="94"/>
      <c r="BG59" s="94"/>
      <c r="BH59" s="94"/>
      <c r="BI59" s="94"/>
      <c r="BJ59" s="94"/>
      <c r="BK59" s="94"/>
      <c r="BL59" s="94"/>
      <c r="BM59" s="94"/>
      <c r="BN59" s="94"/>
      <c r="BO59" s="94"/>
      <c r="BQ59" s="99"/>
      <c r="BR59" s="99"/>
      <c r="BS59" s="99"/>
      <c r="BT59" s="99"/>
      <c r="BU59" s="99"/>
      <c r="BV59" s="99"/>
      <c r="BW59" s="99"/>
      <c r="BX59" s="99"/>
      <c r="BY59" s="99"/>
      <c r="BZ59" s="99"/>
      <c r="CA59" s="99"/>
      <c r="CB59" s="99"/>
      <c r="CC59" s="99"/>
      <c r="CD59" s="99"/>
      <c r="CE59" s="99"/>
      <c r="CF59" s="99"/>
      <c r="CG59" s="99"/>
      <c r="CH59" s="99"/>
      <c r="CI59" s="99"/>
      <c r="CJ59" s="99"/>
      <c r="CK59" s="99"/>
      <c r="CL59" s="99"/>
      <c r="CM59" s="99"/>
      <c r="CN59" s="99"/>
      <c r="CO59" s="99"/>
      <c r="CP59" s="99"/>
      <c r="CQ59" s="99"/>
      <c r="CR59" s="99"/>
      <c r="CS59" s="99"/>
      <c r="CT59" s="99"/>
      <c r="CU59" s="99"/>
      <c r="CV59" s="99"/>
      <c r="CW59" s="99"/>
      <c r="CX59" s="99"/>
      <c r="CY59" s="99"/>
      <c r="CZ59" s="99"/>
      <c r="DA59" s="99"/>
      <c r="DB59" s="99"/>
      <c r="DC59" s="99"/>
      <c r="DD59" s="99"/>
      <c r="DE59" s="99"/>
    </row>
    <row r="60" spans="1:109" ht="13.5" customHeight="1">
      <c r="C60" s="94"/>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89">
        <f>AF56/AI56</f>
        <v>0.37008875028276722</v>
      </c>
      <c r="AG60" s="94"/>
      <c r="AH60" s="94"/>
      <c r="AI60" s="94"/>
      <c r="AJ60" s="94"/>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c r="CV60" s="99"/>
      <c r="CW60" s="99"/>
      <c r="CX60" s="99"/>
      <c r="CY60" s="99"/>
      <c r="CZ60" s="99"/>
      <c r="DA60" s="99"/>
      <c r="DB60" s="99"/>
      <c r="DC60" s="99"/>
      <c r="DD60" s="99"/>
      <c r="DE60" s="99"/>
    </row>
    <row r="61" spans="1:109" ht="6" customHeight="1">
      <c r="B61" s="65"/>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2"/>
      <c r="AK61" s="102"/>
      <c r="AL61" s="102"/>
      <c r="AM61" s="102"/>
      <c r="AN61" s="102"/>
      <c r="AO61" s="102"/>
      <c r="AP61" s="102"/>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Q61" s="161"/>
      <c r="BR61" s="161"/>
      <c r="BS61" s="161"/>
      <c r="BT61" s="161"/>
      <c r="BU61" s="161"/>
      <c r="BV61" s="161"/>
      <c r="BW61" s="161"/>
      <c r="BX61" s="161"/>
      <c r="BY61" s="161"/>
      <c r="BZ61" s="161"/>
      <c r="CA61" s="161"/>
      <c r="CB61" s="161"/>
      <c r="CC61" s="161"/>
      <c r="CD61" s="161"/>
      <c r="CE61" s="161"/>
      <c r="CF61" s="161"/>
      <c r="CG61" s="161"/>
      <c r="CH61" s="161"/>
      <c r="CI61" s="161"/>
      <c r="CJ61" s="161"/>
      <c r="CK61" s="161"/>
      <c r="CL61" s="161"/>
      <c r="CM61" s="161"/>
      <c r="CN61" s="161"/>
      <c r="CO61" s="161"/>
      <c r="CP61" s="161"/>
      <c r="CQ61" s="161"/>
      <c r="CR61" s="161"/>
      <c r="CS61" s="161"/>
      <c r="CT61" s="161"/>
      <c r="CU61" s="161"/>
      <c r="CV61" s="161"/>
      <c r="CW61" s="161"/>
      <c r="CX61" s="161"/>
      <c r="CY61" s="161"/>
      <c r="CZ61" s="161"/>
      <c r="DA61" s="161"/>
      <c r="DB61" s="161"/>
      <c r="DC61" s="161"/>
      <c r="DD61" s="161"/>
      <c r="DE61" s="161"/>
    </row>
    <row r="62" spans="1:109" ht="13.5" customHeight="1">
      <c r="C62" s="94"/>
      <c r="D62" s="94"/>
      <c r="E62" s="94"/>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4"/>
      <c r="AI62" s="94"/>
      <c r="AJ62" s="94"/>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row>
    <row r="63" spans="1:109" s="61" customFormat="1" ht="13.5" customHeight="1">
      <c r="A63" s="54"/>
      <c r="B63" s="59" t="s">
        <v>261</v>
      </c>
      <c r="C63" s="152" t="s">
        <v>58</v>
      </c>
      <c r="D63" s="152" t="s">
        <v>81</v>
      </c>
      <c r="E63" s="152" t="s">
        <v>105</v>
      </c>
      <c r="F63" s="152" t="s">
        <v>108</v>
      </c>
      <c r="G63" s="152" t="s">
        <v>121</v>
      </c>
      <c r="H63" s="152" t="s">
        <v>111</v>
      </c>
      <c r="I63" s="152" t="s">
        <v>115</v>
      </c>
      <c r="J63" s="152" t="s">
        <v>117</v>
      </c>
      <c r="K63" s="152" t="s">
        <v>118</v>
      </c>
      <c r="L63" s="152" t="s">
        <v>134</v>
      </c>
      <c r="M63" s="152" t="s">
        <v>135</v>
      </c>
      <c r="N63" s="152" t="s">
        <v>141</v>
      </c>
      <c r="O63" s="152" t="s">
        <v>227</v>
      </c>
      <c r="P63" s="152" t="s">
        <v>146</v>
      </c>
      <c r="Q63" s="152" t="s">
        <v>144</v>
      </c>
      <c r="R63" s="152" t="s">
        <v>145</v>
      </c>
      <c r="S63" s="152" t="s">
        <v>231</v>
      </c>
      <c r="T63" s="152" t="s">
        <v>148</v>
      </c>
      <c r="U63" s="152" t="s">
        <v>149</v>
      </c>
      <c r="V63" s="152" t="s">
        <v>150</v>
      </c>
      <c r="W63" s="152" t="s">
        <v>241</v>
      </c>
      <c r="X63" s="152" t="s">
        <v>154</v>
      </c>
      <c r="Y63" s="152" t="s">
        <v>155</v>
      </c>
      <c r="Z63" s="152" t="s">
        <v>156</v>
      </c>
      <c r="AA63" s="152" t="s">
        <v>228</v>
      </c>
      <c r="AB63" s="152" t="s">
        <v>166</v>
      </c>
      <c r="AC63" s="152" t="s">
        <v>167</v>
      </c>
      <c r="AD63" s="152" t="s">
        <v>169</v>
      </c>
      <c r="AE63" s="152" t="s">
        <v>262</v>
      </c>
      <c r="AF63" s="152" t="s">
        <v>171</v>
      </c>
      <c r="AG63" s="152" t="s">
        <v>175</v>
      </c>
      <c r="AH63" s="152" t="s">
        <v>179</v>
      </c>
      <c r="AI63" s="152" t="s">
        <v>191</v>
      </c>
      <c r="AJ63" s="152" t="s">
        <v>185</v>
      </c>
      <c r="AK63" s="152" t="s">
        <v>187</v>
      </c>
      <c r="AL63" s="152" t="s">
        <v>208</v>
      </c>
      <c r="AM63" s="152" t="s">
        <v>230</v>
      </c>
      <c r="AN63" s="152" t="s">
        <v>221</v>
      </c>
      <c r="AO63" s="152" t="s">
        <v>225</v>
      </c>
      <c r="AP63" s="152" t="s">
        <v>237</v>
      </c>
      <c r="AQ63" s="152" t="s">
        <v>238</v>
      </c>
      <c r="AR63" s="152" t="s">
        <v>289</v>
      </c>
      <c r="AS63" s="152" t="s">
        <v>295</v>
      </c>
      <c r="AT63" s="152" t="s">
        <v>296</v>
      </c>
      <c r="AU63" s="152" t="s">
        <v>297</v>
      </c>
      <c r="AV63" s="152" t="str">
        <f t="shared" ref="AV63:BE63" si="79">AV$41</f>
        <v>2018-01</v>
      </c>
      <c r="AW63" s="152" t="str">
        <f t="shared" si="79"/>
        <v>2018-02</v>
      </c>
      <c r="AX63" s="152" t="str">
        <f t="shared" si="79"/>
        <v>2018-03</v>
      </c>
      <c r="AY63" s="152" t="str">
        <f t="shared" si="79"/>
        <v>1Q18</v>
      </c>
      <c r="AZ63" s="152" t="str">
        <f t="shared" si="79"/>
        <v>2018-04</v>
      </c>
      <c r="BA63" s="152" t="str">
        <f t="shared" si="79"/>
        <v>2018-05</v>
      </c>
      <c r="BB63" s="152" t="str">
        <f t="shared" si="79"/>
        <v>2018-06</v>
      </c>
      <c r="BC63" s="152" t="str">
        <f t="shared" si="79"/>
        <v>2Q18</v>
      </c>
      <c r="BD63" s="152" t="str">
        <f t="shared" si="79"/>
        <v>2018-07</v>
      </c>
      <c r="BE63" s="152" t="str">
        <f t="shared" si="79"/>
        <v>2018-08</v>
      </c>
      <c r="BF63" s="152" t="s">
        <v>350</v>
      </c>
      <c r="BG63" s="152" t="s">
        <v>351</v>
      </c>
      <c r="BH63" s="152" t="s">
        <v>354</v>
      </c>
      <c r="BI63" s="152" t="s">
        <v>353</v>
      </c>
      <c r="BJ63" s="152" t="s">
        <v>358</v>
      </c>
      <c r="BK63" s="152" t="s">
        <v>359</v>
      </c>
      <c r="BL63" s="152" t="s">
        <v>365</v>
      </c>
      <c r="BM63" s="152" t="s">
        <v>368</v>
      </c>
      <c r="BN63" s="152" t="s">
        <v>373</v>
      </c>
      <c r="BO63" s="152" t="s">
        <v>366</v>
      </c>
      <c r="BP63" s="56"/>
      <c r="BQ63" s="177"/>
      <c r="BR63" s="177"/>
      <c r="BS63" s="177"/>
      <c r="BT63" s="177"/>
      <c r="BU63" s="177"/>
      <c r="BV63" s="177"/>
      <c r="BW63" s="177"/>
      <c r="BX63" s="177"/>
      <c r="BY63" s="177"/>
      <c r="BZ63" s="177"/>
      <c r="CA63" s="177"/>
      <c r="CB63" s="177"/>
      <c r="CC63" s="177"/>
      <c r="CD63" s="177"/>
      <c r="CE63" s="177"/>
      <c r="CF63" s="177"/>
      <c r="CG63" s="177"/>
      <c r="CH63" s="177"/>
      <c r="CI63" s="177"/>
      <c r="CJ63" s="177"/>
      <c r="CK63" s="177"/>
      <c r="CL63" s="177"/>
      <c r="CM63" s="177"/>
      <c r="CN63" s="177"/>
      <c r="CO63" s="177"/>
      <c r="CP63" s="177"/>
      <c r="CQ63" s="177"/>
      <c r="CR63" s="177"/>
      <c r="CS63" s="177"/>
      <c r="CT63" s="177"/>
      <c r="CU63" s="177"/>
      <c r="CV63" s="177"/>
      <c r="CW63" s="177"/>
      <c r="CX63" s="177"/>
      <c r="CY63" s="177"/>
      <c r="CZ63" s="177"/>
      <c r="DA63" s="177"/>
      <c r="DB63" s="177"/>
      <c r="DC63" s="177"/>
      <c r="DD63" s="177"/>
      <c r="DE63" s="177"/>
    </row>
    <row r="64" spans="1:109" ht="13.5" customHeight="1">
      <c r="B64" s="54" t="s">
        <v>21</v>
      </c>
      <c r="C64" s="153">
        <f t="shared" ref="C64:F77" si="80">C42*C84</f>
        <v>93593573.340988636</v>
      </c>
      <c r="D64" s="153">
        <f t="shared" si="80"/>
        <v>174720480.00032622</v>
      </c>
      <c r="E64" s="153">
        <f t="shared" si="80"/>
        <v>166553550.90017036</v>
      </c>
      <c r="F64" s="153">
        <f t="shared" si="80"/>
        <v>146366660.96152529</v>
      </c>
      <c r="G64" s="94">
        <f>SUM(D64:F64)</f>
        <v>487640691.86202192</v>
      </c>
      <c r="H64" s="153">
        <f t="shared" ref="H64:J77" si="81">H42*H84</f>
        <v>133475525.40254351</v>
      </c>
      <c r="I64" s="153">
        <f t="shared" si="81"/>
        <v>121412407.26555714</v>
      </c>
      <c r="J64" s="153">
        <f t="shared" si="81"/>
        <v>212850316.40790269</v>
      </c>
      <c r="K64" s="94">
        <f>SUM(H64:J64)</f>
        <v>467738249.07600331</v>
      </c>
      <c r="L64" s="153">
        <f t="shared" ref="L64:N77" si="82">L42*L84</f>
        <v>253131478.74900907</v>
      </c>
      <c r="M64" s="153">
        <f t="shared" si="82"/>
        <v>335049699.04657251</v>
      </c>
      <c r="N64" s="153">
        <f t="shared" si="82"/>
        <v>341402714.03422356</v>
      </c>
      <c r="O64" s="94">
        <f>SUM(L64:N64)</f>
        <v>929583891.82980514</v>
      </c>
      <c r="P64" s="153">
        <f t="shared" ref="P64:R77" si="83">P42*P84</f>
        <v>326020109.63343346</v>
      </c>
      <c r="Q64" s="153">
        <f t="shared" si="83"/>
        <v>297819317.40275997</v>
      </c>
      <c r="R64" s="153">
        <f t="shared" si="83"/>
        <v>297368710.75762016</v>
      </c>
      <c r="S64" s="94">
        <f>SUM(P64:R64)</f>
        <v>921208137.79381347</v>
      </c>
      <c r="T64" s="153">
        <f t="shared" ref="T64:V77" si="84">T42*T84</f>
        <v>278609665.52249634</v>
      </c>
      <c r="U64" s="153">
        <f t="shared" si="84"/>
        <v>309121179.66421884</v>
      </c>
      <c r="V64" s="153">
        <f t="shared" si="84"/>
        <v>363344514.20000315</v>
      </c>
      <c r="W64" s="94">
        <f>SUM(T64:V64)</f>
        <v>951075359.38671827</v>
      </c>
      <c r="X64" s="153">
        <f t="shared" ref="X64:Z77" si="85">X42*X84</f>
        <v>274197837.50738454</v>
      </c>
      <c r="Y64" s="153">
        <f t="shared" si="85"/>
        <v>260990494.69706008</v>
      </c>
      <c r="Z64" s="153">
        <f t="shared" si="85"/>
        <v>432634124.43372667</v>
      </c>
      <c r="AA64" s="94">
        <f>SUM(X64:Z64)</f>
        <v>967822456.63817132</v>
      </c>
      <c r="AB64" s="153">
        <f t="shared" ref="AB64:AD77" si="86">AB42*AB84</f>
        <v>554139179.89505219</v>
      </c>
      <c r="AC64" s="153">
        <f t="shared" si="86"/>
        <v>654927651.67885351</v>
      </c>
      <c r="AD64" s="153">
        <f t="shared" si="86"/>
        <v>514493829.2669034</v>
      </c>
      <c r="AE64" s="94">
        <f>SUM(AB64:AD64)</f>
        <v>1723560660.8408091</v>
      </c>
      <c r="AF64" s="153">
        <f t="shared" ref="AF64:AH77" si="87">AF42*AF84</f>
        <v>464837641.64584798</v>
      </c>
      <c r="AG64" s="153">
        <f t="shared" si="87"/>
        <v>354301582.38715106</v>
      </c>
      <c r="AH64" s="153">
        <f t="shared" si="87"/>
        <v>342482199.84381461</v>
      </c>
      <c r="AI64" s="94">
        <f>SUM(AF64:AH64)</f>
        <v>1161621423.8768137</v>
      </c>
      <c r="AJ64" s="153">
        <f t="shared" ref="AJ64:AL77" si="88">AJ42*AJ84</f>
        <v>488382365.14801806</v>
      </c>
      <c r="AK64" s="153">
        <f t="shared" si="88"/>
        <v>448582771.39545447</v>
      </c>
      <c r="AL64" s="153">
        <f t="shared" si="88"/>
        <v>533976502.58175266</v>
      </c>
      <c r="AM64" s="94">
        <f>SUM(AJ64:AL64)</f>
        <v>1470941639.1252251</v>
      </c>
      <c r="AN64" s="155">
        <f t="shared" ref="AN64:AP77" si="89">AN42*AN84</f>
        <v>466609068.95829147</v>
      </c>
      <c r="AO64" s="155">
        <f t="shared" si="89"/>
        <v>486513090.29607856</v>
      </c>
      <c r="AP64" s="155">
        <f t="shared" si="89"/>
        <v>640762082.14680266</v>
      </c>
      <c r="AQ64" s="94">
        <f>SUM(AN64:AP64)</f>
        <v>1593884241.4011726</v>
      </c>
      <c r="AR64" s="155">
        <f>ROUND(AR42*AR84,0)</f>
        <v>584896522</v>
      </c>
      <c r="AS64" s="155">
        <f>ROUND(AS42*AS84,0)</f>
        <v>684987404</v>
      </c>
      <c r="AT64" s="155">
        <f>ROUND(AT42*AT84,0)</f>
        <v>530945410</v>
      </c>
      <c r="AU64" s="94">
        <f>SUM(AR64:AT64)</f>
        <v>1800829336</v>
      </c>
      <c r="AV64" s="155">
        <f t="shared" ref="AV64:BC76" si="90">ROUND(AV42*AV84,0)</f>
        <v>528266083</v>
      </c>
      <c r="AW64" s="155">
        <f t="shared" si="90"/>
        <v>252312038</v>
      </c>
      <c r="AX64" s="155">
        <f t="shared" si="90"/>
        <v>428302583</v>
      </c>
      <c r="AY64" s="94">
        <f t="shared" si="90"/>
        <v>1208880703</v>
      </c>
      <c r="AZ64" s="155">
        <f t="shared" si="90"/>
        <v>456881943</v>
      </c>
      <c r="BA64" s="155">
        <f t="shared" si="90"/>
        <v>535780105</v>
      </c>
      <c r="BB64" s="155">
        <f t="shared" si="90"/>
        <v>595006902</v>
      </c>
      <c r="BC64" s="94">
        <f t="shared" si="90"/>
        <v>1587668951</v>
      </c>
      <c r="BD64" s="155">
        <f t="shared" ref="BD64:BE64" si="91">ROUND(BD42*BD84,0)</f>
        <v>494969922</v>
      </c>
      <c r="BE64" s="155">
        <f t="shared" si="91"/>
        <v>522226763</v>
      </c>
      <c r="BF64" s="155">
        <f t="shared" ref="BF64:BJ76" si="92">ROUND(BF42*BF84,0)</f>
        <v>709565256</v>
      </c>
      <c r="BG64" s="94">
        <f>SUM(BD64:BF64)</f>
        <v>1726761941</v>
      </c>
      <c r="BH64" s="155">
        <f t="shared" si="92"/>
        <v>667142081</v>
      </c>
      <c r="BI64" s="155">
        <f t="shared" si="92"/>
        <v>1026349338</v>
      </c>
      <c r="BJ64" s="155">
        <f t="shared" si="92"/>
        <v>847934920</v>
      </c>
      <c r="BK64" s="94">
        <f>SUM(BH64:BJ64)</f>
        <v>2541426339</v>
      </c>
      <c r="BL64" s="155">
        <f t="shared" ref="BL64:BM66" si="93">ROUND(BL42*BL84,0)</f>
        <v>748662526</v>
      </c>
      <c r="BM64" s="155">
        <f t="shared" si="93"/>
        <v>276738927</v>
      </c>
      <c r="BN64" s="155">
        <f t="shared" ref="BN64" si="94">ROUND(BN42*BN84,0)</f>
        <v>594704679</v>
      </c>
      <c r="BO64" s="94">
        <f>SUM(BL64:BN64)</f>
        <v>1620106132</v>
      </c>
      <c r="CB64" s="172"/>
      <c r="CD64" s="172"/>
      <c r="CE64" s="172"/>
      <c r="CF64" s="172"/>
      <c r="CH64" s="172"/>
      <c r="CI64" s="172"/>
      <c r="CJ64" s="172"/>
      <c r="CK64" s="172"/>
      <c r="CL64" s="172"/>
      <c r="CM64" s="172"/>
      <c r="CN64" s="172"/>
      <c r="CO64" s="172"/>
      <c r="CP64" s="172"/>
      <c r="CQ64" s="172"/>
      <c r="CR64" s="172"/>
      <c r="CS64" s="172"/>
      <c r="CT64" s="172"/>
      <c r="CU64" s="172"/>
      <c r="CV64" s="172"/>
      <c r="CW64" s="172"/>
      <c r="CX64" s="172"/>
      <c r="CY64" s="172"/>
      <c r="CZ64" s="172"/>
      <c r="DA64" s="172"/>
      <c r="DB64" s="172"/>
      <c r="DC64" s="172"/>
      <c r="DD64" s="172"/>
      <c r="DE64" s="172"/>
    </row>
    <row r="65" spans="2:109" ht="13.5" customHeight="1">
      <c r="B65" s="54" t="s">
        <v>195</v>
      </c>
      <c r="C65" s="153">
        <f t="shared" si="80"/>
        <v>11788254.885259552</v>
      </c>
      <c r="D65" s="153">
        <f t="shared" si="80"/>
        <v>12267196.582330581</v>
      </c>
      <c r="E65" s="153">
        <f t="shared" si="80"/>
        <v>15696140.756631684</v>
      </c>
      <c r="F65" s="153">
        <f t="shared" si="80"/>
        <v>18690190.933851272</v>
      </c>
      <c r="G65" s="94">
        <f t="shared" ref="G65:G77" si="95">SUM(D65:F65)</f>
        <v>46653528.272813536</v>
      </c>
      <c r="H65" s="153">
        <f t="shared" si="81"/>
        <v>21022002.544870943</v>
      </c>
      <c r="I65" s="153">
        <f t="shared" si="81"/>
        <v>17606878.424642839</v>
      </c>
      <c r="J65" s="153">
        <f t="shared" si="81"/>
        <v>19035799.852178637</v>
      </c>
      <c r="K65" s="94">
        <f t="shared" ref="K65:K77" si="96">SUM(H65:J65)</f>
        <v>57664680.821692422</v>
      </c>
      <c r="L65" s="153">
        <f t="shared" si="82"/>
        <v>21306086.501699463</v>
      </c>
      <c r="M65" s="153">
        <f t="shared" si="82"/>
        <v>50694907.16012723</v>
      </c>
      <c r="N65" s="153">
        <f t="shared" si="82"/>
        <v>48844634.89760866</v>
      </c>
      <c r="O65" s="94">
        <f t="shared" ref="O65:O77" si="97">SUM(L65:N65)</f>
        <v>120845628.55943537</v>
      </c>
      <c r="P65" s="153">
        <f t="shared" si="83"/>
        <v>48639029.281865157</v>
      </c>
      <c r="Q65" s="153">
        <f t="shared" si="83"/>
        <v>34519153.752424926</v>
      </c>
      <c r="R65" s="153">
        <f t="shared" si="83"/>
        <v>42726861.066089749</v>
      </c>
      <c r="S65" s="94">
        <f t="shared" ref="S65:S77" si="98">SUM(P65:R65)</f>
        <v>125885044.10037982</v>
      </c>
      <c r="T65" s="153">
        <f t="shared" si="84"/>
        <v>44616087.872343101</v>
      </c>
      <c r="U65" s="153">
        <f t="shared" si="84"/>
        <v>38655512.068438113</v>
      </c>
      <c r="V65" s="153">
        <f t="shared" si="84"/>
        <v>44101423.167377815</v>
      </c>
      <c r="W65" s="94">
        <f t="shared" ref="W65:W77" si="99">SUM(T65:V65)</f>
        <v>127373023.10815902</v>
      </c>
      <c r="X65" s="153">
        <f t="shared" si="85"/>
        <v>37571209.909313537</v>
      </c>
      <c r="Y65" s="153">
        <f t="shared" si="85"/>
        <v>35909327.214653619</v>
      </c>
      <c r="Z65" s="153">
        <f t="shared" si="85"/>
        <v>44343807.827293009</v>
      </c>
      <c r="AA65" s="94">
        <f t="shared" ref="AA65:AA77" si="100">SUM(X65:Z65)</f>
        <v>117824344.95126016</v>
      </c>
      <c r="AB65" s="153">
        <f t="shared" si="86"/>
        <v>42764634.88431152</v>
      </c>
      <c r="AC65" s="153">
        <f t="shared" si="86"/>
        <v>46222914.076616071</v>
      </c>
      <c r="AD65" s="153">
        <f t="shared" si="86"/>
        <v>43945607.377160117</v>
      </c>
      <c r="AE65" s="94">
        <f t="shared" ref="AE65:AE77" si="101">SUM(AB65:AD65)</f>
        <v>132933156.33808771</v>
      </c>
      <c r="AF65" s="153">
        <f t="shared" si="87"/>
        <v>32868112.396775223</v>
      </c>
      <c r="AG65" s="153">
        <f t="shared" si="87"/>
        <v>42672947.601903699</v>
      </c>
      <c r="AH65" s="153">
        <f t="shared" si="87"/>
        <v>45692872.259066172</v>
      </c>
      <c r="AI65" s="94">
        <f t="shared" ref="AI65:AI77" si="102">SUM(AF65:AH65)</f>
        <v>121233932.25774509</v>
      </c>
      <c r="AJ65" s="153">
        <f t="shared" si="88"/>
        <v>37379271.26001703</v>
      </c>
      <c r="AK65" s="153">
        <f t="shared" si="88"/>
        <v>37146172.202004708</v>
      </c>
      <c r="AL65" s="153">
        <f t="shared" si="88"/>
        <v>40150317.570332274</v>
      </c>
      <c r="AM65" s="94">
        <f t="shared" ref="AM65:AM77" si="103">SUM(AJ65:AL65)</f>
        <v>114675761.03235401</v>
      </c>
      <c r="AN65" s="155">
        <f t="shared" si="89"/>
        <v>34009618.905131936</v>
      </c>
      <c r="AO65" s="155">
        <f t="shared" si="89"/>
        <v>31961698.86732392</v>
      </c>
      <c r="AP65" s="155">
        <f t="shared" si="89"/>
        <v>27432840.570198853</v>
      </c>
      <c r="AQ65" s="94">
        <f t="shared" ref="AQ65:AQ78" si="104">SUM(AN65:AP65)</f>
        <v>93404158.342654705</v>
      </c>
      <c r="AR65" s="155">
        <f t="shared" ref="AR65:AT76" si="105">ROUND(AR43*AR85,0)</f>
        <v>44618888</v>
      </c>
      <c r="AS65" s="155">
        <f t="shared" si="105"/>
        <v>60189266</v>
      </c>
      <c r="AT65" s="155">
        <f t="shared" si="105"/>
        <v>46820862</v>
      </c>
      <c r="AU65" s="94">
        <f t="shared" ref="AU65:AU78" si="106">SUM(AR65:AT65)</f>
        <v>151629016</v>
      </c>
      <c r="AV65" s="155">
        <f t="shared" si="90"/>
        <v>43673009</v>
      </c>
      <c r="AW65" s="155">
        <f t="shared" si="90"/>
        <v>35930658</v>
      </c>
      <c r="AX65" s="155">
        <f t="shared" si="90"/>
        <v>47070294</v>
      </c>
      <c r="AY65" s="94">
        <f t="shared" si="90"/>
        <v>126673961</v>
      </c>
      <c r="AZ65" s="155">
        <f t="shared" si="90"/>
        <v>41642744</v>
      </c>
      <c r="BA65" s="155">
        <f t="shared" si="90"/>
        <v>43074486</v>
      </c>
      <c r="BB65" s="155">
        <f t="shared" si="90"/>
        <v>56436159</v>
      </c>
      <c r="BC65" s="94">
        <f t="shared" si="90"/>
        <v>141153388</v>
      </c>
      <c r="BD65" s="155">
        <f t="shared" ref="BD65:BE65" si="107">ROUND(BD43*BD85,0)</f>
        <v>30316371</v>
      </c>
      <c r="BE65" s="155">
        <f t="shared" si="107"/>
        <v>38257750</v>
      </c>
      <c r="BF65" s="155">
        <f t="shared" ref="BF65" si="108">ROUND(BF43*BF85,0)</f>
        <v>33417107</v>
      </c>
      <c r="BG65" s="94">
        <f t="shared" ref="BG65:BG77" si="109">SUM(BD65:BF65)</f>
        <v>101991228</v>
      </c>
      <c r="BH65" s="155">
        <f t="shared" si="92"/>
        <v>52402781</v>
      </c>
      <c r="BI65" s="155">
        <f t="shared" si="92"/>
        <v>67967767</v>
      </c>
      <c r="BJ65" s="155">
        <f t="shared" si="92"/>
        <v>51384582</v>
      </c>
      <c r="BK65" s="94">
        <f t="shared" ref="BK65:BK77" si="110">SUM(BH65:BJ65)</f>
        <v>171755130</v>
      </c>
      <c r="BL65" s="155">
        <f t="shared" si="93"/>
        <v>51087098</v>
      </c>
      <c r="BM65" s="155">
        <f t="shared" si="93"/>
        <v>44219105</v>
      </c>
      <c r="BN65" s="155">
        <f t="shared" ref="BN65" si="111">ROUND(BN43*BN85,0)</f>
        <v>54399641</v>
      </c>
      <c r="BO65" s="94">
        <f t="shared" ref="BO65:BO77" si="112">SUM(BL65:BN65)</f>
        <v>149705844</v>
      </c>
      <c r="BP65" s="246"/>
      <c r="CB65" s="172"/>
      <c r="CD65" s="172"/>
      <c r="CE65" s="172"/>
      <c r="CF65" s="172"/>
      <c r="CH65" s="172"/>
      <c r="CI65" s="172"/>
      <c r="CJ65" s="172"/>
      <c r="CK65" s="172"/>
      <c r="CL65" s="172"/>
      <c r="CM65" s="172"/>
      <c r="CN65" s="172"/>
      <c r="CO65" s="172"/>
      <c r="CP65" s="172"/>
      <c r="CQ65" s="172"/>
      <c r="CR65" s="172"/>
      <c r="CS65" s="172"/>
      <c r="CT65" s="172"/>
      <c r="CU65" s="172"/>
      <c r="CV65" s="172"/>
      <c r="CW65" s="172"/>
      <c r="CX65" s="172"/>
      <c r="CY65" s="172"/>
      <c r="CZ65" s="172"/>
      <c r="DA65" s="172"/>
      <c r="DB65" s="172"/>
      <c r="DC65" s="172"/>
      <c r="DD65" s="172"/>
      <c r="DE65" s="172"/>
    </row>
    <row r="66" spans="2:109" ht="13.5" customHeight="1">
      <c r="B66" s="54" t="s">
        <v>196</v>
      </c>
      <c r="C66" s="153">
        <f t="shared" si="80"/>
        <v>35981074.242326841</v>
      </c>
      <c r="D66" s="153">
        <f t="shared" si="80"/>
        <v>30430987.500390749</v>
      </c>
      <c r="E66" s="153">
        <f t="shared" si="80"/>
        <v>37935268.653523758</v>
      </c>
      <c r="F66" s="153">
        <f t="shared" si="80"/>
        <v>37597909.772920191</v>
      </c>
      <c r="G66" s="94">
        <f t="shared" si="95"/>
        <v>105964165.9268347</v>
      </c>
      <c r="H66" s="153">
        <f t="shared" si="81"/>
        <v>41927999.189427175</v>
      </c>
      <c r="I66" s="153">
        <f t="shared" si="81"/>
        <v>45422408.680627897</v>
      </c>
      <c r="J66" s="153">
        <f t="shared" si="81"/>
        <v>50469777.95700337</v>
      </c>
      <c r="K66" s="94">
        <f t="shared" si="96"/>
        <v>137820185.82705843</v>
      </c>
      <c r="L66" s="153">
        <f t="shared" si="82"/>
        <v>56453690.143943228</v>
      </c>
      <c r="M66" s="153">
        <f t="shared" si="82"/>
        <v>68948349.412625909</v>
      </c>
      <c r="N66" s="153">
        <f t="shared" si="82"/>
        <v>61818715.07184834</v>
      </c>
      <c r="O66" s="94">
        <f t="shared" si="97"/>
        <v>187220754.62841746</v>
      </c>
      <c r="P66" s="153">
        <f t="shared" si="83"/>
        <v>53764328.227619298</v>
      </c>
      <c r="Q66" s="153">
        <f t="shared" si="83"/>
        <v>44144289.488576382</v>
      </c>
      <c r="R66" s="153">
        <f t="shared" si="83"/>
        <v>47192327.575593181</v>
      </c>
      <c r="S66" s="94">
        <f t="shared" si="98"/>
        <v>145100945.29178885</v>
      </c>
      <c r="T66" s="153">
        <f t="shared" si="84"/>
        <v>46596120.87679904</v>
      </c>
      <c r="U66" s="153">
        <f t="shared" si="84"/>
        <v>47979893.356411226</v>
      </c>
      <c r="V66" s="153">
        <f t="shared" si="84"/>
        <v>57070482.985684708</v>
      </c>
      <c r="W66" s="94">
        <f t="shared" si="99"/>
        <v>151646497.21889496</v>
      </c>
      <c r="X66" s="153">
        <f t="shared" si="85"/>
        <v>45161804.263327457</v>
      </c>
      <c r="Y66" s="153">
        <f t="shared" si="85"/>
        <v>50236960.125481024</v>
      </c>
      <c r="Z66" s="153">
        <f t="shared" si="85"/>
        <v>47744329.76874236</v>
      </c>
      <c r="AA66" s="94">
        <f t="shared" si="100"/>
        <v>143143094.15755084</v>
      </c>
      <c r="AB66" s="153">
        <f t="shared" si="86"/>
        <v>61560940.007633515</v>
      </c>
      <c r="AC66" s="153">
        <f t="shared" si="86"/>
        <v>72756569.194693863</v>
      </c>
      <c r="AD66" s="153">
        <f t="shared" si="86"/>
        <v>58037764.462411188</v>
      </c>
      <c r="AE66" s="94">
        <f t="shared" si="101"/>
        <v>192355273.66473857</v>
      </c>
      <c r="AF66" s="153">
        <f t="shared" si="87"/>
        <v>51026985.848161973</v>
      </c>
      <c r="AG66" s="153">
        <f t="shared" si="87"/>
        <v>55080331.46390494</v>
      </c>
      <c r="AH66" s="153">
        <f t="shared" si="87"/>
        <v>63304868.707762748</v>
      </c>
      <c r="AI66" s="94">
        <f t="shared" si="102"/>
        <v>169412186.01982966</v>
      </c>
      <c r="AJ66" s="153">
        <f t="shared" si="88"/>
        <v>62257801.008601546</v>
      </c>
      <c r="AK66" s="153">
        <f t="shared" si="88"/>
        <v>63631838.697896533</v>
      </c>
      <c r="AL66" s="153">
        <f t="shared" si="88"/>
        <v>74368029.905044347</v>
      </c>
      <c r="AM66" s="94">
        <f t="shared" si="103"/>
        <v>200257669.61154243</v>
      </c>
      <c r="AN66" s="155">
        <f t="shared" si="89"/>
        <v>59395330.019486651</v>
      </c>
      <c r="AO66" s="155">
        <f t="shared" si="89"/>
        <v>62288942.574736379</v>
      </c>
      <c r="AP66" s="155">
        <f t="shared" si="89"/>
        <v>58118492.950558439</v>
      </c>
      <c r="AQ66" s="94">
        <f t="shared" si="104"/>
        <v>179802765.54478145</v>
      </c>
      <c r="AR66" s="155">
        <f t="shared" si="105"/>
        <v>64314677</v>
      </c>
      <c r="AS66" s="155">
        <f t="shared" si="105"/>
        <v>78793926</v>
      </c>
      <c r="AT66" s="155">
        <f t="shared" si="105"/>
        <v>70386103</v>
      </c>
      <c r="AU66" s="94">
        <f t="shared" si="106"/>
        <v>213494706</v>
      </c>
      <c r="AV66" s="155">
        <f t="shared" si="90"/>
        <v>76175529</v>
      </c>
      <c r="AW66" s="155">
        <f t="shared" si="90"/>
        <v>65823564</v>
      </c>
      <c r="AX66" s="155">
        <f t="shared" si="90"/>
        <v>82141901</v>
      </c>
      <c r="AY66" s="94">
        <f t="shared" si="90"/>
        <v>224140994</v>
      </c>
      <c r="AZ66" s="155">
        <f t="shared" si="90"/>
        <v>69406000</v>
      </c>
      <c r="BA66" s="155">
        <f t="shared" si="90"/>
        <v>73902568</v>
      </c>
      <c r="BB66" s="155">
        <f t="shared" si="90"/>
        <v>98228596</v>
      </c>
      <c r="BC66" s="94">
        <f t="shared" si="90"/>
        <v>241537164</v>
      </c>
      <c r="BD66" s="155">
        <f t="shared" ref="BD66:BE66" si="113">ROUND(BD44*BD86,0)</f>
        <v>62011148</v>
      </c>
      <c r="BE66" s="155">
        <f t="shared" si="113"/>
        <v>66303853</v>
      </c>
      <c r="BF66" s="155">
        <f t="shared" ref="BF66" si="114">ROUND(BF44*BF86,0)</f>
        <v>68362407</v>
      </c>
      <c r="BG66" s="94">
        <f t="shared" si="109"/>
        <v>196677408</v>
      </c>
      <c r="BH66" s="155">
        <f t="shared" si="92"/>
        <v>75923603</v>
      </c>
      <c r="BI66" s="155">
        <f t="shared" si="92"/>
        <v>89933553</v>
      </c>
      <c r="BJ66" s="155">
        <f t="shared" si="92"/>
        <v>80697337</v>
      </c>
      <c r="BK66" s="94">
        <f t="shared" si="110"/>
        <v>246554493</v>
      </c>
      <c r="BL66" s="155">
        <f t="shared" si="93"/>
        <v>92272228</v>
      </c>
      <c r="BM66" s="155">
        <f t="shared" si="93"/>
        <v>69274960</v>
      </c>
      <c r="BN66" s="155">
        <f t="shared" ref="BN66" si="115">ROUND(BN44*BN86,0)</f>
        <v>96870093</v>
      </c>
      <c r="BO66" s="94">
        <f t="shared" si="112"/>
        <v>258417281</v>
      </c>
      <c r="CB66" s="172"/>
      <c r="CD66" s="172"/>
      <c r="CE66" s="172"/>
      <c r="CF66" s="172"/>
      <c r="CH66" s="172"/>
      <c r="CI66" s="172"/>
      <c r="CJ66" s="172"/>
      <c r="CK66" s="172"/>
      <c r="CL66" s="172"/>
      <c r="CM66" s="172"/>
      <c r="CN66" s="172"/>
      <c r="CO66" s="172"/>
      <c r="CP66" s="172"/>
      <c r="CQ66" s="172"/>
      <c r="CR66" s="172"/>
      <c r="CS66" s="172"/>
      <c r="CT66" s="172"/>
      <c r="CU66" s="172"/>
      <c r="CV66" s="172"/>
      <c r="CW66" s="172"/>
      <c r="CX66" s="172"/>
      <c r="CY66" s="172"/>
      <c r="CZ66" s="172"/>
      <c r="DA66" s="172"/>
      <c r="DB66" s="172"/>
      <c r="DC66" s="172"/>
      <c r="DD66" s="172"/>
      <c r="DE66" s="172"/>
    </row>
    <row r="67" spans="2:109" ht="13.5" customHeight="1">
      <c r="B67" s="54" t="s">
        <v>197</v>
      </c>
      <c r="C67" s="153">
        <f t="shared" si="80"/>
        <v>55018.460778732449</v>
      </c>
      <c r="D67" s="153">
        <f t="shared" si="80"/>
        <v>61529.408823318365</v>
      </c>
      <c r="E67" s="153">
        <f t="shared" si="80"/>
        <v>78148.113049353284</v>
      </c>
      <c r="F67" s="153">
        <f t="shared" si="80"/>
        <v>124683.73721378956</v>
      </c>
      <c r="G67" s="94">
        <f t="shared" si="95"/>
        <v>264361.25908646121</v>
      </c>
      <c r="H67" s="153">
        <f t="shared" si="81"/>
        <v>123889.28934368203</v>
      </c>
      <c r="I67" s="153">
        <f t="shared" si="81"/>
        <v>104406.83307171165</v>
      </c>
      <c r="J67" s="153">
        <f t="shared" si="81"/>
        <v>150632.39177896382</v>
      </c>
      <c r="K67" s="94">
        <f t="shared" si="96"/>
        <v>378928.5141943575</v>
      </c>
      <c r="L67" s="153">
        <f t="shared" si="82"/>
        <v>181030.16500200663</v>
      </c>
      <c r="M67" s="153">
        <f t="shared" si="82"/>
        <v>0</v>
      </c>
      <c r="N67" s="153">
        <f t="shared" si="82"/>
        <v>0</v>
      </c>
      <c r="O67" s="94">
        <f t="shared" si="97"/>
        <v>181030.16500200663</v>
      </c>
      <c r="P67" s="153">
        <f t="shared" si="83"/>
        <v>361353.68313188519</v>
      </c>
      <c r="Q67" s="153">
        <f t="shared" si="83"/>
        <v>227578.24147419046</v>
      </c>
      <c r="R67" s="153">
        <f t="shared" si="83"/>
        <v>294528.70775739319</v>
      </c>
      <c r="S67" s="94">
        <f t="shared" si="98"/>
        <v>883460.63236346887</v>
      </c>
      <c r="T67" s="153">
        <f t="shared" si="84"/>
        <v>261827.81351997305</v>
      </c>
      <c r="U67" s="153">
        <f t="shared" si="84"/>
        <v>216528.32825666061</v>
      </c>
      <c r="V67" s="153">
        <f t="shared" si="84"/>
        <v>223509.676678941</v>
      </c>
      <c r="W67" s="94">
        <f t="shared" si="99"/>
        <v>701865.81845557468</v>
      </c>
      <c r="X67" s="153">
        <f t="shared" si="85"/>
        <v>229321.85325505832</v>
      </c>
      <c r="Y67" s="153">
        <f t="shared" si="85"/>
        <v>231697.02524261581</v>
      </c>
      <c r="Z67" s="153">
        <f t="shared" si="85"/>
        <v>222466.9565735725</v>
      </c>
      <c r="AA67" s="94">
        <f t="shared" si="100"/>
        <v>683485.83507124661</v>
      </c>
      <c r="AB67" s="153">
        <f t="shared" si="86"/>
        <v>259592.51586313825</v>
      </c>
      <c r="AC67" s="153">
        <f t="shared" si="86"/>
        <v>372845.39018534322</v>
      </c>
      <c r="AD67" s="153">
        <f t="shared" si="86"/>
        <v>389444.19662394078</v>
      </c>
      <c r="AE67" s="94">
        <f t="shared" si="101"/>
        <v>1021882.1026724223</v>
      </c>
      <c r="AF67" s="153">
        <f t="shared" si="87"/>
        <v>237687.21788045531</v>
      </c>
      <c r="AG67" s="153">
        <f t="shared" si="87"/>
        <v>278266.32816907566</v>
      </c>
      <c r="AH67" s="153">
        <f t="shared" si="87"/>
        <v>290729.60681418114</v>
      </c>
      <c r="AI67" s="94">
        <f t="shared" si="102"/>
        <v>806683.15286371205</v>
      </c>
      <c r="AJ67" s="153">
        <f t="shared" si="88"/>
        <v>249879.09919289008</v>
      </c>
      <c r="AK67" s="153">
        <f t="shared" si="88"/>
        <v>247646.04171508213</v>
      </c>
      <c r="AL67" s="153">
        <f t="shared" si="88"/>
        <v>262463.82518591761</v>
      </c>
      <c r="AM67" s="94">
        <f t="shared" si="103"/>
        <v>759988.9660938899</v>
      </c>
      <c r="AN67" s="155">
        <f t="shared" si="89"/>
        <v>269670.29906079202</v>
      </c>
      <c r="AO67" s="155">
        <f t="shared" si="89"/>
        <v>259726.42950053106</v>
      </c>
      <c r="AP67" s="155">
        <f t="shared" si="89"/>
        <v>233975.35437660274</v>
      </c>
      <c r="AQ67" s="94">
        <f t="shared" si="104"/>
        <v>763372.08293792582</v>
      </c>
      <c r="AR67" s="155">
        <f t="shared" si="105"/>
        <v>307868</v>
      </c>
      <c r="AS67" s="155">
        <f t="shared" si="105"/>
        <v>400228</v>
      </c>
      <c r="AT67" s="155">
        <f t="shared" si="105"/>
        <v>351339</v>
      </c>
      <c r="AU67" s="94">
        <f t="shared" si="106"/>
        <v>1059435</v>
      </c>
      <c r="AV67" s="155">
        <f t="shared" si="90"/>
        <v>376652</v>
      </c>
      <c r="AW67" s="155">
        <f t="shared" si="90"/>
        <v>291590</v>
      </c>
      <c r="AX67" s="155">
        <f t="shared" si="90"/>
        <v>358728</v>
      </c>
      <c r="AY67" s="94">
        <f t="shared" si="90"/>
        <v>1026970</v>
      </c>
      <c r="AZ67" s="155">
        <f t="shared" si="90"/>
        <v>356585</v>
      </c>
      <c r="BA67" s="155">
        <f t="shared" si="90"/>
        <v>343476</v>
      </c>
      <c r="BB67" s="155">
        <f t="shared" si="90"/>
        <v>424585</v>
      </c>
      <c r="BC67" s="94">
        <f t="shared" si="90"/>
        <v>1124647</v>
      </c>
      <c r="BD67" s="155">
        <f t="shared" ref="BD67:BE67" si="116">ROUND(BD45*BD87,0)</f>
        <v>349083</v>
      </c>
      <c r="BE67" s="155">
        <f t="shared" si="116"/>
        <v>326485</v>
      </c>
      <c r="BF67" s="155">
        <f t="shared" ref="BF67" si="117">ROUND(BF45*BF87,0)</f>
        <v>350594</v>
      </c>
      <c r="BG67" s="94">
        <f t="shared" si="109"/>
        <v>1026162</v>
      </c>
      <c r="BH67" s="155">
        <f t="shared" si="92"/>
        <v>383623</v>
      </c>
      <c r="BI67" s="155">
        <f t="shared" si="92"/>
        <v>498227</v>
      </c>
      <c r="BJ67" s="155">
        <f t="shared" si="92"/>
        <v>388240</v>
      </c>
      <c r="BK67" s="94">
        <f t="shared" si="110"/>
        <v>1270090</v>
      </c>
      <c r="BL67" s="155">
        <f t="shared" ref="BL67:BM67" si="118">ROUND(BL45*BL87,0)</f>
        <v>420186</v>
      </c>
      <c r="BM67" s="155">
        <f t="shared" si="118"/>
        <v>366288</v>
      </c>
      <c r="BN67" s="155">
        <f t="shared" ref="BN67" si="119">ROUND(BN45*BN87,0)</f>
        <v>399129</v>
      </c>
      <c r="BO67" s="94">
        <f t="shared" si="112"/>
        <v>1185603</v>
      </c>
      <c r="CB67" s="172"/>
      <c r="CD67" s="172"/>
      <c r="CE67" s="172"/>
      <c r="CF67" s="172"/>
      <c r="CH67" s="172"/>
      <c r="CI67" s="172"/>
      <c r="CJ67" s="172"/>
      <c r="CK67" s="172"/>
      <c r="CL67" s="172"/>
      <c r="CM67" s="172"/>
      <c r="CN67" s="172"/>
      <c r="CO67" s="172"/>
      <c r="CP67" s="172"/>
      <c r="CQ67" s="172"/>
      <c r="CR67" s="172"/>
      <c r="CS67" s="172"/>
      <c r="CT67" s="172"/>
      <c r="CU67" s="172"/>
      <c r="CV67" s="172"/>
      <c r="CW67" s="172"/>
      <c r="CX67" s="172"/>
      <c r="CY67" s="172"/>
      <c r="CZ67" s="172"/>
      <c r="DA67" s="172"/>
      <c r="DB67" s="172"/>
      <c r="DC67" s="172"/>
      <c r="DD67" s="172"/>
      <c r="DE67" s="172"/>
    </row>
    <row r="68" spans="2:109" ht="13.5" customHeight="1">
      <c r="B68" s="54" t="s">
        <v>198</v>
      </c>
      <c r="C68" s="153">
        <f t="shared" si="80"/>
        <v>101006770.36384661</v>
      </c>
      <c r="D68" s="153">
        <f t="shared" si="80"/>
        <v>123822780.97245385</v>
      </c>
      <c r="E68" s="153">
        <f t="shared" si="80"/>
        <v>105329015.24718328</v>
      </c>
      <c r="F68" s="153">
        <f t="shared" si="80"/>
        <v>148247546.44917387</v>
      </c>
      <c r="G68" s="94">
        <f t="shared" si="95"/>
        <v>377399342.66881096</v>
      </c>
      <c r="H68" s="153">
        <f t="shared" si="81"/>
        <v>165367864.37048638</v>
      </c>
      <c r="I68" s="153">
        <f t="shared" si="81"/>
        <v>183876208.50005612</v>
      </c>
      <c r="J68" s="153">
        <f t="shared" si="81"/>
        <v>171280466.01081192</v>
      </c>
      <c r="K68" s="94">
        <f t="shared" si="96"/>
        <v>520524538.88135445</v>
      </c>
      <c r="L68" s="153">
        <f t="shared" si="82"/>
        <v>156476235.65239933</v>
      </c>
      <c r="M68" s="153">
        <f t="shared" si="82"/>
        <v>203497868.67546996</v>
      </c>
      <c r="N68" s="153">
        <f t="shared" si="82"/>
        <v>177749220.02989572</v>
      </c>
      <c r="O68" s="94">
        <f t="shared" si="97"/>
        <v>537723324.35776496</v>
      </c>
      <c r="P68" s="153">
        <f t="shared" si="83"/>
        <v>166424260.27465028</v>
      </c>
      <c r="Q68" s="153">
        <f t="shared" si="83"/>
        <v>134016399.47731853</v>
      </c>
      <c r="R68" s="153">
        <f t="shared" si="83"/>
        <v>127189065.00301334</v>
      </c>
      <c r="S68" s="94">
        <f t="shared" si="98"/>
        <v>427629724.75498211</v>
      </c>
      <c r="T68" s="153">
        <f t="shared" si="84"/>
        <v>121724189.58977115</v>
      </c>
      <c r="U68" s="153">
        <f t="shared" si="84"/>
        <v>130694104.30467625</v>
      </c>
      <c r="V68" s="153">
        <f t="shared" si="84"/>
        <v>153097852.81314635</v>
      </c>
      <c r="W68" s="94">
        <f t="shared" si="99"/>
        <v>405516146.70759374</v>
      </c>
      <c r="X68" s="153">
        <f t="shared" si="85"/>
        <v>125786910.94924006</v>
      </c>
      <c r="Y68" s="153">
        <f t="shared" si="85"/>
        <v>133095227.32770447</v>
      </c>
      <c r="Z68" s="153">
        <f t="shared" si="85"/>
        <v>166507814.9916456</v>
      </c>
      <c r="AA68" s="94">
        <f t="shared" si="100"/>
        <v>425389953.26859009</v>
      </c>
      <c r="AB68" s="153">
        <f t="shared" si="86"/>
        <v>237133489.40024152</v>
      </c>
      <c r="AC68" s="153">
        <f t="shared" si="86"/>
        <v>291550102.63098001</v>
      </c>
      <c r="AD68" s="153">
        <f t="shared" si="86"/>
        <v>252126084.07050258</v>
      </c>
      <c r="AE68" s="94">
        <f t="shared" si="101"/>
        <v>780809676.10172415</v>
      </c>
      <c r="AF68" s="153">
        <f t="shared" si="87"/>
        <v>174295844.66650626</v>
      </c>
      <c r="AG68" s="153">
        <f t="shared" si="87"/>
        <v>158219291.76601186</v>
      </c>
      <c r="AH68" s="153">
        <f t="shared" si="87"/>
        <v>159146536.73870632</v>
      </c>
      <c r="AI68" s="94">
        <f t="shared" si="102"/>
        <v>491661673.17122447</v>
      </c>
      <c r="AJ68" s="153">
        <f t="shared" si="88"/>
        <v>244409528.56711173</v>
      </c>
      <c r="AK68" s="153">
        <f t="shared" si="88"/>
        <v>253519575.78055495</v>
      </c>
      <c r="AL68" s="153">
        <f t="shared" si="88"/>
        <v>250556576.76780394</v>
      </c>
      <c r="AM68" s="94">
        <f t="shared" si="103"/>
        <v>748485681.11547065</v>
      </c>
      <c r="AN68" s="155">
        <f t="shared" si="89"/>
        <v>222766429.0140608</v>
      </c>
      <c r="AO68" s="155">
        <f t="shared" si="89"/>
        <v>206282415.46184242</v>
      </c>
      <c r="AP68" s="155">
        <f t="shared" si="89"/>
        <v>264691353.79427302</v>
      </c>
      <c r="AQ68" s="94">
        <f t="shared" si="104"/>
        <v>693740198.27017617</v>
      </c>
      <c r="AR68" s="155">
        <f t="shared" si="105"/>
        <v>243143555</v>
      </c>
      <c r="AS68" s="155">
        <f t="shared" si="105"/>
        <v>324177637</v>
      </c>
      <c r="AT68" s="155">
        <f t="shared" si="105"/>
        <v>290957699</v>
      </c>
      <c r="AU68" s="94">
        <f t="shared" si="106"/>
        <v>858278891</v>
      </c>
      <c r="AV68" s="155">
        <f t="shared" si="90"/>
        <v>222955311</v>
      </c>
      <c r="AW68" s="155">
        <f t="shared" si="90"/>
        <v>142593541</v>
      </c>
      <c r="AX68" s="155">
        <f t="shared" si="90"/>
        <v>239351008</v>
      </c>
      <c r="AY68" s="94">
        <f t="shared" si="90"/>
        <v>604899860</v>
      </c>
      <c r="AZ68" s="155">
        <f t="shared" si="90"/>
        <v>253665467</v>
      </c>
      <c r="BA68" s="155">
        <f t="shared" si="90"/>
        <v>303781662</v>
      </c>
      <c r="BB68" s="155">
        <f t="shared" si="90"/>
        <v>339083917</v>
      </c>
      <c r="BC68" s="94">
        <f t="shared" si="90"/>
        <v>896531047</v>
      </c>
      <c r="BD68" s="155">
        <f t="shared" ref="BD68:BE68" si="120">ROUND(BD46*BD88,0)</f>
        <v>277582990</v>
      </c>
      <c r="BE68" s="155">
        <f t="shared" si="120"/>
        <v>303255973</v>
      </c>
      <c r="BF68" s="155">
        <f t="shared" ref="BF68" si="121">ROUND(BF46*BF88,0)</f>
        <v>330512988</v>
      </c>
      <c r="BG68" s="94">
        <f t="shared" si="109"/>
        <v>911351951</v>
      </c>
      <c r="BH68" s="155">
        <f t="shared" si="92"/>
        <v>291994794</v>
      </c>
      <c r="BI68" s="155">
        <f t="shared" si="92"/>
        <v>360750514</v>
      </c>
      <c r="BJ68" s="155">
        <f t="shared" si="92"/>
        <v>339929954</v>
      </c>
      <c r="BK68" s="94">
        <f t="shared" si="110"/>
        <v>992675262</v>
      </c>
      <c r="BL68" s="155">
        <f t="shared" ref="BL68:BM68" si="122">ROUND(BL46*BL88,0)</f>
        <v>307631479</v>
      </c>
      <c r="BM68" s="155">
        <f t="shared" si="122"/>
        <v>170750610</v>
      </c>
      <c r="BN68" s="155">
        <f t="shared" ref="BN68" si="123">ROUND(BN46*BN88,0)</f>
        <v>299590545</v>
      </c>
      <c r="BO68" s="94">
        <f t="shared" si="112"/>
        <v>777972634</v>
      </c>
      <c r="CB68" s="172"/>
      <c r="CD68" s="172"/>
      <c r="CE68" s="172"/>
      <c r="CF68" s="172"/>
      <c r="CH68" s="172"/>
      <c r="CI68" s="172"/>
      <c r="CJ68" s="172"/>
      <c r="CK68" s="172"/>
      <c r="CL68" s="172"/>
      <c r="CM68" s="172"/>
      <c r="CN68" s="172"/>
      <c r="CO68" s="172"/>
      <c r="CP68" s="172"/>
      <c r="CQ68" s="172"/>
      <c r="CR68" s="172"/>
      <c r="CS68" s="172"/>
      <c r="CT68" s="172"/>
      <c r="CU68" s="172"/>
      <c r="CV68" s="172"/>
      <c r="CW68" s="172"/>
      <c r="CX68" s="172"/>
      <c r="CY68" s="172"/>
      <c r="CZ68" s="172"/>
      <c r="DA68" s="172"/>
      <c r="DB68" s="172"/>
      <c r="DC68" s="172"/>
      <c r="DD68" s="172"/>
      <c r="DE68" s="172"/>
    </row>
    <row r="69" spans="2:109" ht="13.5" customHeight="1">
      <c r="B69" s="54" t="s">
        <v>199</v>
      </c>
      <c r="C69" s="153">
        <f t="shared" si="80"/>
        <v>0</v>
      </c>
      <c r="D69" s="153">
        <f t="shared" si="80"/>
        <v>0</v>
      </c>
      <c r="E69" s="153">
        <f t="shared" si="80"/>
        <v>0</v>
      </c>
      <c r="F69" s="153">
        <f t="shared" si="80"/>
        <v>0</v>
      </c>
      <c r="G69" s="94">
        <f t="shared" si="95"/>
        <v>0</v>
      </c>
      <c r="H69" s="153">
        <f t="shared" si="81"/>
        <v>0</v>
      </c>
      <c r="I69" s="153">
        <f t="shared" si="81"/>
        <v>8567220.3772393093</v>
      </c>
      <c r="J69" s="153">
        <f t="shared" si="81"/>
        <v>26525911.67370664</v>
      </c>
      <c r="K69" s="94">
        <f t="shared" si="96"/>
        <v>35093132.050945953</v>
      </c>
      <c r="L69" s="153">
        <f t="shared" si="82"/>
        <v>32275701.855734535</v>
      </c>
      <c r="M69" s="153">
        <f t="shared" si="82"/>
        <v>45126529.141180225</v>
      </c>
      <c r="N69" s="153">
        <f t="shared" si="82"/>
        <v>38686096.525512584</v>
      </c>
      <c r="O69" s="94">
        <f t="shared" si="97"/>
        <v>116088327.52242735</v>
      </c>
      <c r="P69" s="153">
        <f t="shared" si="83"/>
        <v>33586559.286636367</v>
      </c>
      <c r="Q69" s="153">
        <f t="shared" si="83"/>
        <v>30879809.663485926</v>
      </c>
      <c r="R69" s="153">
        <f t="shared" si="83"/>
        <v>41513052.573218577</v>
      </c>
      <c r="S69" s="94">
        <f t="shared" si="98"/>
        <v>105979421.52334088</v>
      </c>
      <c r="T69" s="153">
        <f t="shared" si="84"/>
        <v>35368473.780739874</v>
      </c>
      <c r="U69" s="153">
        <f t="shared" si="84"/>
        <v>30876450.568320531</v>
      </c>
      <c r="V69" s="153">
        <f t="shared" si="84"/>
        <v>35735130.020838417</v>
      </c>
      <c r="W69" s="94">
        <f t="shared" si="99"/>
        <v>101980054.36989883</v>
      </c>
      <c r="X69" s="153">
        <f t="shared" si="85"/>
        <v>31413243.068987247</v>
      </c>
      <c r="Y69" s="153">
        <f t="shared" si="85"/>
        <v>29696231.625514172</v>
      </c>
      <c r="Z69" s="153">
        <f t="shared" si="85"/>
        <v>29178314.565602116</v>
      </c>
      <c r="AA69" s="94">
        <f t="shared" si="100"/>
        <v>90287789.260103524</v>
      </c>
      <c r="AB69" s="153">
        <f t="shared" si="86"/>
        <v>28826297.843259227</v>
      </c>
      <c r="AC69" s="153">
        <f t="shared" si="86"/>
        <v>40894466.055127338</v>
      </c>
      <c r="AD69" s="153">
        <f t="shared" si="86"/>
        <v>32797583.736184753</v>
      </c>
      <c r="AE69" s="94">
        <f t="shared" si="101"/>
        <v>102518347.63457131</v>
      </c>
      <c r="AF69" s="153">
        <f t="shared" si="87"/>
        <v>39921174.001682237</v>
      </c>
      <c r="AG69" s="153">
        <f t="shared" si="87"/>
        <v>51063012.777298577</v>
      </c>
      <c r="AH69" s="153">
        <f t="shared" si="87"/>
        <v>46618041.890027568</v>
      </c>
      <c r="AI69" s="94">
        <f t="shared" si="102"/>
        <v>137602228.66900837</v>
      </c>
      <c r="AJ69" s="153">
        <f t="shared" si="88"/>
        <v>40744445.698890038</v>
      </c>
      <c r="AK69" s="153">
        <f t="shared" si="88"/>
        <v>47523769.050675407</v>
      </c>
      <c r="AL69" s="153">
        <f t="shared" si="88"/>
        <v>60843013.469267614</v>
      </c>
      <c r="AM69" s="94">
        <f t="shared" si="103"/>
        <v>149111228.21883306</v>
      </c>
      <c r="AN69" s="155">
        <f t="shared" si="89"/>
        <v>49310395.73781801</v>
      </c>
      <c r="AO69" s="155">
        <f t="shared" si="89"/>
        <v>51881190.321997225</v>
      </c>
      <c r="AP69" s="155">
        <f t="shared" si="89"/>
        <v>46688907.017601758</v>
      </c>
      <c r="AQ69" s="94">
        <f t="shared" si="104"/>
        <v>147880493.07741699</v>
      </c>
      <c r="AR69" s="155">
        <f t="shared" si="105"/>
        <v>50219358</v>
      </c>
      <c r="AS69" s="155">
        <f t="shared" si="105"/>
        <v>61382153</v>
      </c>
      <c r="AT69" s="155">
        <f t="shared" si="105"/>
        <v>42675532</v>
      </c>
      <c r="AU69" s="94">
        <f t="shared" si="106"/>
        <v>154277043</v>
      </c>
      <c r="AV69" s="155">
        <f t="shared" si="90"/>
        <v>46774056</v>
      </c>
      <c r="AW69" s="155">
        <f t="shared" si="90"/>
        <v>33246156</v>
      </c>
      <c r="AX69" s="155">
        <f t="shared" si="90"/>
        <v>50323092</v>
      </c>
      <c r="AY69" s="94">
        <f t="shared" si="90"/>
        <v>130343305</v>
      </c>
      <c r="AZ69" s="155">
        <f t="shared" si="90"/>
        <v>46835052</v>
      </c>
      <c r="BA69" s="155">
        <f t="shared" si="90"/>
        <v>53263747</v>
      </c>
      <c r="BB69" s="155">
        <f t="shared" si="90"/>
        <v>67860087</v>
      </c>
      <c r="BC69" s="94">
        <f t="shared" si="90"/>
        <v>167958887</v>
      </c>
      <c r="BD69" s="155">
        <f t="shared" ref="BD69:BE69" si="124">ROUND(BD47*BD89,0)</f>
        <v>63156397</v>
      </c>
      <c r="BE69" s="155">
        <f t="shared" si="124"/>
        <v>64978925</v>
      </c>
      <c r="BF69" s="155">
        <f t="shared" ref="BF69" si="125">ROUND(BF47*BF89,0)</f>
        <v>56491519</v>
      </c>
      <c r="BG69" s="94">
        <f t="shared" si="109"/>
        <v>184626841</v>
      </c>
      <c r="BH69" s="155">
        <f t="shared" si="92"/>
        <v>58277937</v>
      </c>
      <c r="BI69" s="155">
        <f t="shared" si="92"/>
        <v>69235368</v>
      </c>
      <c r="BJ69" s="155">
        <f t="shared" si="92"/>
        <v>49493273</v>
      </c>
      <c r="BK69" s="94">
        <f t="shared" si="110"/>
        <v>177006578</v>
      </c>
      <c r="BL69" s="155">
        <f>ROUND(BL47*BL89,0)</f>
        <v>55948932</v>
      </c>
      <c r="BM69" s="155">
        <f>ROUND(BM47*BM89,0)</f>
        <v>42588830</v>
      </c>
      <c r="BN69" s="155">
        <f>ROUND(BN47*BN89,0)</f>
        <v>56612843</v>
      </c>
      <c r="BO69" s="94">
        <f t="shared" si="112"/>
        <v>155150605</v>
      </c>
      <c r="CB69" s="172"/>
      <c r="CD69" s="172"/>
      <c r="CE69" s="172"/>
      <c r="CF69" s="172"/>
      <c r="CH69" s="172"/>
      <c r="CI69" s="172"/>
      <c r="CJ69" s="172"/>
      <c r="CK69" s="172"/>
      <c r="CL69" s="172"/>
      <c r="CM69" s="172"/>
      <c r="CN69" s="172"/>
      <c r="CO69" s="172"/>
      <c r="CP69" s="172"/>
      <c r="CQ69" s="172"/>
      <c r="CR69" s="172"/>
      <c r="CS69" s="172"/>
      <c r="CT69" s="172"/>
      <c r="CU69" s="172"/>
      <c r="CV69" s="172"/>
      <c r="CW69" s="172"/>
      <c r="CX69" s="172"/>
      <c r="CY69" s="172"/>
      <c r="CZ69" s="172"/>
      <c r="DA69" s="172"/>
      <c r="DB69" s="172"/>
      <c r="DC69" s="172"/>
      <c r="DD69" s="172"/>
      <c r="DE69" s="172"/>
    </row>
    <row r="70" spans="2:109" ht="13.5" customHeight="1">
      <c r="B70" s="54" t="s">
        <v>200</v>
      </c>
      <c r="C70" s="153">
        <f t="shared" si="80"/>
        <v>92655365.495239973</v>
      </c>
      <c r="D70" s="153">
        <f t="shared" si="80"/>
        <v>102733911.43151113</v>
      </c>
      <c r="E70" s="153">
        <f t="shared" si="80"/>
        <v>112839147.10923724</v>
      </c>
      <c r="F70" s="153">
        <f t="shared" si="80"/>
        <v>132452968.96144222</v>
      </c>
      <c r="G70" s="94">
        <f t="shared" si="95"/>
        <v>348026027.50219059</v>
      </c>
      <c r="H70" s="153">
        <f t="shared" si="81"/>
        <v>160425837.94658434</v>
      </c>
      <c r="I70" s="153">
        <f t="shared" si="81"/>
        <v>168504614.64908886</v>
      </c>
      <c r="J70" s="153">
        <f t="shared" si="81"/>
        <v>177141464.55932322</v>
      </c>
      <c r="K70" s="94">
        <f t="shared" si="96"/>
        <v>506071917.1549964</v>
      </c>
      <c r="L70" s="153">
        <f t="shared" si="82"/>
        <v>190962964.62755314</v>
      </c>
      <c r="M70" s="153">
        <f t="shared" si="82"/>
        <v>227186221.43248379</v>
      </c>
      <c r="N70" s="153">
        <f t="shared" si="82"/>
        <v>203803370.48146477</v>
      </c>
      <c r="O70" s="94">
        <f t="shared" si="97"/>
        <v>621952556.54150164</v>
      </c>
      <c r="P70" s="153">
        <f t="shared" si="83"/>
        <v>179875351.14882281</v>
      </c>
      <c r="Q70" s="153">
        <f t="shared" si="83"/>
        <v>154365352.45206562</v>
      </c>
      <c r="R70" s="153">
        <f t="shared" si="83"/>
        <v>171489290.32593694</v>
      </c>
      <c r="S70" s="94">
        <f t="shared" si="98"/>
        <v>505729993.9268254</v>
      </c>
      <c r="T70" s="153">
        <f t="shared" si="84"/>
        <v>190451475.50413302</v>
      </c>
      <c r="U70" s="153">
        <f t="shared" si="84"/>
        <v>210214987.49434257</v>
      </c>
      <c r="V70" s="153">
        <f t="shared" si="84"/>
        <v>221072743.04302469</v>
      </c>
      <c r="W70" s="94">
        <f t="shared" si="99"/>
        <v>621739206.04150021</v>
      </c>
      <c r="X70" s="153">
        <f t="shared" si="85"/>
        <v>195713644.10629481</v>
      </c>
      <c r="Y70" s="153">
        <f t="shared" si="85"/>
        <v>193773300.39720792</v>
      </c>
      <c r="Z70" s="153">
        <f t="shared" si="85"/>
        <v>391028072.49128675</v>
      </c>
      <c r="AA70" s="94">
        <f t="shared" si="100"/>
        <v>780515016.99478948</v>
      </c>
      <c r="AB70" s="153">
        <f t="shared" si="86"/>
        <v>439876392.89278448</v>
      </c>
      <c r="AC70" s="153">
        <f t="shared" si="86"/>
        <v>407422651.52970988</v>
      </c>
      <c r="AD70" s="153">
        <f t="shared" si="86"/>
        <v>322901663.62564027</v>
      </c>
      <c r="AE70" s="94">
        <f t="shared" si="101"/>
        <v>1170200708.0481348</v>
      </c>
      <c r="AF70" s="153">
        <f t="shared" si="87"/>
        <v>182100204.18096742</v>
      </c>
      <c r="AG70" s="153">
        <f t="shared" si="87"/>
        <v>116797430.83425945</v>
      </c>
      <c r="AH70" s="153">
        <f t="shared" si="87"/>
        <v>293598637.60814208</v>
      </c>
      <c r="AI70" s="94">
        <f t="shared" si="102"/>
        <v>592496272.62336898</v>
      </c>
      <c r="AJ70" s="153">
        <f t="shared" si="88"/>
        <v>298390259.36604625</v>
      </c>
      <c r="AK70" s="153">
        <f t="shared" si="88"/>
        <v>321384879.8872816</v>
      </c>
      <c r="AL70" s="153">
        <f t="shared" si="88"/>
        <v>386450433.39503348</v>
      </c>
      <c r="AM70" s="94">
        <f t="shared" si="103"/>
        <v>1006225572.6483613</v>
      </c>
      <c r="AN70" s="155">
        <f t="shared" si="89"/>
        <v>378563284.92607301</v>
      </c>
      <c r="AO70" s="155">
        <f t="shared" si="89"/>
        <v>473529077.09217983</v>
      </c>
      <c r="AP70" s="155">
        <f t="shared" si="89"/>
        <v>487304725.19985628</v>
      </c>
      <c r="AQ70" s="94">
        <f t="shared" si="104"/>
        <v>1339397087.2181091</v>
      </c>
      <c r="AR70" s="155">
        <f t="shared" si="105"/>
        <v>506331331</v>
      </c>
      <c r="AS70" s="155">
        <f t="shared" si="105"/>
        <v>613321488</v>
      </c>
      <c r="AT70" s="155">
        <f t="shared" si="105"/>
        <v>637910441</v>
      </c>
      <c r="AU70" s="94">
        <f t="shared" si="106"/>
        <v>1757563260</v>
      </c>
      <c r="AV70" s="155">
        <f t="shared" si="90"/>
        <v>508078215</v>
      </c>
      <c r="AW70" s="155">
        <f t="shared" si="90"/>
        <v>196128845</v>
      </c>
      <c r="AX70" s="155">
        <f t="shared" si="90"/>
        <v>452915331</v>
      </c>
      <c r="AY70" s="94">
        <f t="shared" si="90"/>
        <v>1157122391</v>
      </c>
      <c r="AZ70" s="155">
        <f t="shared" si="90"/>
        <v>432046956</v>
      </c>
      <c r="BA70" s="155">
        <f t="shared" si="90"/>
        <v>428705817</v>
      </c>
      <c r="BB70" s="155">
        <f t="shared" si="90"/>
        <v>544110206</v>
      </c>
      <c r="BC70" s="94">
        <f t="shared" si="90"/>
        <v>1404862980</v>
      </c>
      <c r="BD70" s="155">
        <f t="shared" ref="BD70:BE70" si="126">ROUND(BD48*BD90,0)</f>
        <v>539016038</v>
      </c>
      <c r="BE70" s="155">
        <f t="shared" si="126"/>
        <v>669785147</v>
      </c>
      <c r="BF70" s="155">
        <f t="shared" ref="BF70" si="127">ROUND(BF48*BF90,0)</f>
        <v>733928369</v>
      </c>
      <c r="BG70" s="94">
        <f t="shared" si="109"/>
        <v>1942729554</v>
      </c>
      <c r="BH70" s="155">
        <f t="shared" si="92"/>
        <v>800233680</v>
      </c>
      <c r="BI70" s="155">
        <f t="shared" si="92"/>
        <v>889590256</v>
      </c>
      <c r="BJ70" s="155">
        <f t="shared" si="92"/>
        <v>811349497</v>
      </c>
      <c r="BK70" s="94">
        <f t="shared" si="110"/>
        <v>2501173433</v>
      </c>
      <c r="BL70" s="155">
        <f t="shared" ref="BL70:BM70" si="128">ROUND(BL48*BL90,0)</f>
        <v>679757650</v>
      </c>
      <c r="BM70" s="155">
        <f t="shared" si="128"/>
        <v>345135949</v>
      </c>
      <c r="BN70" s="155">
        <f t="shared" ref="BN70" si="129">ROUND(BN48*BN90,0)</f>
        <v>638343801</v>
      </c>
      <c r="BO70" s="94">
        <f t="shared" si="112"/>
        <v>1663237400</v>
      </c>
      <c r="CB70" s="172"/>
      <c r="CD70" s="172"/>
      <c r="CE70" s="172"/>
      <c r="CF70" s="172"/>
      <c r="CH70" s="172"/>
      <c r="CI70" s="172"/>
      <c r="CJ70" s="172"/>
      <c r="CK70" s="172"/>
      <c r="CL70" s="172"/>
      <c r="CM70" s="172"/>
      <c r="CN70" s="172"/>
      <c r="CO70" s="172"/>
      <c r="CP70" s="172"/>
      <c r="CQ70" s="172"/>
      <c r="CR70" s="172"/>
      <c r="CS70" s="172"/>
      <c r="CT70" s="172"/>
      <c r="CU70" s="172"/>
      <c r="CV70" s="172"/>
      <c r="CW70" s="172"/>
      <c r="CX70" s="172"/>
      <c r="CY70" s="172"/>
      <c r="CZ70" s="172"/>
      <c r="DA70" s="172"/>
      <c r="DB70" s="172"/>
      <c r="DC70" s="172"/>
      <c r="DD70" s="172"/>
      <c r="DE70" s="172"/>
    </row>
    <row r="71" spans="2:109" ht="13.5" customHeight="1">
      <c r="B71" s="54" t="s">
        <v>201</v>
      </c>
      <c r="C71" s="153">
        <f t="shared" si="80"/>
        <v>24773750.11240242</v>
      </c>
      <c r="D71" s="153">
        <f t="shared" si="80"/>
        <v>25457867.749653969</v>
      </c>
      <c r="E71" s="153">
        <f t="shared" si="80"/>
        <v>18802163.452908963</v>
      </c>
      <c r="F71" s="153">
        <f t="shared" si="80"/>
        <v>27745479.313745163</v>
      </c>
      <c r="G71" s="94">
        <f t="shared" si="95"/>
        <v>72005510.516308099</v>
      </c>
      <c r="H71" s="153">
        <f t="shared" si="81"/>
        <v>22546662.903938074</v>
      </c>
      <c r="I71" s="153">
        <f t="shared" si="81"/>
        <v>22595540.345370311</v>
      </c>
      <c r="J71" s="153">
        <f t="shared" si="81"/>
        <v>27774953.246900853</v>
      </c>
      <c r="K71" s="94">
        <f t="shared" si="96"/>
        <v>72917156.496209234</v>
      </c>
      <c r="L71" s="153">
        <f t="shared" si="82"/>
        <v>28510941.030264586</v>
      </c>
      <c r="M71" s="153">
        <f t="shared" si="82"/>
        <v>29943845.752114147</v>
      </c>
      <c r="N71" s="153">
        <f t="shared" si="82"/>
        <v>28395867.095229223</v>
      </c>
      <c r="O71" s="94">
        <f t="shared" si="97"/>
        <v>86850653.877607957</v>
      </c>
      <c r="P71" s="153">
        <f t="shared" si="83"/>
        <v>25203108.450898539</v>
      </c>
      <c r="Q71" s="153">
        <f t="shared" si="83"/>
        <v>17121762.287668355</v>
      </c>
      <c r="R71" s="153">
        <f t="shared" si="83"/>
        <v>25818119.933678631</v>
      </c>
      <c r="S71" s="94">
        <f t="shared" si="98"/>
        <v>68142990.672245517</v>
      </c>
      <c r="T71" s="153">
        <f t="shared" si="84"/>
        <v>24050354.941250857</v>
      </c>
      <c r="U71" s="153">
        <f t="shared" si="84"/>
        <v>20157211.262291186</v>
      </c>
      <c r="V71" s="153">
        <f t="shared" si="84"/>
        <v>20939281.957262736</v>
      </c>
      <c r="W71" s="94">
        <f t="shared" si="99"/>
        <v>65146848.160804778</v>
      </c>
      <c r="X71" s="153">
        <f t="shared" si="85"/>
        <v>20647733.001298063</v>
      </c>
      <c r="Y71" s="153">
        <f t="shared" si="85"/>
        <v>24742650.291565578</v>
      </c>
      <c r="Z71" s="153">
        <f t="shared" si="85"/>
        <v>27611115.459109642</v>
      </c>
      <c r="AA71" s="94">
        <f t="shared" si="100"/>
        <v>73001498.751973271</v>
      </c>
      <c r="AB71" s="153">
        <f t="shared" si="86"/>
        <v>23155044.502709813</v>
      </c>
      <c r="AC71" s="153">
        <f t="shared" si="86"/>
        <v>28259822.450920962</v>
      </c>
      <c r="AD71" s="153">
        <f t="shared" si="86"/>
        <v>22396095.156952854</v>
      </c>
      <c r="AE71" s="94">
        <f t="shared" si="101"/>
        <v>73810962.110583633</v>
      </c>
      <c r="AF71" s="153">
        <f t="shared" si="87"/>
        <v>16750236.083062224</v>
      </c>
      <c r="AG71" s="153">
        <f t="shared" si="87"/>
        <v>21654097.352269169</v>
      </c>
      <c r="AH71" s="153">
        <f t="shared" si="87"/>
        <v>25057849.689152148</v>
      </c>
      <c r="AI71" s="94">
        <f t="shared" si="102"/>
        <v>63462183.124483541</v>
      </c>
      <c r="AJ71" s="153">
        <f t="shared" si="88"/>
        <v>19966072.855421457</v>
      </c>
      <c r="AK71" s="153">
        <f t="shared" si="88"/>
        <v>19750213.461229924</v>
      </c>
      <c r="AL71" s="153">
        <f t="shared" si="88"/>
        <v>27252727.254506726</v>
      </c>
      <c r="AM71" s="94">
        <f t="shared" si="103"/>
        <v>66969013.571158111</v>
      </c>
      <c r="AN71" s="155">
        <f t="shared" si="89"/>
        <v>19953314.834803894</v>
      </c>
      <c r="AO71" s="155">
        <f t="shared" si="89"/>
        <v>22004595.617337339</v>
      </c>
      <c r="AP71" s="155">
        <f t="shared" si="89"/>
        <v>23754998.1020483</v>
      </c>
      <c r="AQ71" s="94">
        <f t="shared" si="104"/>
        <v>65712908.554189533</v>
      </c>
      <c r="AR71" s="155">
        <f t="shared" si="105"/>
        <v>25894086</v>
      </c>
      <c r="AS71" s="155">
        <f t="shared" si="105"/>
        <v>31069022</v>
      </c>
      <c r="AT71" s="155">
        <f t="shared" si="105"/>
        <v>23199327</v>
      </c>
      <c r="AU71" s="94">
        <f t="shared" si="106"/>
        <v>80162435</v>
      </c>
      <c r="AV71" s="155">
        <f t="shared" si="90"/>
        <v>24395893</v>
      </c>
      <c r="AW71" s="155">
        <f t="shared" si="90"/>
        <v>19097915</v>
      </c>
      <c r="AX71" s="155">
        <f t="shared" si="90"/>
        <v>29887064</v>
      </c>
      <c r="AY71" s="94">
        <f t="shared" si="90"/>
        <v>73380872</v>
      </c>
      <c r="AZ71" s="155">
        <f t="shared" si="90"/>
        <v>21813366</v>
      </c>
      <c r="BA71" s="155">
        <f t="shared" si="90"/>
        <v>22839093</v>
      </c>
      <c r="BB71" s="155">
        <f t="shared" si="90"/>
        <v>32213121</v>
      </c>
      <c r="BC71" s="94">
        <f t="shared" si="90"/>
        <v>76865580</v>
      </c>
      <c r="BD71" s="155">
        <f t="shared" ref="BD71:BE71" si="130">ROUND(BD49*BD91,0)</f>
        <v>27430289</v>
      </c>
      <c r="BE71" s="155">
        <f t="shared" si="130"/>
        <v>31840284</v>
      </c>
      <c r="BF71" s="155">
        <f t="shared" ref="BF71" si="131">ROUND(BF49*BF91,0)</f>
        <v>33967393</v>
      </c>
      <c r="BG71" s="94">
        <f t="shared" si="109"/>
        <v>93237966</v>
      </c>
      <c r="BH71" s="155">
        <f t="shared" si="92"/>
        <v>38591050</v>
      </c>
      <c r="BI71" s="155">
        <f t="shared" si="92"/>
        <v>44254141</v>
      </c>
      <c r="BJ71" s="155">
        <f t="shared" si="92"/>
        <v>34666564</v>
      </c>
      <c r="BK71" s="94">
        <f t="shared" si="110"/>
        <v>117511755</v>
      </c>
      <c r="BL71" s="155">
        <f t="shared" ref="BL71:BM75" si="132">ROUND(BL49*BL91,0)</f>
        <v>34594855</v>
      </c>
      <c r="BM71" s="155">
        <f t="shared" si="132"/>
        <v>30239216</v>
      </c>
      <c r="BN71" s="155">
        <f t="shared" ref="BN71" si="133">ROUND(BN49*BN91,0)</f>
        <v>44873153</v>
      </c>
      <c r="BO71" s="94">
        <f t="shared" si="112"/>
        <v>109707224</v>
      </c>
      <c r="CB71" s="172"/>
      <c r="CD71" s="172"/>
      <c r="CE71" s="172"/>
      <c r="CF71" s="172"/>
      <c r="CH71" s="172"/>
      <c r="CI71" s="172"/>
      <c r="CJ71" s="172"/>
      <c r="CK71" s="172"/>
      <c r="CL71" s="172"/>
      <c r="CM71" s="172"/>
      <c r="CN71" s="172"/>
      <c r="CO71" s="172"/>
      <c r="CP71" s="172"/>
      <c r="CQ71" s="172"/>
      <c r="CR71" s="172"/>
      <c r="CS71" s="172"/>
      <c r="CT71" s="172"/>
      <c r="CU71" s="172"/>
      <c r="CV71" s="172"/>
      <c r="CW71" s="172"/>
      <c r="CX71" s="172"/>
      <c r="CY71" s="172"/>
      <c r="CZ71" s="172"/>
      <c r="DA71" s="172"/>
      <c r="DB71" s="172"/>
      <c r="DC71" s="172"/>
      <c r="DD71" s="172"/>
      <c r="DE71" s="172"/>
    </row>
    <row r="72" spans="2:109" ht="13.5" customHeight="1">
      <c r="B72" s="54" t="s">
        <v>202</v>
      </c>
      <c r="C72" s="153">
        <f t="shared" si="80"/>
        <v>24595580.685299642</v>
      </c>
      <c r="D72" s="153">
        <f t="shared" si="80"/>
        <v>21763319.395895593</v>
      </c>
      <c r="E72" s="153">
        <f t="shared" si="80"/>
        <v>22422505.371577334</v>
      </c>
      <c r="F72" s="153">
        <f t="shared" si="80"/>
        <v>26275671.744527269</v>
      </c>
      <c r="G72" s="94">
        <f t="shared" si="95"/>
        <v>70461496.512000188</v>
      </c>
      <c r="H72" s="153">
        <f t="shared" si="81"/>
        <v>25755544.016349215</v>
      </c>
      <c r="I72" s="153">
        <f t="shared" si="81"/>
        <v>31072392.063388288</v>
      </c>
      <c r="J72" s="153">
        <f t="shared" si="81"/>
        <v>43030228.83138743</v>
      </c>
      <c r="K72" s="94">
        <f t="shared" si="96"/>
        <v>99858164.91112493</v>
      </c>
      <c r="L72" s="153">
        <f t="shared" si="82"/>
        <v>51185118.307696261</v>
      </c>
      <c r="M72" s="153">
        <f t="shared" si="82"/>
        <v>60485592.437711388</v>
      </c>
      <c r="N72" s="153">
        <f t="shared" si="82"/>
        <v>45037774.498062313</v>
      </c>
      <c r="O72" s="94">
        <f t="shared" si="97"/>
        <v>156708485.24346995</v>
      </c>
      <c r="P72" s="153">
        <f t="shared" si="83"/>
        <v>42832743.944898054</v>
      </c>
      <c r="Q72" s="153">
        <f t="shared" si="83"/>
        <v>41920328.063397065</v>
      </c>
      <c r="R72" s="153">
        <f t="shared" si="83"/>
        <v>44481895.156866558</v>
      </c>
      <c r="S72" s="94">
        <f t="shared" si="98"/>
        <v>129234967.16516167</v>
      </c>
      <c r="T72" s="153">
        <f t="shared" si="84"/>
        <v>38145245.693995416</v>
      </c>
      <c r="U72" s="153">
        <f t="shared" si="84"/>
        <v>32939369.258526579</v>
      </c>
      <c r="V72" s="153">
        <f t="shared" si="84"/>
        <v>41956799.815128095</v>
      </c>
      <c r="W72" s="94">
        <f t="shared" si="99"/>
        <v>113041414.7676501</v>
      </c>
      <c r="X72" s="153">
        <f t="shared" si="85"/>
        <v>36303586.132787034</v>
      </c>
      <c r="Y72" s="153">
        <f t="shared" si="85"/>
        <v>34010678.14670448</v>
      </c>
      <c r="Z72" s="153">
        <f t="shared" si="85"/>
        <v>35253491.141783401</v>
      </c>
      <c r="AA72" s="94">
        <f t="shared" si="100"/>
        <v>105567755.42127492</v>
      </c>
      <c r="AB72" s="153">
        <f t="shared" si="86"/>
        <v>31938841.838200927</v>
      </c>
      <c r="AC72" s="153">
        <f t="shared" si="86"/>
        <v>40983177.380389169</v>
      </c>
      <c r="AD72" s="153">
        <f t="shared" si="86"/>
        <v>31826802.111101296</v>
      </c>
      <c r="AE72" s="94">
        <f t="shared" si="101"/>
        <v>104748821.3296914</v>
      </c>
      <c r="AF72" s="153">
        <f t="shared" si="87"/>
        <v>50114620.057723694</v>
      </c>
      <c r="AG72" s="153">
        <f t="shared" si="87"/>
        <v>36666756.235016599</v>
      </c>
      <c r="AH72" s="153">
        <f t="shared" si="87"/>
        <v>41118762.598883718</v>
      </c>
      <c r="AI72" s="94">
        <f t="shared" si="102"/>
        <v>127900138.891624</v>
      </c>
      <c r="AJ72" s="153">
        <f t="shared" si="88"/>
        <v>40495588.422624081</v>
      </c>
      <c r="AK72" s="153">
        <f t="shared" si="88"/>
        <v>48783642.468282916</v>
      </c>
      <c r="AL72" s="153">
        <f t="shared" si="88"/>
        <v>56354323.272232302</v>
      </c>
      <c r="AM72" s="94">
        <f t="shared" si="103"/>
        <v>145633554.16313928</v>
      </c>
      <c r="AN72" s="155">
        <f t="shared" si="89"/>
        <v>44874845.736299299</v>
      </c>
      <c r="AO72" s="155">
        <f t="shared" si="89"/>
        <v>51918744.562983096</v>
      </c>
      <c r="AP72" s="155">
        <f t="shared" si="89"/>
        <v>44179517.539263338</v>
      </c>
      <c r="AQ72" s="94">
        <f t="shared" si="104"/>
        <v>140973107.83854574</v>
      </c>
      <c r="AR72" s="155">
        <f t="shared" si="105"/>
        <v>45525690</v>
      </c>
      <c r="AS72" s="155">
        <f t="shared" si="105"/>
        <v>57315408</v>
      </c>
      <c r="AT72" s="155">
        <f t="shared" si="105"/>
        <v>38698292</v>
      </c>
      <c r="AU72" s="94">
        <f t="shared" si="106"/>
        <v>141539390</v>
      </c>
      <c r="AV72" s="155">
        <f t="shared" si="90"/>
        <v>52141619</v>
      </c>
      <c r="AW72" s="155">
        <f t="shared" si="90"/>
        <v>40517157</v>
      </c>
      <c r="AX72" s="155">
        <f t="shared" si="90"/>
        <v>42582118</v>
      </c>
      <c r="AY72" s="94">
        <f t="shared" si="90"/>
        <v>135240894</v>
      </c>
      <c r="AZ72" s="155">
        <f t="shared" si="90"/>
        <v>44698239</v>
      </c>
      <c r="BA72" s="155">
        <f t="shared" si="90"/>
        <v>56878664</v>
      </c>
      <c r="BB72" s="155">
        <f t="shared" si="90"/>
        <v>78107000</v>
      </c>
      <c r="BC72" s="94">
        <f t="shared" si="90"/>
        <v>179683903</v>
      </c>
      <c r="BD72" s="155">
        <f t="shared" ref="BD72:BE72" si="134">ROUND(BD50*BD92,0)</f>
        <v>68669472</v>
      </c>
      <c r="BE72" s="155">
        <f t="shared" si="134"/>
        <v>77213603</v>
      </c>
      <c r="BF72" s="155">
        <f t="shared" ref="BF72" si="135">ROUND(BF50*BF92,0)</f>
        <v>66672595</v>
      </c>
      <c r="BG72" s="94">
        <f t="shared" si="109"/>
        <v>212555670</v>
      </c>
      <c r="BH72" s="155">
        <f t="shared" si="92"/>
        <v>66170644</v>
      </c>
      <c r="BI72" s="155">
        <f t="shared" si="92"/>
        <v>67456110</v>
      </c>
      <c r="BJ72" s="155">
        <f t="shared" si="92"/>
        <v>49285878</v>
      </c>
      <c r="BK72" s="94">
        <f t="shared" si="110"/>
        <v>182912632</v>
      </c>
      <c r="BL72" s="155">
        <f t="shared" si="132"/>
        <v>61351673</v>
      </c>
      <c r="BM72" s="155">
        <f t="shared" si="132"/>
        <v>44052022</v>
      </c>
      <c r="BN72" s="155">
        <f t="shared" ref="BN72" si="136">ROUND(BN50*BN92,0)</f>
        <v>55822208</v>
      </c>
      <c r="BO72" s="94">
        <f t="shared" si="112"/>
        <v>161225903</v>
      </c>
      <c r="CB72" s="172"/>
      <c r="CD72" s="172"/>
      <c r="CE72" s="172"/>
      <c r="CF72" s="172"/>
      <c r="CH72" s="172"/>
      <c r="CI72" s="172"/>
      <c r="CJ72" s="172"/>
      <c r="CK72" s="172"/>
      <c r="CL72" s="172"/>
      <c r="CM72" s="172"/>
      <c r="CN72" s="172"/>
      <c r="CO72" s="172"/>
      <c r="CP72" s="172"/>
      <c r="CQ72" s="172"/>
      <c r="CR72" s="172"/>
      <c r="CS72" s="172"/>
      <c r="CT72" s="172"/>
      <c r="CU72" s="172"/>
      <c r="CV72" s="172"/>
      <c r="CW72" s="172"/>
      <c r="CX72" s="172"/>
      <c r="CY72" s="172"/>
      <c r="CZ72" s="172"/>
      <c r="DA72" s="172"/>
      <c r="DB72" s="172"/>
      <c r="DC72" s="172"/>
      <c r="DD72" s="172"/>
      <c r="DE72" s="172"/>
    </row>
    <row r="73" spans="2:109" ht="13.5" customHeight="1">
      <c r="B73" s="54" t="s">
        <v>315</v>
      </c>
      <c r="C73" s="153">
        <f t="shared" si="80"/>
        <v>21074818.16546794</v>
      </c>
      <c r="D73" s="153">
        <f t="shared" si="80"/>
        <v>25694370.636398017</v>
      </c>
      <c r="E73" s="153">
        <f t="shared" si="80"/>
        <v>26873551.398632329</v>
      </c>
      <c r="F73" s="153">
        <f t="shared" si="80"/>
        <v>32932044.21485417</v>
      </c>
      <c r="G73" s="94">
        <f t="shared" si="95"/>
        <v>85499966.249884516</v>
      </c>
      <c r="H73" s="153">
        <f t="shared" si="81"/>
        <v>28424749.110411927</v>
      </c>
      <c r="I73" s="153">
        <f t="shared" si="81"/>
        <v>35077789.129066996</v>
      </c>
      <c r="J73" s="153">
        <f t="shared" si="81"/>
        <v>47610843.002007395</v>
      </c>
      <c r="K73" s="94">
        <f t="shared" si="96"/>
        <v>111113381.24148631</v>
      </c>
      <c r="L73" s="153">
        <f t="shared" si="82"/>
        <v>38502800.595037431</v>
      </c>
      <c r="M73" s="153">
        <f t="shared" si="82"/>
        <v>42935330.502195455</v>
      </c>
      <c r="N73" s="153">
        <f t="shared" si="82"/>
        <v>35243673.519535467</v>
      </c>
      <c r="O73" s="94">
        <f t="shared" si="97"/>
        <v>116681804.61676835</v>
      </c>
      <c r="P73" s="153">
        <f t="shared" si="83"/>
        <v>43409471.538317688</v>
      </c>
      <c r="Q73" s="153">
        <f t="shared" si="83"/>
        <v>38059208.983992986</v>
      </c>
      <c r="R73" s="153">
        <f t="shared" si="83"/>
        <v>24985564.459852986</v>
      </c>
      <c r="S73" s="94">
        <f t="shared" si="98"/>
        <v>106454244.98216367</v>
      </c>
      <c r="T73" s="153">
        <f t="shared" si="84"/>
        <v>26250217.783247136</v>
      </c>
      <c r="U73" s="153">
        <f t="shared" si="84"/>
        <v>27469190.700260587</v>
      </c>
      <c r="V73" s="153">
        <f t="shared" si="84"/>
        <v>35569217.501738787</v>
      </c>
      <c r="W73" s="94">
        <f t="shared" si="99"/>
        <v>89288625.985246509</v>
      </c>
      <c r="X73" s="153">
        <f t="shared" si="85"/>
        <v>27927766.548942365</v>
      </c>
      <c r="Y73" s="153">
        <f t="shared" si="85"/>
        <v>27347834.957827449</v>
      </c>
      <c r="Z73" s="153">
        <f t="shared" si="85"/>
        <v>37973230.193387747</v>
      </c>
      <c r="AA73" s="94">
        <f t="shared" si="100"/>
        <v>93248831.700157553</v>
      </c>
      <c r="AB73" s="153">
        <f t="shared" si="86"/>
        <v>29060951.950578395</v>
      </c>
      <c r="AC73" s="153">
        <f t="shared" si="86"/>
        <v>39909629.197060339</v>
      </c>
      <c r="AD73" s="153">
        <f t="shared" si="86"/>
        <v>38042381.129799008</v>
      </c>
      <c r="AE73" s="94">
        <f t="shared" si="101"/>
        <v>107012962.27743775</v>
      </c>
      <c r="AF73" s="153">
        <f t="shared" si="87"/>
        <v>70064329.376637384</v>
      </c>
      <c r="AG73" s="153">
        <f t="shared" si="87"/>
        <v>22777420.364458516</v>
      </c>
      <c r="AH73" s="153">
        <f t="shared" si="87"/>
        <v>25747565.902482647</v>
      </c>
      <c r="AI73" s="94">
        <f t="shared" si="102"/>
        <v>118589315.64357854</v>
      </c>
      <c r="AJ73" s="153">
        <f t="shared" si="88"/>
        <v>24472855.76463167</v>
      </c>
      <c r="AK73" s="153">
        <f t="shared" si="88"/>
        <v>27362158.774364125</v>
      </c>
      <c r="AL73" s="153">
        <f t="shared" si="88"/>
        <v>34293035.076617733</v>
      </c>
      <c r="AM73" s="94">
        <f t="shared" si="103"/>
        <v>86128049.61561352</v>
      </c>
      <c r="AN73" s="155">
        <f t="shared" si="89"/>
        <v>30392092.131231781</v>
      </c>
      <c r="AO73" s="155">
        <f t="shared" si="89"/>
        <v>46603028.941329598</v>
      </c>
      <c r="AP73" s="155">
        <f t="shared" si="89"/>
        <v>58406869.557512142</v>
      </c>
      <c r="AQ73" s="94">
        <f t="shared" si="104"/>
        <v>135401990.63007352</v>
      </c>
      <c r="AR73" s="155">
        <f t="shared" si="105"/>
        <v>45353457</v>
      </c>
      <c r="AS73" s="155">
        <f t="shared" si="105"/>
        <v>59313058</v>
      </c>
      <c r="AT73" s="155">
        <f t="shared" si="105"/>
        <v>47443807</v>
      </c>
      <c r="AU73" s="94">
        <f t="shared" si="106"/>
        <v>152110322</v>
      </c>
      <c r="AV73" s="155">
        <f t="shared" si="90"/>
        <v>73738430</v>
      </c>
      <c r="AW73" s="155">
        <f t="shared" si="90"/>
        <v>58385959</v>
      </c>
      <c r="AX73" s="155">
        <f t="shared" si="90"/>
        <v>44859244</v>
      </c>
      <c r="AY73" s="94">
        <f t="shared" si="90"/>
        <v>176983632</v>
      </c>
      <c r="AZ73" s="155">
        <f t="shared" si="90"/>
        <v>40173738</v>
      </c>
      <c r="BA73" s="155">
        <f t="shared" si="90"/>
        <v>44856559</v>
      </c>
      <c r="BB73" s="155">
        <f t="shared" si="90"/>
        <v>56110717</v>
      </c>
      <c r="BC73" s="94">
        <f t="shared" si="90"/>
        <v>141141014</v>
      </c>
      <c r="BD73" s="155">
        <f t="shared" ref="BD73:BE73" si="137">ROUND(BD51*BD93,0)</f>
        <v>47415223</v>
      </c>
      <c r="BE73" s="155">
        <f t="shared" si="137"/>
        <v>76522766</v>
      </c>
      <c r="BF73" s="155">
        <f t="shared" ref="BF73" si="138">ROUND(BF51*BF93,0)</f>
        <v>92310000</v>
      </c>
      <c r="BG73" s="94">
        <f t="shared" si="109"/>
        <v>216247989</v>
      </c>
      <c r="BH73" s="155">
        <f t="shared" si="92"/>
        <v>69889659</v>
      </c>
      <c r="BI73" s="155">
        <f t="shared" si="92"/>
        <v>75049070</v>
      </c>
      <c r="BJ73" s="155">
        <f t="shared" si="92"/>
        <v>71035108</v>
      </c>
      <c r="BK73" s="94">
        <f t="shared" si="110"/>
        <v>215973837</v>
      </c>
      <c r="BL73" s="155">
        <f t="shared" si="132"/>
        <v>112312247</v>
      </c>
      <c r="BM73" s="155">
        <f t="shared" si="132"/>
        <v>62321022</v>
      </c>
      <c r="BN73" s="155">
        <f t="shared" ref="BN73" si="139">ROUND(BN51*BN93,0)</f>
        <v>81055978</v>
      </c>
      <c r="BO73" s="94">
        <f t="shared" si="112"/>
        <v>255689247</v>
      </c>
      <c r="CB73" s="172"/>
      <c r="CD73" s="172"/>
      <c r="CE73" s="172"/>
      <c r="CF73" s="172"/>
      <c r="CH73" s="172"/>
      <c r="CI73" s="172"/>
      <c r="CJ73" s="172"/>
      <c r="CK73" s="172"/>
      <c r="CL73" s="172"/>
      <c r="CM73" s="172"/>
      <c r="CN73" s="172"/>
      <c r="CO73" s="172"/>
      <c r="CP73" s="172"/>
      <c r="CQ73" s="172"/>
      <c r="CR73" s="172"/>
      <c r="CS73" s="172"/>
      <c r="CT73" s="172"/>
      <c r="CU73" s="172"/>
      <c r="CV73" s="172"/>
      <c r="CW73" s="172"/>
      <c r="CX73" s="172"/>
      <c r="CY73" s="172"/>
      <c r="CZ73" s="172"/>
      <c r="DA73" s="172"/>
      <c r="DB73" s="172"/>
      <c r="DC73" s="172"/>
      <c r="DD73" s="172"/>
      <c r="DE73" s="172"/>
    </row>
    <row r="74" spans="2:109" ht="13.5" customHeight="1">
      <c r="B74" s="54" t="s">
        <v>203</v>
      </c>
      <c r="C74" s="153">
        <f t="shared" si="80"/>
        <v>0</v>
      </c>
      <c r="D74" s="153">
        <f t="shared" si="80"/>
        <v>0</v>
      </c>
      <c r="E74" s="153">
        <f t="shared" si="80"/>
        <v>0</v>
      </c>
      <c r="F74" s="153">
        <f t="shared" si="80"/>
        <v>0</v>
      </c>
      <c r="G74" s="94">
        <f t="shared" si="95"/>
        <v>0</v>
      </c>
      <c r="H74" s="153">
        <f t="shared" si="81"/>
        <v>0</v>
      </c>
      <c r="I74" s="153">
        <f t="shared" si="81"/>
        <v>17055314.19454819</v>
      </c>
      <c r="J74" s="153">
        <f t="shared" si="81"/>
        <v>53842880.805848025</v>
      </c>
      <c r="K74" s="94">
        <f t="shared" si="96"/>
        <v>70898195.000396222</v>
      </c>
      <c r="L74" s="153">
        <f t="shared" si="82"/>
        <v>64809333.378600806</v>
      </c>
      <c r="M74" s="153">
        <f t="shared" si="82"/>
        <v>103728647.17747799</v>
      </c>
      <c r="N74" s="153">
        <f t="shared" si="82"/>
        <v>95234942.667696163</v>
      </c>
      <c r="O74" s="94">
        <f t="shared" si="97"/>
        <v>263772923.22377497</v>
      </c>
      <c r="P74" s="153">
        <f t="shared" si="83"/>
        <v>96775168.801944524</v>
      </c>
      <c r="Q74" s="153">
        <f t="shared" si="83"/>
        <v>99535836.860508382</v>
      </c>
      <c r="R74" s="153">
        <f t="shared" si="83"/>
        <v>101870202.70739874</v>
      </c>
      <c r="S74" s="94">
        <f t="shared" si="98"/>
        <v>298181208.36985165</v>
      </c>
      <c r="T74" s="153">
        <f t="shared" si="84"/>
        <v>97195329.547288463</v>
      </c>
      <c r="U74" s="153">
        <f t="shared" si="84"/>
        <v>110687263.70436989</v>
      </c>
      <c r="V74" s="153">
        <f t="shared" si="84"/>
        <v>128822571.22297192</v>
      </c>
      <c r="W74" s="94">
        <f t="shared" si="99"/>
        <v>336705164.47463024</v>
      </c>
      <c r="X74" s="153">
        <f t="shared" si="85"/>
        <v>103846879.82534507</v>
      </c>
      <c r="Y74" s="153">
        <f t="shared" si="85"/>
        <v>98606368.920344338</v>
      </c>
      <c r="Z74" s="153">
        <f t="shared" si="85"/>
        <v>95641825.202051669</v>
      </c>
      <c r="AA74" s="94">
        <f t="shared" si="100"/>
        <v>298095073.94774103</v>
      </c>
      <c r="AB74" s="153">
        <f t="shared" si="86"/>
        <v>91227313.999706551</v>
      </c>
      <c r="AC74" s="153">
        <f t="shared" si="86"/>
        <v>108434899.1866269</v>
      </c>
      <c r="AD74" s="153">
        <f t="shared" si="86"/>
        <v>89631140.781980649</v>
      </c>
      <c r="AE74" s="94">
        <f t="shared" si="101"/>
        <v>289293353.96831411</v>
      </c>
      <c r="AF74" s="153">
        <f t="shared" si="87"/>
        <v>105350761.06006919</v>
      </c>
      <c r="AG74" s="153">
        <f t="shared" si="87"/>
        <v>70932657.688681319</v>
      </c>
      <c r="AH74" s="153">
        <f t="shared" si="87"/>
        <v>93241590.212471575</v>
      </c>
      <c r="AI74" s="94">
        <f t="shared" si="102"/>
        <v>269525008.96122205</v>
      </c>
      <c r="AJ74" s="153">
        <f t="shared" si="88"/>
        <v>101266744.2327369</v>
      </c>
      <c r="AK74" s="153">
        <f t="shared" si="88"/>
        <v>112586358.74853446</v>
      </c>
      <c r="AL74" s="153">
        <f t="shared" si="88"/>
        <v>175729150.81157345</v>
      </c>
      <c r="AM74" s="94">
        <f t="shared" si="103"/>
        <v>389582253.79284477</v>
      </c>
      <c r="AN74" s="155">
        <f t="shared" si="89"/>
        <v>147132226.47035843</v>
      </c>
      <c r="AO74" s="155">
        <f t="shared" si="89"/>
        <v>141139819.60603684</v>
      </c>
      <c r="AP74" s="155">
        <f t="shared" si="89"/>
        <v>118052337.0736472</v>
      </c>
      <c r="AQ74" s="94">
        <f t="shared" si="104"/>
        <v>406324383.15004247</v>
      </c>
      <c r="AR74" s="155">
        <f t="shared" si="105"/>
        <v>122920347</v>
      </c>
      <c r="AS74" s="155">
        <f t="shared" si="105"/>
        <v>184406720</v>
      </c>
      <c r="AT74" s="155">
        <f t="shared" si="105"/>
        <v>99456643</v>
      </c>
      <c r="AU74" s="94">
        <f t="shared" si="106"/>
        <v>406783710</v>
      </c>
      <c r="AV74" s="155">
        <f t="shared" si="90"/>
        <v>139980833</v>
      </c>
      <c r="AW74" s="155">
        <f t="shared" si="90"/>
        <v>97616255</v>
      </c>
      <c r="AX74" s="155">
        <f t="shared" si="90"/>
        <v>144384344</v>
      </c>
      <c r="AY74" s="94">
        <f t="shared" si="90"/>
        <v>381981431</v>
      </c>
      <c r="AZ74" s="155">
        <f t="shared" si="90"/>
        <v>125531540</v>
      </c>
      <c r="BA74" s="155">
        <f t="shared" si="90"/>
        <v>136338108</v>
      </c>
      <c r="BB74" s="155">
        <f t="shared" si="90"/>
        <v>238638818</v>
      </c>
      <c r="BC74" s="94">
        <f t="shared" si="90"/>
        <v>500508465</v>
      </c>
      <c r="BD74" s="155">
        <f t="shared" ref="BD74:BE74" si="140">ROUND(BD52*BD94,0)</f>
        <v>195143741</v>
      </c>
      <c r="BE74" s="155">
        <f t="shared" si="140"/>
        <v>202858891</v>
      </c>
      <c r="BF74" s="155">
        <f t="shared" ref="BF74" si="141">ROUND(BF52*BF94,0)</f>
        <v>176025409</v>
      </c>
      <c r="BG74" s="94">
        <f t="shared" si="109"/>
        <v>574028041</v>
      </c>
      <c r="BH74" s="155">
        <f t="shared" si="92"/>
        <v>176601832</v>
      </c>
      <c r="BI74" s="155">
        <f t="shared" si="92"/>
        <v>271010340</v>
      </c>
      <c r="BJ74" s="155">
        <f t="shared" si="92"/>
        <v>141175058</v>
      </c>
      <c r="BK74" s="94">
        <f t="shared" si="110"/>
        <v>588787230</v>
      </c>
      <c r="BL74" s="155">
        <f t="shared" si="132"/>
        <v>179800763</v>
      </c>
      <c r="BM74" s="155">
        <f t="shared" si="132"/>
        <v>120288243</v>
      </c>
      <c r="BN74" s="155">
        <f t="shared" ref="BN74" si="142">ROUND(BN52*BN94,0)</f>
        <v>196008254</v>
      </c>
      <c r="BO74" s="94">
        <f t="shared" si="112"/>
        <v>496097260</v>
      </c>
      <c r="CB74" s="172"/>
      <c r="CD74" s="172"/>
      <c r="CE74" s="172"/>
      <c r="CF74" s="172"/>
      <c r="CH74" s="172"/>
      <c r="CI74" s="172"/>
      <c r="CJ74" s="172"/>
      <c r="CK74" s="172"/>
      <c r="CL74" s="172"/>
      <c r="CM74" s="172"/>
      <c r="CN74" s="172"/>
      <c r="CO74" s="172"/>
      <c r="CP74" s="172"/>
      <c r="CQ74" s="172"/>
      <c r="CR74" s="172"/>
      <c r="CS74" s="172"/>
      <c r="CT74" s="172"/>
      <c r="CU74" s="172"/>
      <c r="CV74" s="172"/>
      <c r="CW74" s="172"/>
      <c r="CX74" s="172"/>
      <c r="CY74" s="172"/>
      <c r="CZ74" s="172"/>
      <c r="DA74" s="172"/>
      <c r="DB74" s="172"/>
      <c r="DC74" s="172"/>
      <c r="DD74" s="172"/>
      <c r="DE74" s="172"/>
    </row>
    <row r="75" spans="2:109" ht="13.5" customHeight="1">
      <c r="B75" s="54" t="s">
        <v>204</v>
      </c>
      <c r="C75" s="153">
        <f t="shared" si="80"/>
        <v>18099239.550098326</v>
      </c>
      <c r="D75" s="153">
        <f t="shared" si="80"/>
        <v>34599367.062306784</v>
      </c>
      <c r="E75" s="153">
        <f t="shared" si="80"/>
        <v>35163282.126911372</v>
      </c>
      <c r="F75" s="153">
        <f t="shared" si="80"/>
        <v>36749073.34835197</v>
      </c>
      <c r="G75" s="94">
        <f t="shared" si="95"/>
        <v>106511722.53757013</v>
      </c>
      <c r="H75" s="153">
        <f t="shared" si="81"/>
        <v>39455677.171753511</v>
      </c>
      <c r="I75" s="153">
        <f t="shared" si="81"/>
        <v>28557347.42283031</v>
      </c>
      <c r="J75" s="153">
        <f t="shared" si="81"/>
        <v>39833662.655473262</v>
      </c>
      <c r="K75" s="94">
        <f t="shared" si="96"/>
        <v>107846687.25005709</v>
      </c>
      <c r="L75" s="153">
        <f t="shared" si="82"/>
        <v>44939923.124271519</v>
      </c>
      <c r="M75" s="153">
        <f t="shared" si="82"/>
        <v>52185091.32920827</v>
      </c>
      <c r="N75" s="153">
        <f t="shared" si="82"/>
        <v>41660314.063033894</v>
      </c>
      <c r="O75" s="94">
        <f t="shared" si="97"/>
        <v>138785328.51651371</v>
      </c>
      <c r="P75" s="153">
        <f t="shared" si="83"/>
        <v>40496577.003676832</v>
      </c>
      <c r="Q75" s="153">
        <f t="shared" si="83"/>
        <v>36635563.930536807</v>
      </c>
      <c r="R75" s="153">
        <f t="shared" si="83"/>
        <v>40171502.674626663</v>
      </c>
      <c r="S75" s="94">
        <f t="shared" si="98"/>
        <v>117303643.6088403</v>
      </c>
      <c r="T75" s="153">
        <f t="shared" si="84"/>
        <v>38966934.520454951</v>
      </c>
      <c r="U75" s="153">
        <f t="shared" si="84"/>
        <v>35429017.206378743</v>
      </c>
      <c r="V75" s="153">
        <f t="shared" si="84"/>
        <v>39430126.253035598</v>
      </c>
      <c r="W75" s="94">
        <f t="shared" si="99"/>
        <v>113826077.97986931</v>
      </c>
      <c r="X75" s="153">
        <f t="shared" si="85"/>
        <v>33670692.666327558</v>
      </c>
      <c r="Y75" s="153">
        <f t="shared" si="85"/>
        <v>33592992.578542784</v>
      </c>
      <c r="Z75" s="153">
        <f t="shared" si="85"/>
        <v>35682073.403464362</v>
      </c>
      <c r="AA75" s="94">
        <f t="shared" si="100"/>
        <v>102945758.6483347</v>
      </c>
      <c r="AB75" s="153">
        <f t="shared" si="86"/>
        <v>44904620.883064307</v>
      </c>
      <c r="AC75" s="153">
        <f t="shared" si="86"/>
        <v>46691717.490754105</v>
      </c>
      <c r="AD75" s="153">
        <f t="shared" si="86"/>
        <v>41086531.36440739</v>
      </c>
      <c r="AE75" s="94">
        <f t="shared" si="101"/>
        <v>132682869.7382258</v>
      </c>
      <c r="AF75" s="153">
        <f t="shared" si="87"/>
        <v>43061333.87822932</v>
      </c>
      <c r="AG75" s="153">
        <f t="shared" si="87"/>
        <v>39757379.727003977</v>
      </c>
      <c r="AH75" s="153">
        <f t="shared" si="87"/>
        <v>43381471.111309379</v>
      </c>
      <c r="AI75" s="94">
        <f t="shared" si="102"/>
        <v>126200184.71654268</v>
      </c>
      <c r="AJ75" s="153">
        <f t="shared" si="88"/>
        <v>45165084.064716533</v>
      </c>
      <c r="AK75" s="153">
        <f t="shared" si="88"/>
        <v>45995303.468993008</v>
      </c>
      <c r="AL75" s="153">
        <f t="shared" si="88"/>
        <v>52928105.498796135</v>
      </c>
      <c r="AM75" s="94">
        <f t="shared" si="103"/>
        <v>144088493.03250569</v>
      </c>
      <c r="AN75" s="155">
        <f t="shared" si="89"/>
        <v>49741398.143750429</v>
      </c>
      <c r="AO75" s="155">
        <f t="shared" si="89"/>
        <v>57273867.116428569</v>
      </c>
      <c r="AP75" s="155">
        <f t="shared" si="89"/>
        <v>57829848.304625422</v>
      </c>
      <c r="AQ75" s="94">
        <f t="shared" si="104"/>
        <v>164845113.56480443</v>
      </c>
      <c r="AR75" s="155">
        <f t="shared" si="105"/>
        <v>60969543</v>
      </c>
      <c r="AS75" s="155">
        <f t="shared" si="105"/>
        <v>74062549</v>
      </c>
      <c r="AT75" s="155">
        <f t="shared" si="105"/>
        <v>62604158</v>
      </c>
      <c r="AU75" s="94">
        <f t="shared" si="106"/>
        <v>197636250</v>
      </c>
      <c r="AV75" s="155">
        <f t="shared" si="90"/>
        <v>67329301</v>
      </c>
      <c r="AW75" s="155">
        <f t="shared" si="90"/>
        <v>60456127</v>
      </c>
      <c r="AX75" s="155">
        <f t="shared" si="90"/>
        <v>82913264</v>
      </c>
      <c r="AY75" s="94">
        <f t="shared" si="90"/>
        <v>210698693</v>
      </c>
      <c r="AZ75" s="155">
        <f t="shared" si="90"/>
        <v>62018405</v>
      </c>
      <c r="BA75" s="155">
        <f t="shared" si="90"/>
        <v>63757941</v>
      </c>
      <c r="BB75" s="155">
        <f t="shared" si="90"/>
        <v>83848996</v>
      </c>
      <c r="BC75" s="94">
        <f t="shared" si="90"/>
        <v>209625342</v>
      </c>
      <c r="BD75" s="155">
        <f t="shared" ref="BD75:BE75" si="143">ROUND(BD53*BD95,0)</f>
        <v>72468622</v>
      </c>
      <c r="BE75" s="155">
        <f t="shared" si="143"/>
        <v>82231958</v>
      </c>
      <c r="BF75" s="155">
        <f t="shared" ref="BF75" si="144">ROUND(BF53*BF95,0)</f>
        <v>89335225</v>
      </c>
      <c r="BG75" s="94">
        <f t="shared" si="109"/>
        <v>244035805</v>
      </c>
      <c r="BH75" s="155">
        <f t="shared" si="92"/>
        <v>87646973</v>
      </c>
      <c r="BI75" s="155">
        <f t="shared" si="92"/>
        <v>110850851</v>
      </c>
      <c r="BJ75" s="155">
        <f t="shared" si="92"/>
        <v>93321334</v>
      </c>
      <c r="BK75" s="94">
        <f t="shared" si="110"/>
        <v>291819158</v>
      </c>
      <c r="BL75" s="155">
        <f t="shared" si="132"/>
        <v>98994710</v>
      </c>
      <c r="BM75" s="155">
        <f t="shared" si="132"/>
        <v>82632948</v>
      </c>
      <c r="BN75" s="155">
        <f t="shared" ref="BN75" si="145">ROUND(BN53*BN95,0)</f>
        <v>116663628</v>
      </c>
      <c r="BO75" s="94">
        <f t="shared" si="112"/>
        <v>298291286</v>
      </c>
      <c r="CB75" s="172"/>
      <c r="CD75" s="172"/>
      <c r="CE75" s="172"/>
      <c r="CF75" s="172"/>
      <c r="CH75" s="172"/>
      <c r="CI75" s="172"/>
      <c r="CJ75" s="172"/>
      <c r="CK75" s="172"/>
      <c r="CL75" s="172"/>
      <c r="CM75" s="172"/>
      <c r="CN75" s="172"/>
      <c r="CO75" s="172"/>
      <c r="CP75" s="172"/>
      <c r="CQ75" s="172"/>
      <c r="CR75" s="172"/>
      <c r="CS75" s="172"/>
      <c r="CT75" s="172"/>
      <c r="CU75" s="172"/>
      <c r="CV75" s="172"/>
      <c r="CW75" s="172"/>
      <c r="CX75" s="172"/>
      <c r="CY75" s="172"/>
      <c r="CZ75" s="172"/>
      <c r="DA75" s="172"/>
      <c r="DB75" s="172"/>
      <c r="DC75" s="172"/>
      <c r="DD75" s="172"/>
      <c r="DE75" s="172"/>
    </row>
    <row r="76" spans="2:109" ht="13.5" customHeight="1">
      <c r="B76" s="54" t="s">
        <v>205</v>
      </c>
      <c r="C76" s="153">
        <f t="shared" si="80"/>
        <v>85189641.504043028</v>
      </c>
      <c r="D76" s="153">
        <f t="shared" si="80"/>
        <v>84404458.439548478</v>
      </c>
      <c r="E76" s="153">
        <f t="shared" si="80"/>
        <v>79928133.556148455</v>
      </c>
      <c r="F76" s="153">
        <f t="shared" si="80"/>
        <v>103459373.52381293</v>
      </c>
      <c r="G76" s="94">
        <f t="shared" si="95"/>
        <v>267791965.51950985</v>
      </c>
      <c r="H76" s="153">
        <f t="shared" si="81"/>
        <v>105072082.79114887</v>
      </c>
      <c r="I76" s="153">
        <f t="shared" si="81"/>
        <v>100282784.69979678</v>
      </c>
      <c r="J76" s="153">
        <f t="shared" si="81"/>
        <v>104225153.29395397</v>
      </c>
      <c r="K76" s="94">
        <f t="shared" si="96"/>
        <v>309580020.78489959</v>
      </c>
      <c r="L76" s="153">
        <f t="shared" si="82"/>
        <v>117759389.55258462</v>
      </c>
      <c r="M76" s="153">
        <f t="shared" si="82"/>
        <v>137273401.72901574</v>
      </c>
      <c r="N76" s="153">
        <f t="shared" si="82"/>
        <v>126958262.88858849</v>
      </c>
      <c r="O76" s="94">
        <f t="shared" si="97"/>
        <v>381991054.17018884</v>
      </c>
      <c r="P76" s="153">
        <f t="shared" si="83"/>
        <v>118394770.40380701</v>
      </c>
      <c r="Q76" s="153">
        <f t="shared" si="83"/>
        <v>110580317.31975615</v>
      </c>
      <c r="R76" s="153">
        <f t="shared" si="83"/>
        <v>119846779.32192372</v>
      </c>
      <c r="S76" s="94">
        <f t="shared" si="98"/>
        <v>348821867.04548687</v>
      </c>
      <c r="T76" s="153">
        <f t="shared" si="84"/>
        <v>127244352.26910473</v>
      </c>
      <c r="U76" s="153">
        <f t="shared" si="84"/>
        <v>134044314.80952372</v>
      </c>
      <c r="V76" s="153">
        <f t="shared" si="84"/>
        <v>157121060.42288414</v>
      </c>
      <c r="W76" s="94">
        <f t="shared" si="99"/>
        <v>418409727.50151259</v>
      </c>
      <c r="X76" s="153">
        <f t="shared" si="85"/>
        <v>132901389.46795179</v>
      </c>
      <c r="Y76" s="153">
        <f t="shared" si="85"/>
        <v>129401153.0798648</v>
      </c>
      <c r="Z76" s="153">
        <f t="shared" si="85"/>
        <v>141198414.08349106</v>
      </c>
      <c r="AA76" s="94">
        <f t="shared" si="100"/>
        <v>403500956.6313076</v>
      </c>
      <c r="AB76" s="153">
        <f t="shared" si="86"/>
        <v>154696795.34766281</v>
      </c>
      <c r="AC76" s="153">
        <f t="shared" si="86"/>
        <v>189843343.41574916</v>
      </c>
      <c r="AD76" s="153">
        <f t="shared" si="86"/>
        <v>155551830.7073718</v>
      </c>
      <c r="AE76" s="94">
        <f t="shared" si="101"/>
        <v>500091969.47078383</v>
      </c>
      <c r="AF76" s="153">
        <f t="shared" si="87"/>
        <v>193285512.10550606</v>
      </c>
      <c r="AG76" s="153">
        <f t="shared" si="87"/>
        <v>154037812.02778</v>
      </c>
      <c r="AH76" s="153">
        <f t="shared" si="87"/>
        <v>158274298.83207014</v>
      </c>
      <c r="AI76" s="94">
        <f t="shared" si="102"/>
        <v>505597622.96535623</v>
      </c>
      <c r="AJ76" s="153">
        <f t="shared" si="88"/>
        <v>149840695.47622609</v>
      </c>
      <c r="AK76" s="153">
        <f t="shared" si="88"/>
        <v>155586721.92118451</v>
      </c>
      <c r="AL76" s="153">
        <f t="shared" si="88"/>
        <v>187660588.69108748</v>
      </c>
      <c r="AM76" s="94">
        <f t="shared" si="103"/>
        <v>493088006.08849812</v>
      </c>
      <c r="AN76" s="155">
        <f t="shared" si="89"/>
        <v>156851896.20513001</v>
      </c>
      <c r="AO76" s="155">
        <f t="shared" si="89"/>
        <v>159534943.62835759</v>
      </c>
      <c r="AP76" s="155">
        <f t="shared" si="89"/>
        <v>196691929.34115529</v>
      </c>
      <c r="AQ76" s="94">
        <f t="shared" si="104"/>
        <v>513078769.17464292</v>
      </c>
      <c r="AR76" s="155">
        <f t="shared" si="105"/>
        <v>184136477</v>
      </c>
      <c r="AS76" s="155">
        <f t="shared" si="105"/>
        <v>226187013</v>
      </c>
      <c r="AT76" s="155">
        <f t="shared" si="105"/>
        <v>181348106</v>
      </c>
      <c r="AU76" s="94">
        <f t="shared" si="106"/>
        <v>591671596</v>
      </c>
      <c r="AV76" s="155">
        <f t="shared" si="90"/>
        <v>200888511</v>
      </c>
      <c r="AW76" s="155">
        <f t="shared" si="90"/>
        <v>128873996</v>
      </c>
      <c r="AX76" s="155">
        <f t="shared" si="90"/>
        <v>261681557</v>
      </c>
      <c r="AY76" s="94">
        <f t="shared" si="90"/>
        <v>591444063</v>
      </c>
      <c r="AZ76" s="155">
        <f t="shared" si="90"/>
        <v>205622656</v>
      </c>
      <c r="BA76" s="155">
        <f t="shared" si="90"/>
        <v>229006491</v>
      </c>
      <c r="BB76" s="155">
        <f t="shared" si="90"/>
        <v>323025742</v>
      </c>
      <c r="BC76" s="94">
        <f t="shared" si="90"/>
        <v>757654888</v>
      </c>
      <c r="BD76" s="155">
        <f t="shared" ref="BD76:BE76" si="146">ROUND(BD54*BD96,0)</f>
        <v>200732906</v>
      </c>
      <c r="BE76" s="155">
        <f t="shared" si="146"/>
        <v>207872934</v>
      </c>
      <c r="BF76" s="155">
        <f t="shared" ref="BF76" si="147">ROUND(BF54*BF96,0)</f>
        <v>254034168</v>
      </c>
      <c r="BG76" s="94">
        <f t="shared" si="109"/>
        <v>662640008</v>
      </c>
      <c r="BH76" s="155">
        <f t="shared" si="92"/>
        <v>248892624</v>
      </c>
      <c r="BI76" s="155">
        <f t="shared" si="92"/>
        <v>294160571</v>
      </c>
      <c r="BJ76" s="155">
        <f t="shared" si="92"/>
        <v>237735672</v>
      </c>
      <c r="BK76" s="94">
        <f t="shared" si="110"/>
        <v>780788867</v>
      </c>
      <c r="BL76" s="155">
        <f t="shared" ref="BL76:BM76" si="148">ROUND(BL54*BL96,0)</f>
        <v>262653381</v>
      </c>
      <c r="BM76" s="155">
        <f t="shared" si="148"/>
        <v>154304063</v>
      </c>
      <c r="BN76" s="155">
        <f t="shared" ref="BN76" si="149">ROUND(BN54*BN96,0)</f>
        <v>289457231</v>
      </c>
      <c r="BO76" s="94">
        <f t="shared" si="112"/>
        <v>706414675</v>
      </c>
      <c r="CB76" s="172"/>
      <c r="CD76" s="172"/>
      <c r="CE76" s="172"/>
      <c r="CF76" s="172"/>
      <c r="CH76" s="172"/>
      <c r="CI76" s="172"/>
      <c r="CJ76" s="172"/>
      <c r="CK76" s="172"/>
      <c r="CL76" s="172"/>
      <c r="CM76" s="172"/>
      <c r="CN76" s="172"/>
      <c r="CO76" s="172"/>
      <c r="CP76" s="172"/>
      <c r="CQ76" s="172"/>
      <c r="CR76" s="172"/>
      <c r="CS76" s="172"/>
      <c r="CT76" s="172"/>
      <c r="CU76" s="172"/>
      <c r="CV76" s="172"/>
      <c r="CW76" s="172"/>
      <c r="CX76" s="172"/>
      <c r="CY76" s="172"/>
      <c r="CZ76" s="172"/>
      <c r="DA76" s="172"/>
      <c r="DB76" s="172"/>
      <c r="DC76" s="172"/>
      <c r="DD76" s="172"/>
      <c r="DE76" s="172"/>
    </row>
    <row r="77" spans="2:109" ht="13.5" hidden="1" customHeight="1">
      <c r="B77" s="54" t="s">
        <v>206</v>
      </c>
      <c r="C77" s="153">
        <f t="shared" si="80"/>
        <v>0</v>
      </c>
      <c r="D77" s="153">
        <f t="shared" si="80"/>
        <v>0</v>
      </c>
      <c r="E77" s="153">
        <f t="shared" si="80"/>
        <v>0</v>
      </c>
      <c r="F77" s="153">
        <f t="shared" si="80"/>
        <v>0</v>
      </c>
      <c r="G77" s="94">
        <f t="shared" si="95"/>
        <v>0</v>
      </c>
      <c r="H77" s="153">
        <f t="shared" si="81"/>
        <v>0</v>
      </c>
      <c r="I77" s="153">
        <f t="shared" si="81"/>
        <v>0</v>
      </c>
      <c r="J77" s="153">
        <f t="shared" si="81"/>
        <v>14109.241744912049</v>
      </c>
      <c r="K77" s="94">
        <f t="shared" si="96"/>
        <v>14109.241744912049</v>
      </c>
      <c r="L77" s="153">
        <f t="shared" si="82"/>
        <v>16956.367171207512</v>
      </c>
      <c r="M77" s="153">
        <f t="shared" si="82"/>
        <v>0</v>
      </c>
      <c r="N77" s="153">
        <f t="shared" si="82"/>
        <v>12118.659093061584</v>
      </c>
      <c r="O77" s="94">
        <f t="shared" si="97"/>
        <v>29075.026264269094</v>
      </c>
      <c r="P77" s="153">
        <f t="shared" si="83"/>
        <v>6917.4176419435535</v>
      </c>
      <c r="Q77" s="153">
        <f t="shared" si="83"/>
        <v>3600.6539251023842</v>
      </c>
      <c r="R77" s="153">
        <f t="shared" si="83"/>
        <v>3029.1818283684961</v>
      </c>
      <c r="S77" s="94">
        <f t="shared" si="98"/>
        <v>13547.253395414435</v>
      </c>
      <c r="T77" s="153">
        <f t="shared" si="84"/>
        <v>15703.186709146725</v>
      </c>
      <c r="U77" s="153">
        <f t="shared" si="84"/>
        <v>6929.9090799734877</v>
      </c>
      <c r="V77" s="153">
        <f t="shared" si="84"/>
        <v>7169.2007877346132</v>
      </c>
      <c r="W77" s="94">
        <f t="shared" si="99"/>
        <v>29802.296576854824</v>
      </c>
      <c r="X77" s="153">
        <f t="shared" si="85"/>
        <v>3390.2238294722192</v>
      </c>
      <c r="Y77" s="153">
        <f t="shared" si="85"/>
        <v>2122.9210144696303</v>
      </c>
      <c r="Z77" s="153">
        <f t="shared" si="85"/>
        <v>2330.6262170765935</v>
      </c>
      <c r="AA77" s="94">
        <f t="shared" si="100"/>
        <v>7843.7710610184422</v>
      </c>
      <c r="AB77" s="153">
        <f t="shared" si="86"/>
        <v>2491.7122907113003</v>
      </c>
      <c r="AC77" s="153">
        <f t="shared" si="86"/>
        <v>3535.6541031674387</v>
      </c>
      <c r="AD77" s="153">
        <f t="shared" si="86"/>
        <v>1809.0273406769222</v>
      </c>
      <c r="AE77" s="94">
        <f t="shared" si="101"/>
        <v>7836.3937345556615</v>
      </c>
      <c r="AF77" s="153">
        <f t="shared" si="87"/>
        <v>707.59697441329911</v>
      </c>
      <c r="AG77" s="153">
        <f t="shared" si="87"/>
        <v>2838.595077004336</v>
      </c>
      <c r="AH77" s="153">
        <f t="shared" si="87"/>
        <v>3086.6434157061512</v>
      </c>
      <c r="AI77" s="94">
        <f t="shared" si="102"/>
        <v>6632.8354671237867</v>
      </c>
      <c r="AJ77" s="153">
        <f t="shared" si="88"/>
        <v>2893.8086179558295</v>
      </c>
      <c r="AK77" s="153">
        <f t="shared" si="88"/>
        <v>2738.9981310958051</v>
      </c>
      <c r="AL77" s="153">
        <f t="shared" si="88"/>
        <v>4975.9115146782569</v>
      </c>
      <c r="AM77" s="94">
        <f t="shared" si="103"/>
        <v>10608.718263729892</v>
      </c>
      <c r="AN77" s="155">
        <f t="shared" si="89"/>
        <v>4026.6062630159545</v>
      </c>
      <c r="AO77" s="155">
        <f t="shared" si="89"/>
        <v>3726.5574307546563</v>
      </c>
      <c r="AP77" s="155">
        <f t="shared" si="89"/>
        <v>0</v>
      </c>
      <c r="AQ77" s="94">
        <f t="shared" si="104"/>
        <v>7753.1636937706107</v>
      </c>
      <c r="AR77" s="155"/>
      <c r="AS77" s="155"/>
      <c r="AT77" s="155"/>
      <c r="AU77" s="94">
        <f t="shared" si="106"/>
        <v>0</v>
      </c>
      <c r="AV77" s="155"/>
      <c r="AW77" s="155"/>
      <c r="AX77" s="155"/>
      <c r="AY77" s="94"/>
      <c r="AZ77" s="155"/>
      <c r="BA77" s="155"/>
      <c r="BB77" s="155"/>
      <c r="BC77" s="94"/>
      <c r="BD77" s="155"/>
      <c r="BE77" s="155"/>
      <c r="BF77" s="155"/>
      <c r="BG77" s="94">
        <f t="shared" si="109"/>
        <v>0</v>
      </c>
      <c r="BH77" s="155"/>
      <c r="BI77" s="155"/>
      <c r="BJ77" s="155"/>
      <c r="BK77" s="94">
        <f t="shared" si="110"/>
        <v>0</v>
      </c>
      <c r="BL77" s="155"/>
      <c r="BM77" s="155"/>
      <c r="BN77" s="155"/>
      <c r="BO77" s="94">
        <f t="shared" si="112"/>
        <v>0</v>
      </c>
      <c r="CB77" s="172"/>
      <c r="CD77" s="172"/>
      <c r="CE77" s="172"/>
      <c r="CF77" s="172"/>
      <c r="CH77" s="172"/>
      <c r="CI77" s="172"/>
      <c r="CJ77" s="172"/>
      <c r="CK77" s="172"/>
      <c r="CL77" s="172"/>
      <c r="CM77" s="172"/>
      <c r="CN77" s="172"/>
      <c r="CO77" s="172"/>
      <c r="CP77" s="172"/>
      <c r="CQ77" s="172"/>
      <c r="CR77" s="172"/>
      <c r="CS77" s="172"/>
      <c r="CT77" s="172"/>
      <c r="CU77" s="172"/>
      <c r="CV77" s="172"/>
      <c r="CW77" s="172"/>
      <c r="CX77" s="172"/>
      <c r="CY77" s="172"/>
      <c r="CZ77" s="172"/>
      <c r="DA77" s="172"/>
      <c r="DB77" s="172"/>
      <c r="DC77" s="172"/>
      <c r="DD77" s="172"/>
      <c r="DE77" s="172"/>
    </row>
    <row r="78" spans="2:109" s="165" customFormat="1" ht="13.5" customHeight="1">
      <c r="B78" s="205" t="s">
        <v>8</v>
      </c>
      <c r="C78" s="206">
        <f>SUM(C64:C77)</f>
        <v>508813086.80575168</v>
      </c>
      <c r="D78" s="206">
        <f t="shared" ref="D78:AD78" si="150">SUM(D64:D77)</f>
        <v>635956269.17963874</v>
      </c>
      <c r="E78" s="206">
        <f t="shared" si="150"/>
        <v>621620906.68597412</v>
      </c>
      <c r="F78" s="206">
        <f t="shared" si="150"/>
        <v>710641602.96141803</v>
      </c>
      <c r="G78" s="206">
        <f t="shared" si="150"/>
        <v>1968218778.8270311</v>
      </c>
      <c r="H78" s="206">
        <f t="shared" si="150"/>
        <v>743597834.73685765</v>
      </c>
      <c r="I78" s="206">
        <f t="shared" si="150"/>
        <v>780135312.58528459</v>
      </c>
      <c r="J78" s="206">
        <f t="shared" si="150"/>
        <v>973786199.93002117</v>
      </c>
      <c r="K78" s="206">
        <f t="shared" si="150"/>
        <v>2497519347.2521639</v>
      </c>
      <c r="L78" s="206">
        <f t="shared" si="150"/>
        <v>1056511650.0509672</v>
      </c>
      <c r="M78" s="206">
        <f t="shared" si="150"/>
        <v>1357055483.7961829</v>
      </c>
      <c r="N78" s="206">
        <f t="shared" si="150"/>
        <v>1244847704.431792</v>
      </c>
      <c r="O78" s="206">
        <f t="shared" si="150"/>
        <v>3658414838.2789416</v>
      </c>
      <c r="P78" s="206">
        <f t="shared" si="150"/>
        <v>1175789749.0973437</v>
      </c>
      <c r="Q78" s="206">
        <f t="shared" si="150"/>
        <v>1039828518.5778902</v>
      </c>
      <c r="R78" s="206">
        <f t="shared" si="150"/>
        <v>1084950929.4454048</v>
      </c>
      <c r="S78" s="206">
        <f t="shared" si="150"/>
        <v>3300569197.1206398</v>
      </c>
      <c r="T78" s="206">
        <f t="shared" si="150"/>
        <v>1069495978.9018531</v>
      </c>
      <c r="U78" s="206">
        <f t="shared" si="150"/>
        <v>1128491952.6350949</v>
      </c>
      <c r="V78" s="206">
        <f t="shared" si="150"/>
        <v>1298491882.2805631</v>
      </c>
      <c r="W78" s="206">
        <f t="shared" si="150"/>
        <v>3496479813.8175111</v>
      </c>
      <c r="X78" s="206">
        <f t="shared" si="150"/>
        <v>1065375409.5242841</v>
      </c>
      <c r="Y78" s="206">
        <f t="shared" si="150"/>
        <v>1051637039.3087279</v>
      </c>
      <c r="Z78" s="206">
        <f t="shared" si="150"/>
        <v>1485021411.1443751</v>
      </c>
      <c r="AA78" s="206">
        <f t="shared" si="150"/>
        <v>3602033859.9773865</v>
      </c>
      <c r="AB78" s="206">
        <f t="shared" si="150"/>
        <v>1739546587.6733594</v>
      </c>
      <c r="AC78" s="206">
        <f t="shared" si="150"/>
        <v>1968273325.3317699</v>
      </c>
      <c r="AD78" s="206">
        <f t="shared" si="150"/>
        <v>1603228567.0143797</v>
      </c>
      <c r="AE78" s="206">
        <f>SUM(AE64:AE77)</f>
        <v>5311048480.0195103</v>
      </c>
      <c r="AF78" s="206">
        <f t="shared" ref="AF78:AP78" si="151">SUM(AF64:AF77)</f>
        <v>1423915150.116024</v>
      </c>
      <c r="AG78" s="206">
        <f t="shared" si="151"/>
        <v>1124241825.1489851</v>
      </c>
      <c r="AH78" s="206">
        <f t="shared" si="151"/>
        <v>1337958511.6441188</v>
      </c>
      <c r="AI78" s="206">
        <f t="shared" si="151"/>
        <v>3886115486.9091287</v>
      </c>
      <c r="AJ78" s="206">
        <f t="shared" si="151"/>
        <v>1553023484.7728527</v>
      </c>
      <c r="AK78" s="206">
        <f t="shared" si="151"/>
        <v>1582103790.8963029</v>
      </c>
      <c r="AL78" s="206">
        <f t="shared" si="151"/>
        <v>1880830244.0307488</v>
      </c>
      <c r="AM78" s="206">
        <f t="shared" si="151"/>
        <v>5015957519.6999035</v>
      </c>
      <c r="AN78" s="206">
        <f t="shared" si="151"/>
        <v>1659873597.9877594</v>
      </c>
      <c r="AO78" s="206">
        <f t="shared" si="151"/>
        <v>1791194867.0735629</v>
      </c>
      <c r="AP78" s="206">
        <f t="shared" si="151"/>
        <v>2024147876.9519193</v>
      </c>
      <c r="AQ78" s="206">
        <f t="shared" si="104"/>
        <v>5475216342.0132418</v>
      </c>
      <c r="AR78" s="206">
        <f>SUM(AR64:AR77)</f>
        <v>1978631799</v>
      </c>
      <c r="AS78" s="206">
        <f>SUM(AS64:AS77)</f>
        <v>2455605872</v>
      </c>
      <c r="AT78" s="206">
        <f>SUM(AT64:AT77)</f>
        <v>2072797719</v>
      </c>
      <c r="AU78" s="206">
        <f t="shared" si="106"/>
        <v>6507035390</v>
      </c>
      <c r="AV78" s="206">
        <f t="shared" ref="AV78:BC78" si="152">SUM(AV64:AV77)</f>
        <v>1984773442</v>
      </c>
      <c r="AW78" s="206">
        <f t="shared" si="152"/>
        <v>1131273801</v>
      </c>
      <c r="AX78" s="206">
        <f t="shared" si="152"/>
        <v>1906770528</v>
      </c>
      <c r="AY78" s="206">
        <f t="shared" si="152"/>
        <v>5022817769</v>
      </c>
      <c r="AZ78" s="206">
        <f t="shared" si="152"/>
        <v>1800692691</v>
      </c>
      <c r="BA78" s="206">
        <f t="shared" si="152"/>
        <v>1992528717</v>
      </c>
      <c r="BB78" s="206">
        <f t="shared" si="152"/>
        <v>2513094846</v>
      </c>
      <c r="BC78" s="206">
        <f t="shared" si="152"/>
        <v>6306316256</v>
      </c>
      <c r="BD78" s="206">
        <f t="shared" ref="BD78:BE78" si="153">SUM(BD64:BD77)</f>
        <v>2079262202</v>
      </c>
      <c r="BE78" s="206">
        <f t="shared" si="153"/>
        <v>2343675332</v>
      </c>
      <c r="BF78" s="206">
        <f t="shared" ref="BF78" si="154">SUM(BF64:BF77)</f>
        <v>2644973030</v>
      </c>
      <c r="BG78" s="206">
        <f t="shared" ref="BG78:BJ78" si="155">SUM(BG64:BG77)</f>
        <v>7067910564</v>
      </c>
      <c r="BH78" s="206">
        <f t="shared" si="155"/>
        <v>2634151281</v>
      </c>
      <c r="BI78" s="206">
        <f t="shared" si="155"/>
        <v>3367106106</v>
      </c>
      <c r="BJ78" s="206">
        <f t="shared" si="155"/>
        <v>2808397417</v>
      </c>
      <c r="BK78" s="206">
        <f t="shared" ref="BK78" si="156">SUM(BK64:BK77)</f>
        <v>8809654804</v>
      </c>
      <c r="BL78" s="206">
        <f>SUM(BL64:BL77)</f>
        <v>2685487728</v>
      </c>
      <c r="BM78" s="206">
        <f>SUM(BM64:BM77)</f>
        <v>1442912183</v>
      </c>
      <c r="BN78" s="206">
        <f>SUM(BN64:BN77)</f>
        <v>2524801183</v>
      </c>
      <c r="BO78" s="206">
        <f t="shared" ref="BO78" si="157">SUM(BO64:BO77)</f>
        <v>6653201094</v>
      </c>
      <c r="BP78" s="176"/>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c r="CS78" s="178"/>
      <c r="CT78" s="178"/>
      <c r="CU78" s="178"/>
      <c r="CV78" s="178"/>
      <c r="CW78" s="178"/>
      <c r="CX78" s="178"/>
      <c r="CY78" s="178"/>
      <c r="CZ78" s="178"/>
      <c r="DA78" s="178"/>
      <c r="DB78" s="178"/>
      <c r="DC78" s="178"/>
      <c r="DD78" s="178"/>
      <c r="DE78" s="178"/>
    </row>
    <row r="79" spans="2:109" ht="13.5" customHeight="1">
      <c r="B79" s="54" t="s">
        <v>107</v>
      </c>
      <c r="C79" s="99"/>
      <c r="D79" s="99"/>
      <c r="E79" s="99"/>
      <c r="F79" s="99"/>
      <c r="G79" s="99"/>
      <c r="H79" s="99"/>
      <c r="I79" s="99"/>
      <c r="J79" s="99"/>
      <c r="K79" s="99"/>
      <c r="L79" s="99"/>
      <c r="M79" s="99"/>
      <c r="N79" s="99"/>
      <c r="O79" s="99"/>
      <c r="P79" s="99"/>
      <c r="Q79" s="99"/>
      <c r="R79" s="99">
        <f>R78/C78-1</f>
        <v>1.1323172645903345</v>
      </c>
      <c r="S79" s="99"/>
      <c r="T79" s="99">
        <f t="shared" ref="T79:AA79" si="158">T78/D78-1</f>
        <v>0.68171308426830257</v>
      </c>
      <c r="U79" s="99">
        <f t="shared" si="158"/>
        <v>0.81540218563655564</v>
      </c>
      <c r="V79" s="99">
        <f t="shared" si="158"/>
        <v>0.82721061765794279</v>
      </c>
      <c r="W79" s="99">
        <f t="shared" si="158"/>
        <v>0.77646908536319015</v>
      </c>
      <c r="X79" s="99">
        <f t="shared" si="158"/>
        <v>0.43273065056906224</v>
      </c>
      <c r="Y79" s="99">
        <f t="shared" si="158"/>
        <v>0.34801876333954906</v>
      </c>
      <c r="Z79" s="99">
        <f t="shared" si="158"/>
        <v>0.52499738777474225</v>
      </c>
      <c r="AA79" s="99">
        <f t="shared" si="158"/>
        <v>0.44224462722999047</v>
      </c>
      <c r="AB79" s="99">
        <f>AB78/K78-1</f>
        <v>-0.30349024539599501</v>
      </c>
      <c r="AC79" s="99">
        <f t="shared" ref="AC79:AR79" si="159">AC78/M78-1</f>
        <v>0.45040003804839746</v>
      </c>
      <c r="AD79" s="99">
        <f t="shared" si="159"/>
        <v>0.28789133104934295</v>
      </c>
      <c r="AE79" s="99">
        <f t="shared" si="159"/>
        <v>0.45173489470046824</v>
      </c>
      <c r="AF79" s="99">
        <f t="shared" si="159"/>
        <v>0.21102871598359041</v>
      </c>
      <c r="AG79" s="99">
        <f t="shared" si="159"/>
        <v>8.1180026382178694E-2</v>
      </c>
      <c r="AH79" s="99">
        <f t="shared" si="159"/>
        <v>0.23319725835715355</v>
      </c>
      <c r="AI79" s="99">
        <f t="shared" si="159"/>
        <v>0.17740766965264942</v>
      </c>
      <c r="AJ79" s="99">
        <f t="shared" si="159"/>
        <v>0.45210782967831298</v>
      </c>
      <c r="AK79" s="99">
        <f t="shared" si="159"/>
        <v>0.40196284714480934</v>
      </c>
      <c r="AL79" s="99">
        <f t="shared" si="159"/>
        <v>0.44847285508432688</v>
      </c>
      <c r="AM79" s="99">
        <f t="shared" si="159"/>
        <v>0.43457356735699348</v>
      </c>
      <c r="AN79" s="99">
        <f t="shared" si="159"/>
        <v>0.55801756183666096</v>
      </c>
      <c r="AO79" s="99">
        <f t="shared" si="159"/>
        <v>0.70324437055865618</v>
      </c>
      <c r="AP79" s="99">
        <f t="shared" si="159"/>
        <v>0.36304289066922402</v>
      </c>
      <c r="AQ79" s="99">
        <f t="shared" si="159"/>
        <v>0.52003466787167163</v>
      </c>
      <c r="AR79" s="99">
        <f t="shared" si="159"/>
        <v>0.13744110851691338</v>
      </c>
      <c r="AS79" s="99">
        <f>AS78/AC78-1</f>
        <v>0.24759393951858066</v>
      </c>
      <c r="AT79" s="99">
        <f t="shared" ref="AT79:AZ79" si="160">AT78/AD78-1</f>
        <v>0.29288971120323648</v>
      </c>
      <c r="AU79" s="99">
        <f t="shared" si="160"/>
        <v>0.22518847539800579</v>
      </c>
      <c r="AV79" s="99">
        <f t="shared" si="160"/>
        <v>0.39388462988000095</v>
      </c>
      <c r="AW79" s="99">
        <f t="shared" si="160"/>
        <v>6.2548605590999617E-3</v>
      </c>
      <c r="AX79" s="99">
        <f t="shared" si="160"/>
        <v>0.42513427091017197</v>
      </c>
      <c r="AY79" s="99">
        <f>AY78/AI78-1</f>
        <v>0.29250347446440972</v>
      </c>
      <c r="AZ79" s="99">
        <f t="shared" si="160"/>
        <v>0.15947550610502947</v>
      </c>
      <c r="BA79" s="99">
        <f>BA78/AK78-1</f>
        <v>0.25941719403325658</v>
      </c>
      <c r="BB79" s="99">
        <f>BB78/AL78-1</f>
        <v>0.33616250269044201</v>
      </c>
      <c r="BC79" s="99">
        <f>BC78/AM78-1</f>
        <v>0.25725073053993808</v>
      </c>
      <c r="BD79" s="99">
        <f>BD78/AN78-1</f>
        <v>0.25266297657885484</v>
      </c>
      <c r="BE79" s="99">
        <f>BE78/AO78-1</f>
        <v>0.30844241186838284</v>
      </c>
      <c r="BF79" s="99">
        <f t="shared" ref="BF79" si="161">BF78/AP78-1</f>
        <v>0.30670938626428601</v>
      </c>
      <c r="BG79" s="99">
        <f t="shared" ref="BG79" si="162">BG78/AQ78-1</f>
        <v>0.29089155980293624</v>
      </c>
      <c r="BH79" s="99">
        <f>BH78/AR78-1</f>
        <v>0.33129937683772148</v>
      </c>
      <c r="BI79" s="99">
        <f>BI78/AS78-1</f>
        <v>0.37119158428205612</v>
      </c>
      <c r="BJ79" s="99">
        <f t="shared" ref="BJ79" si="163">BJ78/AT78-1</f>
        <v>0.3548825296637641</v>
      </c>
      <c r="BK79" s="99">
        <f t="shared" ref="BK79" si="164">BK78/AU78-1</f>
        <v>0.35386612735173695</v>
      </c>
      <c r="BL79" s="99">
        <f>BL78/AV78-1</f>
        <v>0.35304497287806824</v>
      </c>
      <c r="BM79" s="99">
        <f>BM78/AW78-1</f>
        <v>0.27547564676608283</v>
      </c>
      <c r="BN79" s="99">
        <f>BN78/AX78-1</f>
        <v>0.32412429598869896</v>
      </c>
      <c r="BO79" s="99">
        <f>BO78/AY78-1</f>
        <v>0.32459535662680339</v>
      </c>
      <c r="CB79" s="172"/>
      <c r="CD79" s="172"/>
      <c r="CE79" s="172"/>
      <c r="CF79" s="172"/>
      <c r="CH79" s="172"/>
      <c r="CI79" s="172"/>
      <c r="CJ79" s="172"/>
      <c r="CK79" s="172"/>
      <c r="CL79" s="172"/>
      <c r="CM79" s="172"/>
      <c r="CN79" s="172"/>
      <c r="CO79" s="172"/>
      <c r="CP79" s="172"/>
      <c r="CQ79" s="172"/>
      <c r="CR79" s="172"/>
      <c r="CS79" s="172"/>
      <c r="CT79" s="172"/>
      <c r="CU79" s="172"/>
      <c r="CV79" s="172"/>
      <c r="CW79" s="172"/>
      <c r="CX79" s="172"/>
      <c r="CY79" s="172"/>
      <c r="CZ79" s="172"/>
      <c r="DA79" s="172"/>
      <c r="DB79" s="172"/>
      <c r="DC79" s="172"/>
      <c r="DD79" s="172"/>
      <c r="DE79" s="172"/>
    </row>
    <row r="80" spans="2:109" ht="13.5" customHeight="1">
      <c r="C80" s="94"/>
      <c r="D80" s="94"/>
      <c r="E80" s="94"/>
      <c r="F80" s="94"/>
      <c r="G80" s="94"/>
      <c r="H80" s="94"/>
      <c r="I80" s="94"/>
      <c r="J80" s="94"/>
      <c r="K80" s="94"/>
      <c r="L80" s="94"/>
      <c r="M80" s="94"/>
      <c r="N80" s="94"/>
      <c r="O80" s="94"/>
      <c r="P80" s="94"/>
      <c r="Q80" s="94"/>
      <c r="R80" s="94"/>
      <c r="S80" s="94"/>
      <c r="T80" s="94"/>
      <c r="U80" s="94"/>
      <c r="V80" s="94"/>
      <c r="W80" s="94"/>
      <c r="X80" s="94"/>
      <c r="Y80" s="94"/>
      <c r="Z80" s="94"/>
      <c r="AA80" s="94"/>
      <c r="AB80" s="94"/>
      <c r="AC80" s="94"/>
      <c r="AD80" s="94"/>
      <c r="AE80" s="94"/>
      <c r="AF80" s="94"/>
      <c r="AG80" s="94"/>
      <c r="AH80" s="94"/>
      <c r="AI80" s="94"/>
      <c r="AJ80" s="94"/>
      <c r="AK80" s="94"/>
      <c r="AL80" s="94"/>
      <c r="AM80" s="94"/>
      <c r="AN80" s="94"/>
      <c r="AO80" s="94"/>
      <c r="AP80" s="94"/>
      <c r="AQ80" s="94"/>
      <c r="AR80" s="94"/>
      <c r="AS80" s="94"/>
      <c r="AT80" s="94"/>
      <c r="AU80" s="94"/>
      <c r="AV80" s="94"/>
      <c r="AW80" s="94"/>
      <c r="AX80" s="94"/>
      <c r="AY80" s="94"/>
      <c r="AZ80" s="94"/>
      <c r="BA80" s="94"/>
      <c r="BB80" s="94"/>
      <c r="BC80" s="94"/>
      <c r="BD80" s="94"/>
      <c r="BE80" s="94"/>
      <c r="BF80" s="94"/>
      <c r="BG80" s="94"/>
      <c r="BH80" s="94"/>
      <c r="BI80" s="94"/>
      <c r="BJ80" s="94"/>
      <c r="BK80" s="94"/>
      <c r="BL80" s="94"/>
      <c r="BM80" s="94"/>
      <c r="BN80" s="94"/>
      <c r="BO80" s="94"/>
      <c r="CB80" s="172"/>
      <c r="CD80" s="172"/>
      <c r="CE80" s="172"/>
      <c r="CF80" s="172"/>
      <c r="CH80" s="172"/>
      <c r="CI80" s="172"/>
      <c r="CJ80" s="172"/>
      <c r="CK80" s="172"/>
      <c r="CL80" s="172"/>
      <c r="CM80" s="172"/>
      <c r="CN80" s="172"/>
      <c r="CO80" s="172"/>
      <c r="CP80" s="172"/>
      <c r="CQ80" s="172"/>
      <c r="CR80" s="172"/>
      <c r="CS80" s="172"/>
      <c r="CT80" s="172"/>
      <c r="CU80" s="172"/>
      <c r="CV80" s="172"/>
      <c r="CW80" s="172"/>
      <c r="CX80" s="172"/>
      <c r="CY80" s="172"/>
      <c r="CZ80" s="172"/>
      <c r="DA80" s="172"/>
      <c r="DB80" s="172"/>
      <c r="DC80" s="172"/>
      <c r="DD80" s="172"/>
      <c r="DE80" s="172"/>
    </row>
    <row r="81" spans="1:109" ht="5.25" customHeight="1">
      <c r="B81" s="65"/>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c r="AA81" s="102"/>
      <c r="AB81" s="102"/>
      <c r="AC81" s="102"/>
      <c r="AD81" s="102"/>
      <c r="AE81" s="102"/>
      <c r="AF81" s="102"/>
      <c r="AG81" s="102"/>
      <c r="AH81" s="102"/>
      <c r="AI81" s="102"/>
      <c r="AJ81" s="102"/>
      <c r="AK81" s="102"/>
      <c r="AL81" s="102"/>
      <c r="AM81" s="102"/>
      <c r="AN81" s="102"/>
      <c r="AO81" s="102"/>
      <c r="AP81" s="102"/>
      <c r="AQ81" s="102"/>
      <c r="AR81" s="102"/>
      <c r="AS81" s="102"/>
      <c r="AT81" s="102"/>
      <c r="AU81" s="102"/>
      <c r="AV81" s="102"/>
      <c r="AW81" s="102"/>
      <c r="AX81" s="102"/>
      <c r="AY81" s="102"/>
      <c r="AZ81" s="102"/>
      <c r="BA81" s="102"/>
      <c r="BB81" s="102"/>
      <c r="BC81" s="102"/>
      <c r="BD81" s="102"/>
      <c r="BE81" s="102"/>
      <c r="BF81" s="102"/>
      <c r="BG81" s="102"/>
      <c r="BH81" s="102"/>
      <c r="BI81" s="102"/>
      <c r="BJ81" s="102"/>
      <c r="BK81" s="102"/>
      <c r="BL81" s="102"/>
      <c r="BM81" s="102"/>
      <c r="BN81" s="102"/>
      <c r="BO81" s="102"/>
      <c r="CB81" s="172"/>
      <c r="CD81" s="172"/>
      <c r="CE81" s="172"/>
      <c r="CF81" s="172"/>
      <c r="CH81" s="172"/>
      <c r="CI81" s="172"/>
      <c r="CJ81" s="172"/>
      <c r="CK81" s="172"/>
      <c r="CL81" s="172"/>
      <c r="CM81" s="172"/>
      <c r="CN81" s="172"/>
      <c r="CO81" s="172"/>
      <c r="CP81" s="172"/>
      <c r="CQ81" s="172"/>
      <c r="CR81" s="172"/>
      <c r="CS81" s="172"/>
      <c r="CT81" s="172"/>
      <c r="CU81" s="172"/>
      <c r="CV81" s="172"/>
      <c r="CW81" s="172"/>
      <c r="CX81" s="172"/>
      <c r="CY81" s="172"/>
      <c r="CZ81" s="172"/>
      <c r="DA81" s="172"/>
      <c r="DB81" s="172"/>
      <c r="DC81" s="172"/>
      <c r="DD81" s="172"/>
      <c r="DE81" s="172"/>
    </row>
    <row r="83" spans="1:109" s="61" customFormat="1" ht="13.5" customHeight="1">
      <c r="A83" s="54"/>
      <c r="B83" s="59" t="s">
        <v>207</v>
      </c>
      <c r="C83" s="152" t="s">
        <v>58</v>
      </c>
      <c r="D83" s="152" t="s">
        <v>81</v>
      </c>
      <c r="E83" s="152" t="s">
        <v>105</v>
      </c>
      <c r="F83" s="152" t="s">
        <v>108</v>
      </c>
      <c r="G83" s="152" t="s">
        <v>263</v>
      </c>
      <c r="H83" s="152" t="s">
        <v>111</v>
      </c>
      <c r="I83" s="152" t="s">
        <v>115</v>
      </c>
      <c r="J83" s="152" t="s">
        <v>117</v>
      </c>
      <c r="K83" s="152" t="s">
        <v>118</v>
      </c>
      <c r="L83" s="152" t="s">
        <v>134</v>
      </c>
      <c r="M83" s="152" t="s">
        <v>135</v>
      </c>
      <c r="N83" s="152" t="s">
        <v>141</v>
      </c>
      <c r="O83" s="152" t="s">
        <v>227</v>
      </c>
      <c r="P83" s="152" t="s">
        <v>146</v>
      </c>
      <c r="Q83" s="152" t="s">
        <v>144</v>
      </c>
      <c r="R83" s="152" t="s">
        <v>145</v>
      </c>
      <c r="S83" s="152" t="s">
        <v>231</v>
      </c>
      <c r="T83" s="152" t="s">
        <v>148</v>
      </c>
      <c r="U83" s="152" t="s">
        <v>149</v>
      </c>
      <c r="V83" s="152" t="s">
        <v>150</v>
      </c>
      <c r="W83" s="152" t="s">
        <v>241</v>
      </c>
      <c r="X83" s="152" t="s">
        <v>154</v>
      </c>
      <c r="Y83" s="152" t="s">
        <v>155</v>
      </c>
      <c r="Z83" s="152" t="s">
        <v>156</v>
      </c>
      <c r="AA83" s="152" t="s">
        <v>228</v>
      </c>
      <c r="AB83" s="152" t="s">
        <v>166</v>
      </c>
      <c r="AC83" s="152" t="s">
        <v>167</v>
      </c>
      <c r="AD83" s="152" t="s">
        <v>169</v>
      </c>
      <c r="AE83" s="152" t="s">
        <v>229</v>
      </c>
      <c r="AF83" s="152" t="s">
        <v>171</v>
      </c>
      <c r="AG83" s="152" t="s">
        <v>175</v>
      </c>
      <c r="AH83" s="152" t="s">
        <v>179</v>
      </c>
      <c r="AI83" s="152" t="s">
        <v>264</v>
      </c>
      <c r="AJ83" s="152" t="s">
        <v>185</v>
      </c>
      <c r="AK83" s="152" t="s">
        <v>187</v>
      </c>
      <c r="AL83" s="152" t="s">
        <v>208</v>
      </c>
      <c r="AM83" s="152" t="s">
        <v>230</v>
      </c>
      <c r="AN83" s="152" t="s">
        <v>221</v>
      </c>
      <c r="AO83" s="152" t="s">
        <v>225</v>
      </c>
      <c r="AP83" s="152" t="s">
        <v>237</v>
      </c>
      <c r="AQ83" s="152" t="s">
        <v>265</v>
      </c>
      <c r="AR83" s="152" t="s">
        <v>289</v>
      </c>
      <c r="AS83" s="152" t="s">
        <v>295</v>
      </c>
      <c r="AT83" s="152" t="s">
        <v>296</v>
      </c>
      <c r="AU83" s="152" t="s">
        <v>297</v>
      </c>
      <c r="AV83" s="152" t="str">
        <f t="shared" ref="AV83:BE83" si="165">AV$41</f>
        <v>2018-01</v>
      </c>
      <c r="AW83" s="152" t="str">
        <f t="shared" si="165"/>
        <v>2018-02</v>
      </c>
      <c r="AX83" s="152" t="str">
        <f t="shared" si="165"/>
        <v>2018-03</v>
      </c>
      <c r="AY83" s="152" t="str">
        <f t="shared" si="165"/>
        <v>1Q18</v>
      </c>
      <c r="AZ83" s="152" t="str">
        <f t="shared" si="165"/>
        <v>2018-04</v>
      </c>
      <c r="BA83" s="152" t="str">
        <f t="shared" si="165"/>
        <v>2018-05</v>
      </c>
      <c r="BB83" s="152" t="str">
        <f t="shared" si="165"/>
        <v>2018-06</v>
      </c>
      <c r="BC83" s="152" t="str">
        <f t="shared" si="165"/>
        <v>2Q18</v>
      </c>
      <c r="BD83" s="152" t="str">
        <f t="shared" si="165"/>
        <v>2018-07</v>
      </c>
      <c r="BE83" s="152" t="str">
        <f t="shared" si="165"/>
        <v>2018-08</v>
      </c>
      <c r="BF83" s="152" t="s">
        <v>350</v>
      </c>
      <c r="BG83" s="152" t="s">
        <v>351</v>
      </c>
      <c r="BH83" s="152" t="s">
        <v>354</v>
      </c>
      <c r="BI83" s="152" t="s">
        <v>353</v>
      </c>
      <c r="BJ83" s="152" t="s">
        <v>358</v>
      </c>
      <c r="BK83" s="152" t="s">
        <v>359</v>
      </c>
      <c r="BL83" s="152" t="s">
        <v>365</v>
      </c>
      <c r="BM83" s="152" t="s">
        <v>368</v>
      </c>
      <c r="BN83" s="152" t="s">
        <v>373</v>
      </c>
      <c r="BO83" s="152" t="s">
        <v>366</v>
      </c>
      <c r="BP83" s="56"/>
      <c r="BQ83" s="177"/>
      <c r="BR83" s="177"/>
      <c r="BS83" s="177"/>
      <c r="BT83" s="177"/>
      <c r="BU83" s="177"/>
      <c r="BV83" s="177"/>
      <c r="BW83" s="177"/>
      <c r="BX83" s="177"/>
      <c r="BY83" s="177"/>
      <c r="BZ83" s="177"/>
      <c r="CA83" s="177"/>
      <c r="CB83" s="177"/>
      <c r="CC83" s="177"/>
      <c r="CD83" s="177"/>
      <c r="CE83" s="177"/>
      <c r="CF83" s="177"/>
      <c r="CG83" s="177"/>
      <c r="CH83" s="177"/>
      <c r="CI83" s="177"/>
      <c r="CJ83" s="177"/>
      <c r="CK83" s="177"/>
      <c r="CL83" s="177"/>
      <c r="CM83" s="177"/>
      <c r="CN83" s="177"/>
      <c r="CO83" s="177"/>
      <c r="CP83" s="177"/>
      <c r="CQ83" s="177"/>
      <c r="CR83" s="177"/>
      <c r="CS83" s="177"/>
      <c r="CT83" s="177"/>
      <c r="CU83" s="177"/>
      <c r="CV83" s="177"/>
      <c r="CW83" s="177"/>
      <c r="CX83" s="177"/>
      <c r="CY83" s="177"/>
      <c r="CZ83" s="177"/>
      <c r="DA83" s="177"/>
      <c r="DB83" s="177"/>
      <c r="DC83" s="177"/>
      <c r="DD83" s="177"/>
      <c r="DE83" s="177"/>
    </row>
    <row r="84" spans="1:109" ht="13.5" customHeight="1">
      <c r="B84" s="54" t="s">
        <v>21</v>
      </c>
      <c r="C84" s="156">
        <v>7.7539785265930999E-2</v>
      </c>
      <c r="D84" s="156">
        <v>7.9998386747370837E-2</v>
      </c>
      <c r="E84" s="156">
        <v>7.7450493726488476E-2</v>
      </c>
      <c r="F84" s="156">
        <v>7.9997583205212705E-2</v>
      </c>
      <c r="G84" s="99">
        <f t="shared" ref="G84:G98" si="166">IFERROR(G64/G42,0)</f>
        <v>7.910927797798685E-2</v>
      </c>
      <c r="H84" s="156">
        <v>7.7348350878362018E-2</v>
      </c>
      <c r="I84" s="156">
        <v>7.7461948032077399E-2</v>
      </c>
      <c r="J84" s="156">
        <v>7.9999073289069245E-2</v>
      </c>
      <c r="K84" s="99">
        <f t="shared" ref="K84:K98" si="167">IFERROR(K64/K42,0)</f>
        <v>7.8562846354235258E-2</v>
      </c>
      <c r="L84" s="156">
        <v>7.7605257700373423E-2</v>
      </c>
      <c r="M84" s="156">
        <v>7.6188279484668442E-2</v>
      </c>
      <c r="N84" s="156">
        <v>7.4028353793356066E-2</v>
      </c>
      <c r="O84" s="99">
        <f t="shared" ref="O84:O98" si="168">IFERROR(O64/O42,0)</f>
        <v>7.5753177344381861E-2</v>
      </c>
      <c r="P84" s="156">
        <v>7.7685702582101099E-2</v>
      </c>
      <c r="Q84" s="156">
        <v>8.0868503179145984E-2</v>
      </c>
      <c r="R84" s="156">
        <v>7.3872509705673536E-2</v>
      </c>
      <c r="S84" s="99">
        <f t="shared" ref="S84:S98" si="169">IFERROR(S64/S42,0)</f>
        <v>7.7380931420837268E-2</v>
      </c>
      <c r="T84" s="156">
        <v>6.5118806080636402E-2</v>
      </c>
      <c r="U84" s="156">
        <v>6.5119067313940154E-2</v>
      </c>
      <c r="V84" s="156">
        <v>6.5119376399341303E-2</v>
      </c>
      <c r="W84" s="99">
        <f t="shared" ref="W84:W98" si="170">IFERROR(W64/W42,0)</f>
        <v>6.511910886854605E-2</v>
      </c>
      <c r="X84" s="156">
        <v>6.0407587830124079E-2</v>
      </c>
      <c r="Y84" s="156">
        <v>5.2550078598740335E-2</v>
      </c>
      <c r="Z84" s="156">
        <v>6.7113004130305687E-2</v>
      </c>
      <c r="AA84" s="99">
        <f t="shared" ref="AA84:AA98" si="171">IFERROR(AA64/AA42,0)</f>
        <v>6.0670945695219969E-2</v>
      </c>
      <c r="AB84" s="156">
        <v>6.0023556854190412E-2</v>
      </c>
      <c r="AC84" s="156">
        <v>6.0023556852131107E-2</v>
      </c>
      <c r="AD84" s="156">
        <v>6.0023556854090936E-2</v>
      </c>
      <c r="AE84" s="99">
        <f t="shared" ref="AE84:AE98" si="172">IFERROR(AE64/AE42,0)</f>
        <v>6.0023556853378214E-2</v>
      </c>
      <c r="AF84" s="156">
        <v>6.0023556853000329E-2</v>
      </c>
      <c r="AG84" s="156">
        <v>6.0023556851615173E-2</v>
      </c>
      <c r="AH84" s="156">
        <v>6.0023556851056765E-2</v>
      </c>
      <c r="AI84" s="99">
        <f t="shared" ref="AI84:AI98" si="173">IFERROR(AI64/AI42,0)</f>
        <v>6.0023556852004827E-2</v>
      </c>
      <c r="AJ84" s="156">
        <v>6.0023556852864375E-2</v>
      </c>
      <c r="AK84" s="156">
        <v>6.0023556851945291E-2</v>
      </c>
      <c r="AL84" s="156">
        <v>6.002355685408748E-2</v>
      </c>
      <c r="AM84" s="99">
        <f t="shared" ref="AM84:AM98" si="174">IFERROR(AM64/AM42,0)</f>
        <v>6.0023556853028091E-2</v>
      </c>
      <c r="AN84" s="156">
        <v>6.0023556854087473E-2</v>
      </c>
      <c r="AO84" s="156">
        <v>6.0023556854087501E-2</v>
      </c>
      <c r="AP84" s="156">
        <v>6.0023556854087501E-2</v>
      </c>
      <c r="AQ84" s="99">
        <f t="shared" ref="AQ84:AQ98" si="175">IFERROR(AQ64/AQ42,0)</f>
        <v>6.0023556854087487E-2</v>
      </c>
      <c r="AR84" s="156">
        <v>6.0023556854087501E-2</v>
      </c>
      <c r="AS84" s="156">
        <v>6.0023556854087501E-2</v>
      </c>
      <c r="AT84" s="156">
        <v>6.0023556854087501E-2</v>
      </c>
      <c r="AU84" s="99">
        <f t="shared" ref="AU84:AU98" si="176">IFERROR(AU64/AU42,0)</f>
        <v>6.0023556876529403E-2</v>
      </c>
      <c r="AV84" s="156">
        <v>6.0023556854087501E-2</v>
      </c>
      <c r="AW84" s="156">
        <v>6.0023556854087501E-2</v>
      </c>
      <c r="AX84" s="156">
        <v>6.0023556854087501E-2</v>
      </c>
      <c r="AY84" s="99">
        <v>6.0023556854087501E-2</v>
      </c>
      <c r="AZ84" s="156">
        <v>6.0023556854087501E-2</v>
      </c>
      <c r="BA84" s="156">
        <v>6.0023556854087501E-2</v>
      </c>
      <c r="BB84" s="156">
        <v>6.0023556854087501E-2</v>
      </c>
      <c r="BC84" s="99">
        <v>6.0023556854087501E-2</v>
      </c>
      <c r="BD84" s="156">
        <v>6.0023556854087501E-2</v>
      </c>
      <c r="BE84" s="156">
        <v>6.0023556854087501E-2</v>
      </c>
      <c r="BF84" s="156">
        <v>6.0023556854087501E-2</v>
      </c>
      <c r="BG84" s="99">
        <v>6.0023556854087501E-2</v>
      </c>
      <c r="BH84" s="156">
        <v>6.0023556854087501E-2</v>
      </c>
      <c r="BI84" s="156">
        <v>6.0023556854087501E-2</v>
      </c>
      <c r="BJ84" s="156">
        <v>6.0023556854087501E-2</v>
      </c>
      <c r="BK84" s="99">
        <v>6.0023556854087501E-2</v>
      </c>
      <c r="BL84" s="156">
        <v>6.1499999999999999E-2</v>
      </c>
      <c r="BM84" s="156">
        <v>6.1499999999999999E-2</v>
      </c>
      <c r="BN84" s="156">
        <v>6.1499999999999999E-2</v>
      </c>
      <c r="BO84" s="156">
        <v>6.1499999999999999E-2</v>
      </c>
      <c r="CB84" s="172"/>
      <c r="CD84" s="172"/>
      <c r="CE84" s="172"/>
      <c r="CF84" s="172"/>
      <c r="CH84" s="172"/>
      <c r="CI84" s="172"/>
      <c r="CJ84" s="172"/>
      <c r="CK84" s="172"/>
      <c r="CL84" s="172"/>
      <c r="CM84" s="172"/>
      <c r="CN84" s="172"/>
      <c r="CO84" s="172"/>
      <c r="CP84" s="172"/>
      <c r="CQ84" s="172"/>
      <c r="CR84" s="172"/>
      <c r="CS84" s="172"/>
      <c r="CT84" s="172"/>
      <c r="CU84" s="172"/>
      <c r="CV84" s="172"/>
      <c r="CW84" s="172"/>
      <c r="CX84" s="172"/>
      <c r="CY84" s="172"/>
      <c r="CZ84" s="172"/>
      <c r="DA84" s="172"/>
      <c r="DB84" s="172"/>
      <c r="DC84" s="172"/>
      <c r="DD84" s="172"/>
      <c r="DE84" s="172"/>
    </row>
    <row r="85" spans="1:109" ht="13.5" customHeight="1">
      <c r="B85" s="54" t="s">
        <v>195</v>
      </c>
      <c r="C85" s="156">
        <v>2.8431846271631228E-2</v>
      </c>
      <c r="D85" s="156">
        <v>2.9761995817164991E-2</v>
      </c>
      <c r="E85" s="156">
        <v>3.0982388179763381E-2</v>
      </c>
      <c r="F85" s="156">
        <v>3.3806062071055458E-2</v>
      </c>
      <c r="G85" s="99">
        <f t="shared" si="166"/>
        <v>3.1701369491822125E-2</v>
      </c>
      <c r="H85" s="156">
        <v>3.4425339593029701E-2</v>
      </c>
      <c r="I85" s="156">
        <v>3.1434006200765363E-2</v>
      </c>
      <c r="J85" s="156">
        <v>3.5329936583651862E-2</v>
      </c>
      <c r="K85" s="99">
        <f t="shared" si="167"/>
        <v>3.37303644678782E-2</v>
      </c>
      <c r="L85" s="156">
        <v>3.5139791108950533E-2</v>
      </c>
      <c r="M85" s="156">
        <v>6.5178372130158424E-2</v>
      </c>
      <c r="N85" s="156">
        <v>6.443935841424886E-2</v>
      </c>
      <c r="O85" s="99">
        <f t="shared" si="168"/>
        <v>5.6414435512057645E-2</v>
      </c>
      <c r="P85" s="156">
        <v>6.8477769718130924E-2</v>
      </c>
      <c r="Q85" s="156">
        <v>7.0609993552620418E-2</v>
      </c>
      <c r="R85" s="156">
        <v>6.4068123689417708E-2</v>
      </c>
      <c r="S85" s="99">
        <f t="shared" si="169"/>
        <v>6.7460437877018692E-2</v>
      </c>
      <c r="T85" s="156">
        <v>5.719203223438233E-2</v>
      </c>
      <c r="U85" s="156">
        <v>5.6499758842028583E-2</v>
      </c>
      <c r="V85" s="156">
        <v>5.6570566020972247E-2</v>
      </c>
      <c r="W85" s="99">
        <f t="shared" si="170"/>
        <v>5.6765037655858698E-2</v>
      </c>
      <c r="X85" s="156">
        <v>5.3844739054920897E-2</v>
      </c>
      <c r="Y85" s="156">
        <v>5.3285306503197911E-2</v>
      </c>
      <c r="Z85" s="156">
        <v>7.014617651905275E-2</v>
      </c>
      <c r="AA85" s="99">
        <f t="shared" si="171"/>
        <v>5.8799307823713169E-2</v>
      </c>
      <c r="AB85" s="156">
        <v>5.9086990253853298E-2</v>
      </c>
      <c r="AC85" s="156">
        <v>5.9076727818489737E-2</v>
      </c>
      <c r="AD85" s="156">
        <v>5.9087220851512141E-2</v>
      </c>
      <c r="AE85" s="99">
        <f t="shared" si="172"/>
        <v>5.9083497664615084E-2</v>
      </c>
      <c r="AF85" s="156">
        <v>5.9095016582361708E-2</v>
      </c>
      <c r="AG85" s="156">
        <v>5.9096524241225384E-2</v>
      </c>
      <c r="AH85" s="156">
        <v>5.9096828007191626E-2</v>
      </c>
      <c r="AI85" s="99">
        <f t="shared" si="173"/>
        <v>5.9096229974440695E-2</v>
      </c>
      <c r="AJ85" s="156">
        <v>5.9098221141279529E-2</v>
      </c>
      <c r="AK85" s="156">
        <v>5.9097563572698478E-2</v>
      </c>
      <c r="AL85" s="156">
        <v>5.9097563564788944E-2</v>
      </c>
      <c r="AM85" s="99">
        <f t="shared" si="174"/>
        <v>5.9097777906854408E-2</v>
      </c>
      <c r="AN85" s="156">
        <v>5.9097563564788944E-2</v>
      </c>
      <c r="AO85" s="156">
        <v>5.9097563564788902E-2</v>
      </c>
      <c r="AP85" s="156">
        <v>5.9097563564788902E-2</v>
      </c>
      <c r="AQ85" s="99">
        <f t="shared" si="175"/>
        <v>5.9097563564788923E-2</v>
      </c>
      <c r="AR85" s="156">
        <v>5.9097563564788902E-2</v>
      </c>
      <c r="AS85" s="156">
        <v>5.9097563564788902E-2</v>
      </c>
      <c r="AT85" s="156">
        <v>5.9097563564788902E-2</v>
      </c>
      <c r="AU85" s="99">
        <f t="shared" si="176"/>
        <v>5.9097563256509611E-2</v>
      </c>
      <c r="AV85" s="156">
        <v>5.9097563564788902E-2</v>
      </c>
      <c r="AW85" s="156">
        <v>5.9097563564788902E-2</v>
      </c>
      <c r="AX85" s="156">
        <v>5.9097563564788902E-2</v>
      </c>
      <c r="AY85" s="99">
        <v>5.9097563564788902E-2</v>
      </c>
      <c r="AZ85" s="156">
        <v>5.9097563564788902E-2</v>
      </c>
      <c r="BA85" s="156">
        <v>5.9097563564788902E-2</v>
      </c>
      <c r="BB85" s="156">
        <v>5.9097563564788902E-2</v>
      </c>
      <c r="BC85" s="99">
        <v>5.9097563564788902E-2</v>
      </c>
      <c r="BD85" s="156">
        <v>5.9097563564788902E-2</v>
      </c>
      <c r="BE85" s="156">
        <v>5.9097563564788902E-2</v>
      </c>
      <c r="BF85" s="156">
        <v>5.9097563564788902E-2</v>
      </c>
      <c r="BG85" s="99">
        <v>5.9097563564788902E-2</v>
      </c>
      <c r="BH85" s="156">
        <v>5.9097563564788902E-2</v>
      </c>
      <c r="BI85" s="156">
        <v>5.9097563564788902E-2</v>
      </c>
      <c r="BJ85" s="156">
        <v>5.9097563564788902E-2</v>
      </c>
      <c r="BK85" s="99">
        <v>5.9097563564788902E-2</v>
      </c>
      <c r="BL85" s="156">
        <v>0.06</v>
      </c>
      <c r="BM85" s="156">
        <v>0.06</v>
      </c>
      <c r="BN85" s="156">
        <v>0.06</v>
      </c>
      <c r="BO85" s="156">
        <v>0.06</v>
      </c>
      <c r="CB85" s="172"/>
      <c r="CD85" s="172"/>
      <c r="CE85" s="172"/>
      <c r="CF85" s="172"/>
      <c r="CH85" s="172"/>
      <c r="CI85" s="172"/>
      <c r="CJ85" s="172"/>
      <c r="CK85" s="172"/>
      <c r="CL85" s="172"/>
      <c r="CM85" s="172"/>
      <c r="CN85" s="172"/>
      <c r="CO85" s="172"/>
      <c r="CP85" s="172"/>
      <c r="CQ85" s="172"/>
      <c r="CR85" s="172"/>
      <c r="CS85" s="172"/>
      <c r="CT85" s="172"/>
      <c r="CU85" s="172"/>
      <c r="CV85" s="172"/>
      <c r="CW85" s="172"/>
      <c r="CX85" s="172"/>
      <c r="CY85" s="172"/>
      <c r="CZ85" s="172"/>
      <c r="DA85" s="172"/>
      <c r="DB85" s="172"/>
      <c r="DC85" s="172"/>
      <c r="DD85" s="172"/>
      <c r="DE85" s="172"/>
    </row>
    <row r="86" spans="1:109" ht="13.5" customHeight="1">
      <c r="B86" s="54" t="s">
        <v>196</v>
      </c>
      <c r="C86" s="156">
        <v>4.8005943145655379E-2</v>
      </c>
      <c r="D86" s="156">
        <v>4.8337933058295715E-2</v>
      </c>
      <c r="E86" s="156">
        <v>4.6108677710484484E-2</v>
      </c>
      <c r="F86" s="156">
        <v>4.6116831116378751E-2</v>
      </c>
      <c r="G86" s="99">
        <f t="shared" si="166"/>
        <v>4.6730521876217075E-2</v>
      </c>
      <c r="H86" s="156">
        <v>4.5638983493373732E-2</v>
      </c>
      <c r="I86" s="156">
        <v>4.6453245599332817E-2</v>
      </c>
      <c r="J86" s="156">
        <v>4.8854465116890636E-2</v>
      </c>
      <c r="K86" s="99">
        <f t="shared" si="167"/>
        <v>4.7044651519108999E-2</v>
      </c>
      <c r="L86" s="156">
        <v>4.684377390119835E-2</v>
      </c>
      <c r="M86" s="156">
        <v>4.443389293543467E-2</v>
      </c>
      <c r="N86" s="156">
        <v>4.4106130589479806E-2</v>
      </c>
      <c r="O86" s="99">
        <f t="shared" si="168"/>
        <v>4.502182317026239E-2</v>
      </c>
      <c r="P86" s="156">
        <v>4.5706591097448401E-2</v>
      </c>
      <c r="Q86" s="156">
        <v>4.5797122160611603E-2</v>
      </c>
      <c r="R86" s="156">
        <v>4.1403133691704459E-2</v>
      </c>
      <c r="S86" s="99">
        <f t="shared" si="169"/>
        <v>4.4237723891379643E-2</v>
      </c>
      <c r="T86" s="156">
        <v>3.7148203829126501E-2</v>
      </c>
      <c r="U86" s="156">
        <v>3.8560549231142029E-2</v>
      </c>
      <c r="V86" s="156">
        <v>3.8791217863286917E-2</v>
      </c>
      <c r="W86" s="99">
        <f t="shared" si="170"/>
        <v>3.8199782043657787E-2</v>
      </c>
      <c r="X86" s="156">
        <v>3.5624623783310029E-2</v>
      </c>
      <c r="Y86" s="156">
        <v>3.7737453097890575E-2</v>
      </c>
      <c r="Z86" s="156">
        <v>3.5943067484285073E-2</v>
      </c>
      <c r="AA86" s="99">
        <f t="shared" si="171"/>
        <v>3.6448516010837206E-2</v>
      </c>
      <c r="AB86" s="156">
        <v>3.6479080725705687E-2</v>
      </c>
      <c r="AC86" s="156">
        <v>3.6380987417847996E-2</v>
      </c>
      <c r="AD86" s="156">
        <v>3.6255334753210397E-2</v>
      </c>
      <c r="AE86" s="99">
        <f t="shared" si="172"/>
        <v>3.6374254269825913E-2</v>
      </c>
      <c r="AF86" s="156">
        <v>3.6277374159277773E-2</v>
      </c>
      <c r="AG86" s="156">
        <v>3.6202981220356797E-2</v>
      </c>
      <c r="AH86" s="156">
        <v>3.6225153274081892E-2</v>
      </c>
      <c r="AI86" s="99">
        <f t="shared" si="173"/>
        <v>3.6233648436408507E-2</v>
      </c>
      <c r="AJ86" s="156">
        <v>3.6252509067978743E-2</v>
      </c>
      <c r="AK86" s="156">
        <v>3.6238549457065047E-2</v>
      </c>
      <c r="AL86" s="156">
        <v>3.6238549447654506E-2</v>
      </c>
      <c r="AM86" s="99">
        <f t="shared" si="174"/>
        <v>3.62428881839423E-2</v>
      </c>
      <c r="AN86" s="156">
        <v>3.6238549447654506E-2</v>
      </c>
      <c r="AO86" s="156">
        <v>3.6238549447654499E-2</v>
      </c>
      <c r="AP86" s="156">
        <v>3.6238549447654499E-2</v>
      </c>
      <c r="AQ86" s="99">
        <f t="shared" si="175"/>
        <v>3.6238549447654499E-2</v>
      </c>
      <c r="AR86" s="156">
        <v>3.6238549447654499E-2</v>
      </c>
      <c r="AS86" s="156">
        <v>3.6238549447654499E-2</v>
      </c>
      <c r="AT86" s="156">
        <v>3.6238549447654499E-2</v>
      </c>
      <c r="AU86" s="99">
        <f t="shared" si="176"/>
        <v>3.623854930307141E-2</v>
      </c>
      <c r="AV86" s="156">
        <v>3.6238549447654499E-2</v>
      </c>
      <c r="AW86" s="156">
        <v>3.6238549447654499E-2</v>
      </c>
      <c r="AX86" s="156">
        <v>3.6238549447654499E-2</v>
      </c>
      <c r="AY86" s="99">
        <v>3.6238549447654499E-2</v>
      </c>
      <c r="AZ86" s="156">
        <v>3.6238549447654499E-2</v>
      </c>
      <c r="BA86" s="156">
        <v>3.6238549447654499E-2</v>
      </c>
      <c r="BB86" s="156">
        <v>3.6238549447654499E-2</v>
      </c>
      <c r="BC86" s="99">
        <v>3.6238549447654499E-2</v>
      </c>
      <c r="BD86" s="156">
        <v>3.6238549447654499E-2</v>
      </c>
      <c r="BE86" s="156">
        <v>3.6238549447654499E-2</v>
      </c>
      <c r="BF86" s="156">
        <v>3.6238549447654499E-2</v>
      </c>
      <c r="BG86" s="99">
        <v>3.6238549447654499E-2</v>
      </c>
      <c r="BH86" s="156">
        <v>3.6238549447654499E-2</v>
      </c>
      <c r="BI86" s="156">
        <v>3.6238549447654499E-2</v>
      </c>
      <c r="BJ86" s="156">
        <v>3.6238549447654499E-2</v>
      </c>
      <c r="BK86" s="99">
        <v>3.6238549447654499E-2</v>
      </c>
      <c r="BL86" s="156">
        <v>3.6238549447654499E-2</v>
      </c>
      <c r="BM86" s="156">
        <v>3.6238549447654499E-2</v>
      </c>
      <c r="BN86" s="156">
        <v>3.6238549447654499E-2</v>
      </c>
      <c r="BO86" s="156">
        <v>3.6238549447654499E-2</v>
      </c>
      <c r="CB86" s="172"/>
      <c r="CD86" s="172"/>
      <c r="CE86" s="172"/>
      <c r="CF86" s="172"/>
      <c r="CH86" s="172"/>
      <c r="CI86" s="172"/>
      <c r="CJ86" s="172"/>
      <c r="CK86" s="172"/>
      <c r="CL86" s="172"/>
      <c r="CM86" s="172"/>
      <c r="CN86" s="172"/>
      <c r="CO86" s="172"/>
      <c r="CP86" s="172"/>
      <c r="CQ86" s="172"/>
      <c r="CR86" s="172"/>
      <c r="CS86" s="172"/>
      <c r="CT86" s="172"/>
      <c r="CU86" s="172"/>
      <c r="CV86" s="172"/>
      <c r="CW86" s="172"/>
      <c r="CX86" s="172"/>
      <c r="CY86" s="172"/>
      <c r="CZ86" s="172"/>
      <c r="DA86" s="172"/>
      <c r="DB86" s="172"/>
      <c r="DC86" s="172"/>
      <c r="DD86" s="172"/>
      <c r="DE86" s="172"/>
    </row>
    <row r="87" spans="1:109" ht="13.5" customHeight="1">
      <c r="B87" s="54" t="s">
        <v>197</v>
      </c>
      <c r="C87" s="156">
        <v>7.3069089033699533E-2</v>
      </c>
      <c r="D87" s="156">
        <v>7.1657606746773919E-2</v>
      </c>
      <c r="E87" s="156">
        <v>7.0558047683055028E-2</v>
      </c>
      <c r="F87" s="156">
        <v>6.5630890111632367E-2</v>
      </c>
      <c r="G87" s="99">
        <f t="shared" si="166"/>
        <v>6.8381036411342341E-2</v>
      </c>
      <c r="H87" s="156">
        <v>6.0312415500821746E-2</v>
      </c>
      <c r="I87" s="156">
        <v>6.3624839329891741E-2</v>
      </c>
      <c r="J87" s="156">
        <v>6.0487158148965665E-2</v>
      </c>
      <c r="K87" s="99">
        <f t="shared" si="167"/>
        <v>6.1261546068638963E-2</v>
      </c>
      <c r="L87" s="156">
        <v>5.8677376639600702E-2</v>
      </c>
      <c r="M87" s="156">
        <v>0</v>
      </c>
      <c r="N87" s="156">
        <v>0</v>
      </c>
      <c r="O87" s="99">
        <f t="shared" si="168"/>
        <v>5.8677376639600695E-2</v>
      </c>
      <c r="P87" s="156">
        <v>7.1715104491252846E-2</v>
      </c>
      <c r="Q87" s="156">
        <v>7.531003864038778E-2</v>
      </c>
      <c r="R87" s="156">
        <v>6.983139300782594E-2</v>
      </c>
      <c r="S87" s="99">
        <f t="shared" si="169"/>
        <v>7.1952801475463596E-2</v>
      </c>
      <c r="T87" s="156">
        <v>6.1089142605515769E-2</v>
      </c>
      <c r="U87" s="156">
        <v>6.2455150703659812E-2</v>
      </c>
      <c r="V87" s="156">
        <v>6.2700194435949319E-2</v>
      </c>
      <c r="W87" s="99">
        <f t="shared" si="170"/>
        <v>6.2015025911007535E-2</v>
      </c>
      <c r="X87" s="156">
        <v>5.9923497934444236E-2</v>
      </c>
      <c r="Y87" s="156">
        <v>5.9384512566999587E-2</v>
      </c>
      <c r="Z87" s="156">
        <v>5.5236985283844083E-2</v>
      </c>
      <c r="AA87" s="99">
        <f t="shared" si="171"/>
        <v>5.8139067352221706E-2</v>
      </c>
      <c r="AB87" s="156">
        <v>5.8181662696734353E-2</v>
      </c>
      <c r="AC87" s="156">
        <v>5.818166614083687E-2</v>
      </c>
      <c r="AD87" s="156">
        <v>5.818166554274419E-2</v>
      </c>
      <c r="AE87" s="99">
        <f t="shared" si="172"/>
        <v>5.8181665037982645E-2</v>
      </c>
      <c r="AF87" s="156">
        <v>5.8181667464458957E-2</v>
      </c>
      <c r="AG87" s="156">
        <v>5.8181664846698136E-2</v>
      </c>
      <c r="AH87" s="156">
        <v>5.818166643324281E-2</v>
      </c>
      <c r="AI87" s="99">
        <f t="shared" si="173"/>
        <v>5.81816661898076E-2</v>
      </c>
      <c r="AJ87" s="156">
        <v>5.8181666148822066E-2</v>
      </c>
      <c r="AK87" s="156">
        <v>5.8181662927125982E-2</v>
      </c>
      <c r="AL87" s="156">
        <v>5.8181667737951942E-2</v>
      </c>
      <c r="AM87" s="99">
        <f t="shared" si="174"/>
        <v>5.8181665647826335E-2</v>
      </c>
      <c r="AN87" s="156">
        <v>5.8181667737951942E-2</v>
      </c>
      <c r="AO87" s="156">
        <v>5.81816677379519E-2</v>
      </c>
      <c r="AP87" s="156">
        <v>5.81816677379519E-2</v>
      </c>
      <c r="AQ87" s="99">
        <f t="shared" si="175"/>
        <v>5.8181667737951907E-2</v>
      </c>
      <c r="AR87" s="156">
        <v>5.81816677379519E-2</v>
      </c>
      <c r="AS87" s="156">
        <v>5.81816677379519E-2</v>
      </c>
      <c r="AT87" s="156">
        <v>5.81816677379519E-2</v>
      </c>
      <c r="AU87" s="99">
        <f t="shared" si="176"/>
        <v>5.8181656480359355E-2</v>
      </c>
      <c r="AV87" s="156">
        <v>5.81816677379519E-2</v>
      </c>
      <c r="AW87" s="156">
        <v>5.81816677379519E-2</v>
      </c>
      <c r="AX87" s="156">
        <v>5.81816677379519E-2</v>
      </c>
      <c r="AY87" s="99">
        <v>5.81816677379519E-2</v>
      </c>
      <c r="AZ87" s="156">
        <v>5.81816677379519E-2</v>
      </c>
      <c r="BA87" s="156">
        <v>5.81816677379519E-2</v>
      </c>
      <c r="BB87" s="156">
        <v>5.81816677379519E-2</v>
      </c>
      <c r="BC87" s="99">
        <v>5.81816677379519E-2</v>
      </c>
      <c r="BD87" s="156">
        <v>5.81816677379519E-2</v>
      </c>
      <c r="BE87" s="156">
        <v>5.81816677379519E-2</v>
      </c>
      <c r="BF87" s="156">
        <v>5.81816677379519E-2</v>
      </c>
      <c r="BG87" s="99">
        <v>5.81816677379519E-2</v>
      </c>
      <c r="BH87" s="156">
        <v>5.81816677379519E-2</v>
      </c>
      <c r="BI87" s="156">
        <v>5.81816677379519E-2</v>
      </c>
      <c r="BJ87" s="156">
        <v>5.81816677379519E-2</v>
      </c>
      <c r="BK87" s="99">
        <v>5.81816677379519E-2</v>
      </c>
      <c r="BL87" s="156">
        <v>5.81816677379519E-2</v>
      </c>
      <c r="BM87" s="156">
        <v>5.81816677379519E-2</v>
      </c>
      <c r="BN87" s="156">
        <v>5.81816677379519E-2</v>
      </c>
      <c r="BO87" s="156">
        <v>5.81816677379519E-2</v>
      </c>
      <c r="CB87" s="172"/>
      <c r="CD87" s="172"/>
      <c r="CE87" s="172"/>
      <c r="CF87" s="172"/>
      <c r="CH87" s="172"/>
      <c r="CI87" s="172"/>
      <c r="CJ87" s="172"/>
      <c r="CK87" s="172"/>
      <c r="CL87" s="172"/>
      <c r="CM87" s="172"/>
      <c r="CN87" s="172"/>
      <c r="CO87" s="172"/>
      <c r="CP87" s="172"/>
      <c r="CQ87" s="172"/>
      <c r="CR87" s="172"/>
      <c r="CS87" s="172"/>
      <c r="CT87" s="172"/>
      <c r="CU87" s="172"/>
      <c r="CV87" s="172"/>
      <c r="CW87" s="172"/>
      <c r="CX87" s="172"/>
      <c r="CY87" s="172"/>
      <c r="CZ87" s="172"/>
      <c r="DA87" s="172"/>
      <c r="DB87" s="172"/>
      <c r="DC87" s="172"/>
      <c r="DD87" s="172"/>
      <c r="DE87" s="172"/>
    </row>
    <row r="88" spans="1:109" ht="13.5" customHeight="1">
      <c r="B88" s="54" t="s">
        <v>198</v>
      </c>
      <c r="C88" s="156">
        <v>7.6773038561537721E-2</v>
      </c>
      <c r="D88" s="156">
        <v>8.2033857560813911E-2</v>
      </c>
      <c r="E88" s="156">
        <v>7.878872230661807E-2</v>
      </c>
      <c r="F88" s="156">
        <v>7.7630244179688931E-2</v>
      </c>
      <c r="G88" s="99">
        <f t="shared" si="166"/>
        <v>7.9353478650195E-2</v>
      </c>
      <c r="H88" s="156">
        <v>8.1562762121810309E-2</v>
      </c>
      <c r="I88" s="156">
        <v>7.6953641430527381E-2</v>
      </c>
      <c r="J88" s="156">
        <v>8.572887130671232E-2</v>
      </c>
      <c r="K88" s="99">
        <f t="shared" si="167"/>
        <v>8.1143482890185192E-2</v>
      </c>
      <c r="L88" s="156">
        <v>8.1010026922314599E-2</v>
      </c>
      <c r="M88" s="156">
        <v>7.7899840359092781E-2</v>
      </c>
      <c r="N88" s="156">
        <v>7.5111484011739824E-2</v>
      </c>
      <c r="O88" s="99">
        <f t="shared" si="168"/>
        <v>7.7814311189179822E-2</v>
      </c>
      <c r="P88" s="156">
        <v>7.8925531632829032E-2</v>
      </c>
      <c r="Q88" s="156">
        <v>8.0405014477910638E-2</v>
      </c>
      <c r="R88" s="156">
        <v>7.5856884756987542E-2</v>
      </c>
      <c r="S88" s="99">
        <f t="shared" si="169"/>
        <v>7.843411617133815E-2</v>
      </c>
      <c r="T88" s="156">
        <v>6.7212416246130585E-2</v>
      </c>
      <c r="U88" s="156">
        <v>6.7239516438818855E-2</v>
      </c>
      <c r="V88" s="156">
        <v>6.7141163966026124E-2</v>
      </c>
      <c r="W88" s="99">
        <f t="shared" si="170"/>
        <v>6.7194222785369448E-2</v>
      </c>
      <c r="X88" s="156">
        <v>6.208458651648531E-2</v>
      </c>
      <c r="Y88" s="156">
        <v>5.6280658666407468E-2</v>
      </c>
      <c r="Z88" s="156">
        <v>6.2222784201997595E-2</v>
      </c>
      <c r="AA88" s="99">
        <f t="shared" si="171"/>
        <v>6.0194706372243001E-2</v>
      </c>
      <c r="AB88" s="156">
        <v>6.029841369344309E-2</v>
      </c>
      <c r="AC88" s="156">
        <v>5.9235567233761298E-2</v>
      </c>
      <c r="AD88" s="156">
        <v>6.0350890952932085E-2</v>
      </c>
      <c r="AE88" s="99">
        <f t="shared" si="172"/>
        <v>5.9913830783427241E-2</v>
      </c>
      <c r="AF88" s="156">
        <v>6.0638020979788432E-2</v>
      </c>
      <c r="AG88" s="156">
        <v>5.9951896008865357E-2</v>
      </c>
      <c r="AH88" s="156">
        <v>6.0056095850246488E-2</v>
      </c>
      <c r="AI88" s="99">
        <f t="shared" si="173"/>
        <v>6.0227307046808586E-2</v>
      </c>
      <c r="AJ88" s="156">
        <v>6.0515494100254495E-2</v>
      </c>
      <c r="AK88" s="156">
        <v>6.0518606431382342E-2</v>
      </c>
      <c r="AL88" s="156">
        <v>6.0518606434706176E-2</v>
      </c>
      <c r="AM88" s="99">
        <f t="shared" si="174"/>
        <v>6.051759010078718E-2</v>
      </c>
      <c r="AN88" s="156">
        <v>6.0518606434706176E-2</v>
      </c>
      <c r="AO88" s="156">
        <v>6.0518606434706197E-2</v>
      </c>
      <c r="AP88" s="156">
        <v>6.0518606434706197E-2</v>
      </c>
      <c r="AQ88" s="99">
        <f t="shared" si="175"/>
        <v>6.0518606434706183E-2</v>
      </c>
      <c r="AR88" s="156">
        <v>6.0518606434706197E-2</v>
      </c>
      <c r="AS88" s="156">
        <v>6.0518606434706197E-2</v>
      </c>
      <c r="AT88" s="156">
        <v>6.0518606434706197E-2</v>
      </c>
      <c r="AU88" s="99">
        <f t="shared" si="176"/>
        <v>6.0518606406889719E-2</v>
      </c>
      <c r="AV88" s="156">
        <v>6.0518606434706197E-2</v>
      </c>
      <c r="AW88" s="156">
        <v>6.0518606434706197E-2</v>
      </c>
      <c r="AX88" s="156">
        <v>6.0518606434706197E-2</v>
      </c>
      <c r="AY88" s="99">
        <v>6.0518606434706197E-2</v>
      </c>
      <c r="AZ88" s="156">
        <v>6.0518606434706197E-2</v>
      </c>
      <c r="BA88" s="156">
        <v>6.0518606434706197E-2</v>
      </c>
      <c r="BB88" s="156">
        <v>6.0518606434706197E-2</v>
      </c>
      <c r="BC88" s="99">
        <v>6.0518606434706197E-2</v>
      </c>
      <c r="BD88" s="156">
        <v>6.0518606434706197E-2</v>
      </c>
      <c r="BE88" s="156">
        <v>6.0518606434706197E-2</v>
      </c>
      <c r="BF88" s="156">
        <v>6.0518606434706197E-2</v>
      </c>
      <c r="BG88" s="99">
        <v>6.0518606434706197E-2</v>
      </c>
      <c r="BH88" s="156">
        <v>6.0518606434706197E-2</v>
      </c>
      <c r="BI88" s="156">
        <v>6.0518606434706197E-2</v>
      </c>
      <c r="BJ88" s="156">
        <v>6.0518606434706197E-2</v>
      </c>
      <c r="BK88" s="99">
        <v>6.0518606434706197E-2</v>
      </c>
      <c r="BL88" s="156">
        <v>6.0518606434706197E-2</v>
      </c>
      <c r="BM88" s="156">
        <v>6.0518606434706197E-2</v>
      </c>
      <c r="BN88" s="156">
        <v>6.0518606434706197E-2</v>
      </c>
      <c r="BO88" s="156">
        <v>6.0518606434706197E-2</v>
      </c>
      <c r="CB88" s="172"/>
      <c r="CD88" s="172"/>
      <c r="CE88" s="172"/>
      <c r="CF88" s="172"/>
      <c r="CH88" s="172"/>
      <c r="CI88" s="172"/>
      <c r="CJ88" s="172"/>
      <c r="CK88" s="172"/>
      <c r="CL88" s="172"/>
      <c r="CM88" s="172"/>
      <c r="CN88" s="172"/>
      <c r="CO88" s="172"/>
      <c r="CP88" s="172"/>
      <c r="CQ88" s="172"/>
      <c r="CR88" s="172"/>
      <c r="CS88" s="172"/>
      <c r="CT88" s="172"/>
      <c r="CU88" s="172"/>
      <c r="CV88" s="172"/>
      <c r="CW88" s="172"/>
      <c r="CX88" s="172"/>
      <c r="CY88" s="172"/>
      <c r="CZ88" s="172"/>
      <c r="DA88" s="172"/>
      <c r="DB88" s="172"/>
      <c r="DC88" s="172"/>
      <c r="DD88" s="172"/>
      <c r="DE88" s="172"/>
    </row>
    <row r="89" spans="1:109" ht="13.5" customHeight="1">
      <c r="B89" s="54" t="s">
        <v>199</v>
      </c>
      <c r="C89" s="156">
        <v>0</v>
      </c>
      <c r="D89" s="156">
        <v>0</v>
      </c>
      <c r="E89" s="156">
        <v>0</v>
      </c>
      <c r="F89" s="156">
        <v>0</v>
      </c>
      <c r="G89" s="99">
        <f t="shared" si="166"/>
        <v>0</v>
      </c>
      <c r="H89" s="156">
        <v>0</v>
      </c>
      <c r="I89" s="156">
        <v>1.5430676506987186E-2</v>
      </c>
      <c r="J89" s="156">
        <v>4.8019567709792259E-2</v>
      </c>
      <c r="K89" s="99">
        <f t="shared" si="167"/>
        <v>2.1552657261842422E-2</v>
      </c>
      <c r="L89" s="156">
        <v>4.4760114050369039E-2</v>
      </c>
      <c r="M89" s="156">
        <v>4.3206363126440765E-2</v>
      </c>
      <c r="N89" s="156">
        <v>4.237553419853405E-2</v>
      </c>
      <c r="O89" s="99">
        <f t="shared" si="168"/>
        <v>4.3341474017004153E-2</v>
      </c>
      <c r="P89" s="156">
        <v>4.4806508369105255E-2</v>
      </c>
      <c r="Q89" s="156">
        <v>4.2875457002784327E-2</v>
      </c>
      <c r="R89" s="156">
        <v>3.9899606745246674E-2</v>
      </c>
      <c r="S89" s="99">
        <f t="shared" si="169"/>
        <v>4.2218674681471738E-2</v>
      </c>
      <c r="T89" s="156">
        <v>3.5329857220112643E-2</v>
      </c>
      <c r="U89" s="156">
        <v>3.5589457130221325E-2</v>
      </c>
      <c r="V89" s="156">
        <v>3.4619095630689878E-2</v>
      </c>
      <c r="W89" s="99">
        <f t="shared" si="170"/>
        <v>3.5154583231547791E-2</v>
      </c>
      <c r="X89" s="156">
        <v>3.2684052304453301E-2</v>
      </c>
      <c r="Y89" s="156">
        <v>3.2965870587659048E-2</v>
      </c>
      <c r="Z89" s="156">
        <v>3.4216794338295997E-2</v>
      </c>
      <c r="AA89" s="99">
        <f t="shared" si="171"/>
        <v>3.3259040022689854E-2</v>
      </c>
      <c r="AB89" s="156">
        <v>3.3288905744194304E-2</v>
      </c>
      <c r="AC89" s="156">
        <v>3.328890574660634E-2</v>
      </c>
      <c r="AD89" s="156">
        <v>3.3288905749726115E-2</v>
      </c>
      <c r="AE89" s="99">
        <f t="shared" si="172"/>
        <v>3.3288905746926195E-2</v>
      </c>
      <c r="AF89" s="156">
        <v>3.3288905740290697E-2</v>
      </c>
      <c r="AG89" s="156">
        <v>3.3288905747730246E-2</v>
      </c>
      <c r="AH89" s="156">
        <v>3.3288905739607369E-2</v>
      </c>
      <c r="AI89" s="99">
        <f t="shared" si="173"/>
        <v>3.3288905742819945E-2</v>
      </c>
      <c r="AJ89" s="156">
        <v>3.3288905741412821E-2</v>
      </c>
      <c r="AK89" s="156">
        <v>3.3288905739681268E-2</v>
      </c>
      <c r="AL89" s="156">
        <v>3.328890574345416E-2</v>
      </c>
      <c r="AM89" s="99">
        <f t="shared" si="174"/>
        <v>3.3288905741693894E-2</v>
      </c>
      <c r="AN89" s="156">
        <v>3.328890574345416E-2</v>
      </c>
      <c r="AO89" s="156">
        <v>3.3288905743454202E-2</v>
      </c>
      <c r="AP89" s="156">
        <v>3.3288905743454202E-2</v>
      </c>
      <c r="AQ89" s="99">
        <f t="shared" si="175"/>
        <v>3.3288905743454188E-2</v>
      </c>
      <c r="AR89" s="156">
        <v>3.3288905743454202E-2</v>
      </c>
      <c r="AS89" s="156">
        <v>3.3288905743454202E-2</v>
      </c>
      <c r="AT89" s="156">
        <v>3.3288905743454202E-2</v>
      </c>
      <c r="AU89" s="99">
        <f t="shared" si="176"/>
        <v>3.3288905800035087E-2</v>
      </c>
      <c r="AV89" s="156">
        <v>3.3288905743454202E-2</v>
      </c>
      <c r="AW89" s="156">
        <v>3.3288905743454202E-2</v>
      </c>
      <c r="AX89" s="156">
        <v>3.3288905743454202E-2</v>
      </c>
      <c r="AY89" s="99">
        <v>3.3288905743454202E-2</v>
      </c>
      <c r="AZ89" s="156">
        <v>3.3288905743454202E-2</v>
      </c>
      <c r="BA89" s="156">
        <v>3.3288905743454202E-2</v>
      </c>
      <c r="BB89" s="156">
        <v>3.3288905743454202E-2</v>
      </c>
      <c r="BC89" s="99">
        <v>3.3288905743454202E-2</v>
      </c>
      <c r="BD89" s="156">
        <v>3.3288905743454202E-2</v>
      </c>
      <c r="BE89" s="156">
        <v>3.3288905743454202E-2</v>
      </c>
      <c r="BF89" s="156">
        <v>3.3288905743454202E-2</v>
      </c>
      <c r="BG89" s="99">
        <v>3.3288905743454202E-2</v>
      </c>
      <c r="BH89" s="156">
        <v>3.3288905743454202E-2</v>
      </c>
      <c r="BI89" s="156">
        <v>3.3288905743454202E-2</v>
      </c>
      <c r="BJ89" s="156">
        <v>3.3288905743454202E-2</v>
      </c>
      <c r="BK89" s="99">
        <v>3.3288905743454202E-2</v>
      </c>
      <c r="BL89" s="156">
        <v>3.3288905743454202E-2</v>
      </c>
      <c r="BM89" s="156">
        <v>3.3288905743454202E-2</v>
      </c>
      <c r="BN89" s="156">
        <v>3.3288905743454202E-2</v>
      </c>
      <c r="BO89" s="156">
        <v>3.3288905743454202E-2</v>
      </c>
      <c r="CB89" s="172"/>
      <c r="CD89" s="172"/>
      <c r="CE89" s="172"/>
      <c r="CF89" s="172"/>
      <c r="CH89" s="172"/>
      <c r="CI89" s="172"/>
      <c r="CJ89" s="172"/>
      <c r="CK89" s="172"/>
      <c r="CL89" s="172"/>
      <c r="CM89" s="172"/>
      <c r="CN89" s="172"/>
      <c r="CO89" s="172"/>
      <c r="CP89" s="172"/>
      <c r="CQ89" s="172"/>
      <c r="CR89" s="172"/>
      <c r="CS89" s="172"/>
      <c r="CT89" s="172"/>
      <c r="CU89" s="172"/>
      <c r="CV89" s="172"/>
      <c r="CW89" s="172"/>
      <c r="CX89" s="172"/>
      <c r="CY89" s="172"/>
      <c r="CZ89" s="172"/>
      <c r="DA89" s="172"/>
      <c r="DB89" s="172"/>
      <c r="DC89" s="172"/>
      <c r="DD89" s="172"/>
      <c r="DE89" s="172"/>
    </row>
    <row r="90" spans="1:109" ht="13.5" customHeight="1">
      <c r="B90" s="54" t="s">
        <v>200</v>
      </c>
      <c r="C90" s="156">
        <v>7.5960211848644849E-2</v>
      </c>
      <c r="D90" s="156">
        <v>7.8448632821588302E-2</v>
      </c>
      <c r="E90" s="156">
        <v>7.5926104089627383E-2</v>
      </c>
      <c r="F90" s="156">
        <v>7.8051050913188605E-2</v>
      </c>
      <c r="G90" s="99">
        <f t="shared" si="166"/>
        <v>7.7464021581186857E-2</v>
      </c>
      <c r="H90" s="156">
        <v>7.5946721863584449E-2</v>
      </c>
      <c r="I90" s="156">
        <v>7.6097678248742848E-2</v>
      </c>
      <c r="J90" s="156">
        <v>7.8404601697787429E-2</v>
      </c>
      <c r="K90" s="99">
        <f t="shared" si="167"/>
        <v>7.6840651696372844E-2</v>
      </c>
      <c r="L90" s="156">
        <v>7.6169235246971154E-2</v>
      </c>
      <c r="M90" s="156">
        <v>7.4562026111158669E-2</v>
      </c>
      <c r="N90" s="156">
        <v>7.2402804567518644E-2</v>
      </c>
      <c r="O90" s="99">
        <f t="shared" si="168"/>
        <v>7.4317252735782768E-2</v>
      </c>
      <c r="P90" s="156">
        <v>7.6200309223939638E-2</v>
      </c>
      <c r="Q90" s="156">
        <v>7.9761793460515457E-2</v>
      </c>
      <c r="R90" s="156">
        <v>7.2491342962931818E-2</v>
      </c>
      <c r="S90" s="99">
        <f t="shared" si="169"/>
        <v>7.5917870377079796E-2</v>
      </c>
      <c r="T90" s="156">
        <v>6.3980176914926926E-2</v>
      </c>
      <c r="U90" s="156">
        <v>6.4074077891462092E-2</v>
      </c>
      <c r="V90" s="156">
        <v>6.4107350534721566E-2</v>
      </c>
      <c r="W90" s="99">
        <f t="shared" si="170"/>
        <v>6.4057101043000428E-2</v>
      </c>
      <c r="X90" s="156">
        <v>9.0151416918924226E-2</v>
      </c>
      <c r="Y90" s="156">
        <v>6.8004465063000591E-2</v>
      </c>
      <c r="Z90" s="156">
        <v>8.6587677710383754E-2</v>
      </c>
      <c r="AA90" s="99">
        <f t="shared" si="171"/>
        <v>8.1846372833628611E-2</v>
      </c>
      <c r="AB90" s="156">
        <v>8.2596322145817511E-2</v>
      </c>
      <c r="AC90" s="156">
        <v>8.1462001270832751E-2</v>
      </c>
      <c r="AD90" s="156">
        <v>8.0862455173139156E-2</v>
      </c>
      <c r="AE90" s="99">
        <f t="shared" si="172"/>
        <v>8.171666483956197E-2</v>
      </c>
      <c r="AF90" s="156">
        <v>8.0635667618980333E-2</v>
      </c>
      <c r="AG90" s="156">
        <v>7.8606404307086999E-2</v>
      </c>
      <c r="AH90" s="156">
        <v>8.0490903446750861E-2</v>
      </c>
      <c r="AI90" s="99">
        <f t="shared" si="173"/>
        <v>8.0156319607664381E-2</v>
      </c>
      <c r="AJ90" s="156">
        <v>8.0451936651769071E-2</v>
      </c>
      <c r="AK90" s="156">
        <v>8.07978641928431E-2</v>
      </c>
      <c r="AL90" s="156">
        <v>8.0797864192321725E-2</v>
      </c>
      <c r="AM90" s="99">
        <f t="shared" si="174"/>
        <v>8.0694971531174067E-2</v>
      </c>
      <c r="AN90" s="156">
        <v>8.0797864192321725E-2</v>
      </c>
      <c r="AO90" s="156">
        <v>8.0797864192321697E-2</v>
      </c>
      <c r="AP90" s="156">
        <v>8.0797864192321697E-2</v>
      </c>
      <c r="AQ90" s="99">
        <f t="shared" si="175"/>
        <v>8.0797864192321711E-2</v>
      </c>
      <c r="AR90" s="156">
        <v>8.0797864192321697E-2</v>
      </c>
      <c r="AS90" s="156">
        <v>8.0797864192321697E-2</v>
      </c>
      <c r="AT90" s="156">
        <v>8.0797864192321697E-2</v>
      </c>
      <c r="AU90" s="99">
        <f t="shared" si="176"/>
        <v>8.0797864208816308E-2</v>
      </c>
      <c r="AV90" s="156">
        <v>8.0797864192321697E-2</v>
      </c>
      <c r="AW90" s="156">
        <v>8.0797864192321697E-2</v>
      </c>
      <c r="AX90" s="156">
        <v>8.0797864192321697E-2</v>
      </c>
      <c r="AY90" s="99">
        <v>8.0797864192321697E-2</v>
      </c>
      <c r="AZ90" s="156">
        <v>8.0797864192321697E-2</v>
      </c>
      <c r="BA90" s="156">
        <v>8.0797864192321697E-2</v>
      </c>
      <c r="BB90" s="156">
        <v>8.0797864192321697E-2</v>
      </c>
      <c r="BC90" s="99">
        <v>8.0797864192321697E-2</v>
      </c>
      <c r="BD90" s="156">
        <v>8.0797864192321697E-2</v>
      </c>
      <c r="BE90" s="156">
        <v>8.0797864192321697E-2</v>
      </c>
      <c r="BF90" s="156">
        <v>8.0797864192321697E-2</v>
      </c>
      <c r="BG90" s="99">
        <v>8.0797864192321697E-2</v>
      </c>
      <c r="BH90" s="156">
        <v>8.0797864192321697E-2</v>
      </c>
      <c r="BI90" s="156">
        <v>8.0797864192321697E-2</v>
      </c>
      <c r="BJ90" s="156">
        <v>8.0797864192321697E-2</v>
      </c>
      <c r="BK90" s="99">
        <v>8.0797864192321697E-2</v>
      </c>
      <c r="BL90" s="156">
        <v>8.2500000000000004E-2</v>
      </c>
      <c r="BM90" s="156">
        <v>8.2500000000000004E-2</v>
      </c>
      <c r="BN90" s="156">
        <v>8.2500000000000004E-2</v>
      </c>
      <c r="BO90" s="156">
        <v>8.2500000000000004E-2</v>
      </c>
      <c r="CB90" s="172"/>
      <c r="CD90" s="172"/>
      <c r="CE90" s="172"/>
      <c r="CF90" s="172"/>
      <c r="CH90" s="172"/>
      <c r="CI90" s="172"/>
      <c r="CJ90" s="172"/>
      <c r="CK90" s="172"/>
      <c r="CL90" s="172"/>
      <c r="CM90" s="172"/>
      <c r="CN90" s="172"/>
      <c r="CO90" s="172"/>
      <c r="CP90" s="172"/>
      <c r="CQ90" s="172"/>
      <c r="CR90" s="172"/>
      <c r="CS90" s="172"/>
      <c r="CT90" s="172"/>
      <c r="CU90" s="172"/>
      <c r="CV90" s="172"/>
      <c r="CW90" s="172"/>
      <c r="CX90" s="172"/>
      <c r="CY90" s="172"/>
      <c r="CZ90" s="172"/>
      <c r="DA90" s="172"/>
      <c r="DB90" s="172"/>
      <c r="DC90" s="172"/>
      <c r="DD90" s="172"/>
      <c r="DE90" s="172"/>
    </row>
    <row r="91" spans="1:109" ht="13.5" customHeight="1">
      <c r="B91" s="54" t="s">
        <v>201</v>
      </c>
      <c r="C91" s="156">
        <v>5.0515406507746587E-2</v>
      </c>
      <c r="D91" s="156">
        <v>5.2065909156406784E-2</v>
      </c>
      <c r="E91" s="156">
        <v>4.9704506198163592E-2</v>
      </c>
      <c r="F91" s="156">
        <v>5.1883207805477824E-2</v>
      </c>
      <c r="G91" s="99">
        <f t="shared" si="166"/>
        <v>5.1359082779977153E-2</v>
      </c>
      <c r="H91" s="156">
        <v>4.9428344334667661E-2</v>
      </c>
      <c r="I91" s="156">
        <v>4.9643235173178486E-2</v>
      </c>
      <c r="J91" s="156">
        <v>5.1670085458151611E-2</v>
      </c>
      <c r="K91" s="99">
        <f t="shared" si="167"/>
        <v>5.0327570102924379E-2</v>
      </c>
      <c r="L91" s="156">
        <v>4.9707629292433289E-2</v>
      </c>
      <c r="M91" s="156">
        <v>4.8450328808458142E-2</v>
      </c>
      <c r="N91" s="156">
        <v>4.6812816988144754E-2</v>
      </c>
      <c r="O91" s="99">
        <f t="shared" si="168"/>
        <v>4.8298990976295031E-2</v>
      </c>
      <c r="P91" s="156">
        <v>4.8975446955364259E-2</v>
      </c>
      <c r="Q91" s="156">
        <v>5.0652835081248127E-2</v>
      </c>
      <c r="R91" s="156">
        <v>4.6920034069012108E-2</v>
      </c>
      <c r="S91" s="99">
        <f t="shared" si="169"/>
        <v>4.8573409181149232E-2</v>
      </c>
      <c r="T91" s="156">
        <v>4.1224055052910928E-2</v>
      </c>
      <c r="U91" s="156">
        <v>4.0467815282274416E-2</v>
      </c>
      <c r="V91" s="156">
        <v>4.0266891403955611E-2</v>
      </c>
      <c r="W91" s="99">
        <f t="shared" si="170"/>
        <v>4.0678060034650715E-2</v>
      </c>
      <c r="X91" s="156">
        <v>3.80259358710104E-2</v>
      </c>
      <c r="Y91" s="156">
        <v>3.8493405524184704E-2</v>
      </c>
      <c r="Z91" s="156">
        <v>4.8709592572175942E-2</v>
      </c>
      <c r="AA91" s="99">
        <f t="shared" si="171"/>
        <v>4.1652809724134682E-2</v>
      </c>
      <c r="AB91" s="156">
        <v>4.1160045694975105E-2</v>
      </c>
      <c r="AC91" s="156">
        <v>4.1122956542311351E-2</v>
      </c>
      <c r="AD91" s="156">
        <v>4.1258941480996465E-2</v>
      </c>
      <c r="AE91" s="99">
        <f t="shared" si="172"/>
        <v>4.1175774195280949E-2</v>
      </c>
      <c r="AF91" s="156">
        <v>4.0780997380014769E-2</v>
      </c>
      <c r="AG91" s="156">
        <v>4.0512514546128989E-2</v>
      </c>
      <c r="AH91" s="156">
        <v>3.9352677097961572E-2</v>
      </c>
      <c r="AI91" s="99">
        <f t="shared" si="173"/>
        <v>4.0115387259799386E-2</v>
      </c>
      <c r="AJ91" s="156">
        <v>3.8387749409625423E-2</v>
      </c>
      <c r="AK91" s="156">
        <v>3.8554958930068224E-2</v>
      </c>
      <c r="AL91" s="156">
        <v>3.8554958940918073E-2</v>
      </c>
      <c r="AM91" s="99">
        <f t="shared" si="174"/>
        <v>3.8504955052611846E-2</v>
      </c>
      <c r="AN91" s="156">
        <v>3.8554958940918073E-2</v>
      </c>
      <c r="AO91" s="156">
        <v>3.8554958940918101E-2</v>
      </c>
      <c r="AP91" s="156">
        <v>3.8554958940918101E-2</v>
      </c>
      <c r="AQ91" s="99">
        <f t="shared" si="175"/>
        <v>3.8554958940918094E-2</v>
      </c>
      <c r="AR91" s="156">
        <v>3.8554958940918101E-2</v>
      </c>
      <c r="AS91" s="156">
        <v>3.8554958940918101E-2</v>
      </c>
      <c r="AT91" s="156">
        <v>3.8554958940918101E-2</v>
      </c>
      <c r="AU91" s="99">
        <f t="shared" si="176"/>
        <v>3.8554958956958207E-2</v>
      </c>
      <c r="AV91" s="156">
        <v>3.8554958940918101E-2</v>
      </c>
      <c r="AW91" s="156">
        <v>3.8554958940918101E-2</v>
      </c>
      <c r="AX91" s="156">
        <v>3.8554958940918101E-2</v>
      </c>
      <c r="AY91" s="99">
        <v>3.8554958940918101E-2</v>
      </c>
      <c r="AZ91" s="156">
        <v>3.8554958940918101E-2</v>
      </c>
      <c r="BA91" s="156">
        <v>3.8554958940918101E-2</v>
      </c>
      <c r="BB91" s="156">
        <v>3.8554958940918101E-2</v>
      </c>
      <c r="BC91" s="99">
        <v>3.8554958940918101E-2</v>
      </c>
      <c r="BD91" s="156">
        <v>3.8554958940918101E-2</v>
      </c>
      <c r="BE91" s="156">
        <v>3.8554958940918101E-2</v>
      </c>
      <c r="BF91" s="156">
        <v>3.8554958940918101E-2</v>
      </c>
      <c r="BG91" s="99">
        <v>3.8554958940918101E-2</v>
      </c>
      <c r="BH91" s="156">
        <v>3.8554958940918101E-2</v>
      </c>
      <c r="BI91" s="156">
        <v>3.8554958940918101E-2</v>
      </c>
      <c r="BJ91" s="156">
        <v>3.8554958940918101E-2</v>
      </c>
      <c r="BK91" s="99">
        <v>3.8554958940918101E-2</v>
      </c>
      <c r="BL91" s="156">
        <v>3.8554958940918101E-2</v>
      </c>
      <c r="BM91" s="156">
        <v>3.8554958940918101E-2</v>
      </c>
      <c r="BN91" s="156">
        <v>3.8554958940918101E-2</v>
      </c>
      <c r="BO91" s="156">
        <v>3.8554958940918101E-2</v>
      </c>
      <c r="CB91" s="172"/>
      <c r="CD91" s="172"/>
      <c r="CE91" s="172"/>
      <c r="CF91" s="172"/>
      <c r="CH91" s="172"/>
      <c r="CI91" s="172"/>
      <c r="CJ91" s="172"/>
      <c r="CK91" s="172"/>
      <c r="CL91" s="172"/>
      <c r="CM91" s="172"/>
      <c r="CN91" s="172"/>
      <c r="CO91" s="172"/>
      <c r="CP91" s="172"/>
      <c r="CQ91" s="172"/>
      <c r="CR91" s="172"/>
      <c r="CS91" s="172"/>
      <c r="CT91" s="172"/>
      <c r="CU91" s="172"/>
      <c r="CV91" s="172"/>
      <c r="CW91" s="172"/>
      <c r="CX91" s="172"/>
      <c r="CY91" s="172"/>
      <c r="CZ91" s="172"/>
      <c r="DA91" s="172"/>
      <c r="DB91" s="172"/>
      <c r="DC91" s="172"/>
      <c r="DD91" s="172"/>
      <c r="DE91" s="172"/>
    </row>
    <row r="92" spans="1:109" ht="13.5" customHeight="1">
      <c r="B92" s="54" t="s">
        <v>202</v>
      </c>
      <c r="C92" s="156">
        <v>4.636205842994455E-2</v>
      </c>
      <c r="D92" s="156">
        <v>4.5748701127309013E-2</v>
      </c>
      <c r="E92" s="156">
        <v>4.5400985005574421E-2</v>
      </c>
      <c r="F92" s="156">
        <v>4.1154309143301322E-2</v>
      </c>
      <c r="G92" s="99">
        <f t="shared" si="166"/>
        <v>4.3817741014316014E-2</v>
      </c>
      <c r="H92" s="156">
        <v>4.2362129156378318E-2</v>
      </c>
      <c r="I92" s="156">
        <v>4.8474775491983507E-2</v>
      </c>
      <c r="J92" s="156">
        <v>6.214325405775456E-2</v>
      </c>
      <c r="K92" s="99">
        <f t="shared" si="167"/>
        <v>5.1435568130718902E-2</v>
      </c>
      <c r="L92" s="156">
        <v>6.1162296629446007E-2</v>
      </c>
      <c r="M92" s="156">
        <v>6.140330227757989E-2</v>
      </c>
      <c r="N92" s="156">
        <v>5.932636500685122E-2</v>
      </c>
      <c r="O92" s="99">
        <f t="shared" si="168"/>
        <v>6.0714287068302598E-2</v>
      </c>
      <c r="P92" s="156">
        <v>6.1013910030285952E-2</v>
      </c>
      <c r="Q92" s="156">
        <v>6.488603903953076E-2</v>
      </c>
      <c r="R92" s="156">
        <v>5.7736153633536527E-2</v>
      </c>
      <c r="S92" s="99">
        <f t="shared" si="169"/>
        <v>6.100273988944848E-2</v>
      </c>
      <c r="T92" s="156">
        <v>4.9939810734852097E-2</v>
      </c>
      <c r="U92" s="156">
        <v>5.0879339236718779E-2</v>
      </c>
      <c r="V92" s="156">
        <v>5.1212137194417945E-2</v>
      </c>
      <c r="W92" s="99">
        <f t="shared" si="170"/>
        <v>5.067984056922073E-2</v>
      </c>
      <c r="X92" s="156">
        <v>4.8421037268003848E-2</v>
      </c>
      <c r="Y92" s="156">
        <v>4.8268841593197699E-2</v>
      </c>
      <c r="Z92" s="156">
        <v>5.2290139568288471E-2</v>
      </c>
      <c r="AA92" s="99">
        <f t="shared" si="171"/>
        <v>4.9596144510165016E-2</v>
      </c>
      <c r="AB92" s="156">
        <v>4.9514464669718011E-2</v>
      </c>
      <c r="AC92" s="156">
        <v>4.9583822292312556E-2</v>
      </c>
      <c r="AD92" s="156">
        <v>4.9805012921172585E-2</v>
      </c>
      <c r="AE92" s="99">
        <f t="shared" si="172"/>
        <v>4.9629595052537577E-2</v>
      </c>
      <c r="AF92" s="156">
        <v>4.9665467459085198E-2</v>
      </c>
      <c r="AG92" s="156">
        <v>4.9734063887361783E-2</v>
      </c>
      <c r="AH92" s="156">
        <v>4.9848728722152159E-2</v>
      </c>
      <c r="AI92" s="99">
        <f t="shared" si="173"/>
        <v>4.9743929779703697E-2</v>
      </c>
      <c r="AJ92" s="156">
        <v>4.9981775226180608E-2</v>
      </c>
      <c r="AK92" s="156">
        <v>4.9362639855878514E-2</v>
      </c>
      <c r="AL92" s="156">
        <v>4.9362639866400493E-2</v>
      </c>
      <c r="AM92" s="99">
        <f t="shared" si="174"/>
        <v>4.953325480468302E-2</v>
      </c>
      <c r="AN92" s="156">
        <v>4.9362639866400493E-2</v>
      </c>
      <c r="AO92" s="156">
        <v>4.93626398664005E-2</v>
      </c>
      <c r="AP92" s="156">
        <v>4.93626398664005E-2</v>
      </c>
      <c r="AQ92" s="99">
        <f t="shared" si="175"/>
        <v>4.93626398664005E-2</v>
      </c>
      <c r="AR92" s="156">
        <v>4.93626398664005E-2</v>
      </c>
      <c r="AS92" s="156">
        <v>4.93626398664005E-2</v>
      </c>
      <c r="AT92" s="156">
        <v>4.93626398664005E-2</v>
      </c>
      <c r="AU92" s="99">
        <f t="shared" si="176"/>
        <v>4.9362640165385843E-2</v>
      </c>
      <c r="AV92" s="156">
        <v>4.93626398664005E-2</v>
      </c>
      <c r="AW92" s="156">
        <v>4.93626398664005E-2</v>
      </c>
      <c r="AX92" s="156">
        <v>4.93626398664005E-2</v>
      </c>
      <c r="AY92" s="99">
        <v>4.93626398664005E-2</v>
      </c>
      <c r="AZ92" s="156">
        <v>4.93626398664005E-2</v>
      </c>
      <c r="BA92" s="156">
        <v>4.93626398664005E-2</v>
      </c>
      <c r="BB92" s="156">
        <v>4.93626398664005E-2</v>
      </c>
      <c r="BC92" s="99">
        <v>4.93626398664005E-2</v>
      </c>
      <c r="BD92" s="156">
        <v>4.93626398664005E-2</v>
      </c>
      <c r="BE92" s="156">
        <v>4.93626398664005E-2</v>
      </c>
      <c r="BF92" s="156">
        <v>4.93626398664005E-2</v>
      </c>
      <c r="BG92" s="99">
        <v>4.93626398664005E-2</v>
      </c>
      <c r="BH92" s="156">
        <v>4.93626398664005E-2</v>
      </c>
      <c r="BI92" s="156">
        <v>4.93626398664005E-2</v>
      </c>
      <c r="BJ92" s="156">
        <v>4.93626398664005E-2</v>
      </c>
      <c r="BK92" s="99">
        <v>4.93626398664005E-2</v>
      </c>
      <c r="BL92" s="156">
        <v>4.9450000000000001E-2</v>
      </c>
      <c r="BM92" s="156">
        <v>4.9450000000000001E-2</v>
      </c>
      <c r="BN92" s="156">
        <v>4.9450000000000001E-2</v>
      </c>
      <c r="BO92" s="156">
        <v>4.9450000000000001E-2</v>
      </c>
      <c r="CB92" s="172"/>
      <c r="CD92" s="172"/>
      <c r="CE92" s="172"/>
      <c r="CF92" s="172"/>
      <c r="CH92" s="172"/>
      <c r="CI92" s="172"/>
      <c r="CJ92" s="172"/>
      <c r="CK92" s="172"/>
      <c r="CL92" s="172"/>
      <c r="CM92" s="172"/>
      <c r="CN92" s="172"/>
      <c r="CO92" s="172"/>
      <c r="CP92" s="172"/>
      <c r="CQ92" s="172"/>
      <c r="CR92" s="172"/>
      <c r="CS92" s="172"/>
      <c r="CT92" s="172"/>
      <c r="CU92" s="172"/>
      <c r="CV92" s="172"/>
      <c r="CW92" s="172"/>
      <c r="CX92" s="172"/>
      <c r="CY92" s="172"/>
      <c r="CZ92" s="172"/>
      <c r="DA92" s="172"/>
      <c r="DB92" s="172"/>
      <c r="DC92" s="172"/>
      <c r="DD92" s="172"/>
      <c r="DE92" s="172"/>
    </row>
    <row r="93" spans="1:109" ht="13.5" customHeight="1">
      <c r="B93" s="54" t="s">
        <v>315</v>
      </c>
      <c r="C93" s="156">
        <v>4.0534633566801107E-2</v>
      </c>
      <c r="D93" s="156">
        <v>4.4293753981188309E-2</v>
      </c>
      <c r="E93" s="156">
        <v>4.0871175610418371E-2</v>
      </c>
      <c r="F93" s="156">
        <v>4.0999530697375754E-2</v>
      </c>
      <c r="G93" s="99">
        <f t="shared" si="166"/>
        <v>4.1894530852206478E-2</v>
      </c>
      <c r="H93" s="156">
        <v>3.8165114121788392E-2</v>
      </c>
      <c r="I93" s="156">
        <v>3.5659058825693986E-2</v>
      </c>
      <c r="J93" s="156">
        <v>3.647711129490961E-2</v>
      </c>
      <c r="K93" s="99">
        <f t="shared" si="167"/>
        <v>3.662626182296564E-2</v>
      </c>
      <c r="L93" s="156">
        <v>3.8338107327261228E-2</v>
      </c>
      <c r="M93" s="156">
        <v>3.77027994116527E-2</v>
      </c>
      <c r="N93" s="156">
        <v>3.6400569666474598E-2</v>
      </c>
      <c r="O93" s="99">
        <f t="shared" si="168"/>
        <v>3.7502624142868514E-2</v>
      </c>
      <c r="P93" s="156">
        <v>3.9094611248752187E-2</v>
      </c>
      <c r="Q93" s="156">
        <v>4.0622133854195337E-2</v>
      </c>
      <c r="R93" s="156">
        <v>3.4250485857159965E-2</v>
      </c>
      <c r="S93" s="99">
        <f t="shared" si="169"/>
        <v>3.8337394975851875E-2</v>
      </c>
      <c r="T93" s="156">
        <v>3.0366421011735548E-2</v>
      </c>
      <c r="U93" s="156">
        <v>3.0275959667077613E-2</v>
      </c>
      <c r="V93" s="156">
        <v>2.9834680627390094E-2</v>
      </c>
      <c r="W93" s="99">
        <f t="shared" si="170"/>
        <v>3.0124844499092342E-2</v>
      </c>
      <c r="X93" s="156">
        <v>2.7565060605783544E-2</v>
      </c>
      <c r="Y93" s="156">
        <v>2.7514607802557572E-2</v>
      </c>
      <c r="Z93" s="156">
        <v>3.1228694825096878E-2</v>
      </c>
      <c r="AA93" s="99">
        <f t="shared" si="171"/>
        <v>2.8931686820983907E-2</v>
      </c>
      <c r="AB93" s="156">
        <v>2.8485618713690552E-2</v>
      </c>
      <c r="AC93" s="156">
        <v>2.8321816746410759E-2</v>
      </c>
      <c r="AD93" s="156">
        <v>2.8563225995457218E-2</v>
      </c>
      <c r="AE93" s="99">
        <f t="shared" si="172"/>
        <v>2.8451731030607722E-2</v>
      </c>
      <c r="AF93" s="156">
        <v>2.9240899640557646E-2</v>
      </c>
      <c r="AG93" s="156">
        <v>2.8085272688396706E-2</v>
      </c>
      <c r="AH93" s="156">
        <v>2.8154912440200072E-2</v>
      </c>
      <c r="AI93" s="99">
        <f t="shared" si="173"/>
        <v>2.8772550059842517E-2</v>
      </c>
      <c r="AJ93" s="156">
        <v>2.7993618079977526E-2</v>
      </c>
      <c r="AK93" s="156">
        <v>2.7868853784713061E-2</v>
      </c>
      <c r="AL93" s="156">
        <v>2.7868853786951704E-2</v>
      </c>
      <c r="AM93" s="99">
        <f t="shared" si="174"/>
        <v>2.7904191688194198E-2</v>
      </c>
      <c r="AN93" s="156">
        <v>2.7868853786951704E-2</v>
      </c>
      <c r="AO93" s="156">
        <v>2.7868853786951701E-2</v>
      </c>
      <c r="AP93" s="156">
        <v>2.7868853786951701E-2</v>
      </c>
      <c r="AQ93" s="99">
        <f t="shared" si="175"/>
        <v>2.7868853786951701E-2</v>
      </c>
      <c r="AR93" s="156">
        <v>2.7868853786951701E-2</v>
      </c>
      <c r="AS93" s="156">
        <v>2.7868853786951701E-2</v>
      </c>
      <c r="AT93" s="156">
        <v>2.7868853786951701E-2</v>
      </c>
      <c r="AU93" s="99">
        <f t="shared" si="176"/>
        <v>2.7868853812153396E-2</v>
      </c>
      <c r="AV93" s="156">
        <v>2.7868853786951701E-2</v>
      </c>
      <c r="AW93" s="156">
        <v>2.7868853786951701E-2</v>
      </c>
      <c r="AX93" s="156">
        <v>2.7868853786951701E-2</v>
      </c>
      <c r="AY93" s="99">
        <v>2.7868853786951701E-2</v>
      </c>
      <c r="AZ93" s="156">
        <v>2.7868853786951701E-2</v>
      </c>
      <c r="BA93" s="156">
        <v>2.7868853786951701E-2</v>
      </c>
      <c r="BB93" s="156">
        <v>2.7868853786951701E-2</v>
      </c>
      <c r="BC93" s="99">
        <v>2.7868853786951701E-2</v>
      </c>
      <c r="BD93" s="156">
        <v>2.7868853786951701E-2</v>
      </c>
      <c r="BE93" s="156">
        <v>2.7868853786951701E-2</v>
      </c>
      <c r="BF93" s="156">
        <v>2.7868853786951701E-2</v>
      </c>
      <c r="BG93" s="99">
        <v>2.7868853786951701E-2</v>
      </c>
      <c r="BH93" s="156">
        <v>2.7868853786951701E-2</v>
      </c>
      <c r="BI93" s="156">
        <v>2.7868853786951701E-2</v>
      </c>
      <c r="BJ93" s="156">
        <v>2.7868853786951701E-2</v>
      </c>
      <c r="BK93" s="99">
        <v>2.7868853786951701E-2</v>
      </c>
      <c r="BL93" s="156">
        <v>2.7868853786951701E-2</v>
      </c>
      <c r="BM93" s="156">
        <v>2.7868853786951701E-2</v>
      </c>
      <c r="BN93" s="156">
        <v>2.7868853786951701E-2</v>
      </c>
      <c r="BO93" s="156">
        <v>2.7868853786951701E-2</v>
      </c>
      <c r="CB93" s="172"/>
      <c r="CD93" s="172"/>
      <c r="CE93" s="172"/>
      <c r="CF93" s="172"/>
      <c r="CH93" s="172"/>
      <c r="CI93" s="172"/>
      <c r="CJ93" s="172"/>
      <c r="CK93" s="172"/>
      <c r="CL93" s="172"/>
      <c r="CM93" s="172"/>
      <c r="CN93" s="172"/>
      <c r="CO93" s="172"/>
      <c r="CP93" s="172"/>
      <c r="CQ93" s="172"/>
      <c r="CR93" s="172"/>
      <c r="CS93" s="172"/>
      <c r="CT93" s="172"/>
      <c r="CU93" s="172"/>
      <c r="CV93" s="172"/>
      <c r="CW93" s="172"/>
      <c r="CX93" s="172"/>
      <c r="CY93" s="172"/>
      <c r="CZ93" s="172"/>
      <c r="DA93" s="172"/>
      <c r="DB93" s="172"/>
      <c r="DC93" s="172"/>
      <c r="DD93" s="172"/>
      <c r="DE93" s="172"/>
    </row>
    <row r="94" spans="1:109" ht="13.5" customHeight="1">
      <c r="B94" s="54" t="s">
        <v>203</v>
      </c>
      <c r="C94" s="156">
        <v>0</v>
      </c>
      <c r="D94" s="156">
        <v>0</v>
      </c>
      <c r="E94" s="156">
        <v>0</v>
      </c>
      <c r="F94" s="156">
        <v>0</v>
      </c>
      <c r="G94" s="99">
        <f t="shared" si="166"/>
        <v>0</v>
      </c>
      <c r="H94" s="156">
        <v>0</v>
      </c>
      <c r="I94" s="156">
        <v>2.6622312037081108E-2</v>
      </c>
      <c r="J94" s="156">
        <v>8.4842402095443026E-2</v>
      </c>
      <c r="K94" s="99">
        <f t="shared" si="167"/>
        <v>3.8820104218979662E-2</v>
      </c>
      <c r="L94" s="156">
        <v>7.9325191897254302E-2</v>
      </c>
      <c r="M94" s="156">
        <v>7.4895377213233236E-2</v>
      </c>
      <c r="N94" s="156">
        <v>7.3202912152999011E-2</v>
      </c>
      <c r="O94" s="99">
        <f t="shared" si="168"/>
        <v>7.529999070635901E-2</v>
      </c>
      <c r="P94" s="156">
        <v>7.8645588156306456E-2</v>
      </c>
      <c r="Q94" s="156">
        <v>8.1934991272997859E-2</v>
      </c>
      <c r="R94" s="156">
        <v>7.4717657199458845E-2</v>
      </c>
      <c r="S94" s="99">
        <f t="shared" si="169"/>
        <v>7.8288689632394923E-2</v>
      </c>
      <c r="T94" s="156">
        <v>6.6214619793494786E-2</v>
      </c>
      <c r="U94" s="156">
        <v>6.4709010434640446E-2</v>
      </c>
      <c r="V94" s="156">
        <v>6.2003264877309262E-2</v>
      </c>
      <c r="W94" s="99">
        <f t="shared" si="170"/>
        <v>6.40599358077035E-2</v>
      </c>
      <c r="X94" s="156">
        <v>5.7843341182132989E-2</v>
      </c>
      <c r="Y94" s="156">
        <v>5.7652577782005505E-2</v>
      </c>
      <c r="Z94" s="156">
        <v>7.2808902180124507E-2</v>
      </c>
      <c r="AA94" s="99">
        <f t="shared" si="171"/>
        <v>6.1854841993773918E-2</v>
      </c>
      <c r="AB94" s="156">
        <v>6.2768273714781844E-2</v>
      </c>
      <c r="AC94" s="156">
        <v>6.2768273712142234E-2</v>
      </c>
      <c r="AD94" s="156">
        <v>6.2768273716777484E-2</v>
      </c>
      <c r="AE94" s="99">
        <f t="shared" si="172"/>
        <v>6.2768273714410752E-2</v>
      </c>
      <c r="AF94" s="156">
        <v>6.276827371647152E-2</v>
      </c>
      <c r="AG94" s="156">
        <v>6.2768273709305725E-2</v>
      </c>
      <c r="AH94" s="156">
        <v>6.2768273709915154E-2</v>
      </c>
      <c r="AI94" s="99">
        <f t="shared" si="173"/>
        <v>6.2768273712317482E-2</v>
      </c>
      <c r="AJ94" s="156">
        <v>6.2768273710666553E-2</v>
      </c>
      <c r="AK94" s="156">
        <v>6.2768273709925618E-2</v>
      </c>
      <c r="AL94" s="156">
        <v>6.2768273715205575E-2</v>
      </c>
      <c r="AM94" s="99">
        <f t="shared" si="174"/>
        <v>6.276827371249985E-2</v>
      </c>
      <c r="AN94" s="156">
        <v>6.2768273715205575E-2</v>
      </c>
      <c r="AO94" s="156">
        <v>6.2768273715205603E-2</v>
      </c>
      <c r="AP94" s="156">
        <v>6.2768273715205603E-2</v>
      </c>
      <c r="AQ94" s="99">
        <f t="shared" si="175"/>
        <v>6.2768273715205589E-2</v>
      </c>
      <c r="AR94" s="156">
        <v>6.2768273715205603E-2</v>
      </c>
      <c r="AS94" s="156">
        <v>6.2768273715205603E-2</v>
      </c>
      <c r="AT94" s="156">
        <v>6.2768273715205603E-2</v>
      </c>
      <c r="AU94" s="99">
        <f t="shared" si="176"/>
        <v>6.2768273679264699E-2</v>
      </c>
      <c r="AV94" s="156">
        <v>6.2768273715205603E-2</v>
      </c>
      <c r="AW94" s="156">
        <v>6.2768273715205603E-2</v>
      </c>
      <c r="AX94" s="156">
        <v>6.2768273715205603E-2</v>
      </c>
      <c r="AY94" s="99">
        <v>6.2768273715205603E-2</v>
      </c>
      <c r="AZ94" s="156">
        <v>6.2768273715205603E-2</v>
      </c>
      <c r="BA94" s="156">
        <v>6.2768273715205603E-2</v>
      </c>
      <c r="BB94" s="156">
        <v>6.2768273715205603E-2</v>
      </c>
      <c r="BC94" s="99">
        <v>6.2768273715205603E-2</v>
      </c>
      <c r="BD94" s="156">
        <v>6.2768273715205603E-2</v>
      </c>
      <c r="BE94" s="156">
        <v>6.2768273715205603E-2</v>
      </c>
      <c r="BF94" s="156">
        <v>6.2768273715205603E-2</v>
      </c>
      <c r="BG94" s="99">
        <v>6.2768273715205603E-2</v>
      </c>
      <c r="BH94" s="156">
        <v>6.2768273715205603E-2</v>
      </c>
      <c r="BI94" s="156">
        <v>6.2768273715205603E-2</v>
      </c>
      <c r="BJ94" s="156">
        <v>6.2768273715205603E-2</v>
      </c>
      <c r="BK94" s="99">
        <v>6.2768273715205603E-2</v>
      </c>
      <c r="BL94" s="156">
        <v>6.4500000000000002E-2</v>
      </c>
      <c r="BM94" s="156">
        <v>6.4500000000000002E-2</v>
      </c>
      <c r="BN94" s="156">
        <v>6.4500000000000002E-2</v>
      </c>
      <c r="BO94" s="156">
        <v>6.4500000000000002E-2</v>
      </c>
      <c r="CB94" s="172"/>
      <c r="CD94" s="172"/>
      <c r="CE94" s="172"/>
      <c r="CF94" s="172"/>
      <c r="CH94" s="172"/>
      <c r="CI94" s="172"/>
      <c r="CJ94" s="172"/>
      <c r="CK94" s="172"/>
      <c r="CL94" s="172"/>
      <c r="CM94" s="172"/>
      <c r="CN94" s="172"/>
      <c r="CO94" s="172"/>
      <c r="CP94" s="172"/>
      <c r="CQ94" s="172"/>
      <c r="CR94" s="172"/>
      <c r="CS94" s="172"/>
      <c r="CT94" s="172"/>
      <c r="CU94" s="172"/>
      <c r="CV94" s="172"/>
      <c r="CW94" s="172"/>
      <c r="CX94" s="172"/>
      <c r="CY94" s="172"/>
      <c r="CZ94" s="172"/>
      <c r="DA94" s="172"/>
      <c r="DB94" s="172"/>
      <c r="DC94" s="172"/>
      <c r="DD94" s="172"/>
      <c r="DE94" s="172"/>
    </row>
    <row r="95" spans="1:109" ht="13.5" customHeight="1">
      <c r="B95" s="54" t="s">
        <v>204</v>
      </c>
      <c r="C95" s="156">
        <v>6.5673180918622953E-2</v>
      </c>
      <c r="D95" s="156">
        <v>6.9254198116542334E-2</v>
      </c>
      <c r="E95" s="156">
        <v>6.6966971540561276E-2</v>
      </c>
      <c r="F95" s="156">
        <v>6.8766178114174847E-2</v>
      </c>
      <c r="G95" s="99">
        <f t="shared" si="166"/>
        <v>6.8316608147743554E-2</v>
      </c>
      <c r="H95" s="156">
        <v>6.5844951176821542E-2</v>
      </c>
      <c r="I95" s="156">
        <v>6.6510625931014603E-2</v>
      </c>
      <c r="J95" s="156">
        <v>6.7362910365797654E-2</v>
      </c>
      <c r="K95" s="99">
        <f t="shared" si="167"/>
        <v>6.6575502445185106E-2</v>
      </c>
      <c r="L95" s="156">
        <v>6.5272333325786455E-2</v>
      </c>
      <c r="M95" s="156">
        <v>6.3177778983085853E-2</v>
      </c>
      <c r="N95" s="156">
        <v>6.1648559441911666E-2</v>
      </c>
      <c r="O95" s="99">
        <f t="shared" si="168"/>
        <v>6.3364374741794294E-2</v>
      </c>
      <c r="P95" s="156">
        <v>6.440350980583455E-2</v>
      </c>
      <c r="Q95" s="156">
        <v>6.6043580934398619E-2</v>
      </c>
      <c r="R95" s="156">
        <v>6.0775880443798454E-2</v>
      </c>
      <c r="S95" s="99">
        <f t="shared" si="169"/>
        <v>6.359678006586611E-2</v>
      </c>
      <c r="T95" s="156">
        <v>5.374147550927201E-2</v>
      </c>
      <c r="U95" s="156">
        <v>5.3702264725508597E-2</v>
      </c>
      <c r="V95" s="156">
        <v>5.398844846866796E-2</v>
      </c>
      <c r="W95" s="99">
        <f t="shared" si="170"/>
        <v>5.3814522914395153E-2</v>
      </c>
      <c r="X95" s="156">
        <v>5.0788538333040867E-2</v>
      </c>
      <c r="Y95" s="156">
        <v>5.0970694208299999E-2</v>
      </c>
      <c r="Z95" s="156">
        <v>5.1473942629874973E-2</v>
      </c>
      <c r="AA95" s="99">
        <f t="shared" si="171"/>
        <v>5.1083878969102936E-2</v>
      </c>
      <c r="AB95" s="156">
        <v>5.1077725071901288E-2</v>
      </c>
      <c r="AC95" s="156">
        <v>5.1077725050706839E-2</v>
      </c>
      <c r="AD95" s="156">
        <v>5.1077725048249596E-2</v>
      </c>
      <c r="AE95" s="99">
        <f t="shared" si="172"/>
        <v>5.107772505711889E-2</v>
      </c>
      <c r="AF95" s="156">
        <v>5.107772504921651E-2</v>
      </c>
      <c r="AG95" s="156">
        <v>5.1077725068733759E-2</v>
      </c>
      <c r="AH95" s="156">
        <v>5.1077725059030257E-2</v>
      </c>
      <c r="AI95" s="99">
        <f t="shared" si="173"/>
        <v>5.1077725058738595E-2</v>
      </c>
      <c r="AJ95" s="156">
        <v>5.1077725063395994E-2</v>
      </c>
      <c r="AK95" s="156">
        <v>5.107772506919013E-2</v>
      </c>
      <c r="AL95" s="156">
        <v>5.1077725066132534E-2</v>
      </c>
      <c r="AM95" s="99">
        <f t="shared" si="174"/>
        <v>5.1077725066250794E-2</v>
      </c>
      <c r="AN95" s="156">
        <v>5.1077725066132541E-2</v>
      </c>
      <c r="AO95" s="156">
        <v>5.10777250661325E-2</v>
      </c>
      <c r="AP95" s="156">
        <v>5.10777250661325E-2</v>
      </c>
      <c r="AQ95" s="99">
        <f t="shared" si="175"/>
        <v>5.1077725066132521E-2</v>
      </c>
      <c r="AR95" s="156">
        <v>5.10777250661325E-2</v>
      </c>
      <c r="AS95" s="156">
        <v>5.10777250661325E-2</v>
      </c>
      <c r="AT95" s="156">
        <v>5.10777250661325E-2</v>
      </c>
      <c r="AU95" s="99">
        <f t="shared" si="176"/>
        <v>5.1077724998595878E-2</v>
      </c>
      <c r="AV95" s="156">
        <v>5.10777250661325E-2</v>
      </c>
      <c r="AW95" s="156">
        <v>5.10777250661325E-2</v>
      </c>
      <c r="AX95" s="156">
        <v>5.10777250661325E-2</v>
      </c>
      <c r="AY95" s="99">
        <v>5.10777250661325E-2</v>
      </c>
      <c r="AZ95" s="156">
        <v>5.10777250661325E-2</v>
      </c>
      <c r="BA95" s="156">
        <v>5.10777250661325E-2</v>
      </c>
      <c r="BB95" s="156">
        <v>5.10777250661325E-2</v>
      </c>
      <c r="BC95" s="99">
        <v>5.10777250661325E-2</v>
      </c>
      <c r="BD95" s="156">
        <v>5.10777250661325E-2</v>
      </c>
      <c r="BE95" s="156">
        <v>5.10777250661325E-2</v>
      </c>
      <c r="BF95" s="156">
        <v>5.10777250661325E-2</v>
      </c>
      <c r="BG95" s="99">
        <v>5.10777250661325E-2</v>
      </c>
      <c r="BH95" s="156">
        <v>5.10777250661325E-2</v>
      </c>
      <c r="BI95" s="156">
        <v>5.10777250661325E-2</v>
      </c>
      <c r="BJ95" s="156">
        <v>5.10777250661325E-2</v>
      </c>
      <c r="BK95" s="99">
        <v>5.10777250661325E-2</v>
      </c>
      <c r="BL95" s="156">
        <v>5.10777250661325E-2</v>
      </c>
      <c r="BM95" s="156">
        <v>5.10777250661325E-2</v>
      </c>
      <c r="BN95" s="156">
        <v>5.10777250661325E-2</v>
      </c>
      <c r="BO95" s="156">
        <v>5.10777250661325E-2</v>
      </c>
      <c r="CB95" s="172"/>
      <c r="CD95" s="172"/>
      <c r="CE95" s="172"/>
      <c r="CF95" s="172"/>
      <c r="CH95" s="172"/>
      <c r="CI95" s="172"/>
      <c r="CJ95" s="172"/>
      <c r="CK95" s="172"/>
      <c r="CL95" s="172"/>
      <c r="CM95" s="172"/>
      <c r="CN95" s="172"/>
      <c r="CO95" s="172"/>
      <c r="CP95" s="172"/>
      <c r="CQ95" s="172"/>
      <c r="CR95" s="172"/>
      <c r="CS95" s="172"/>
      <c r="CT95" s="172"/>
      <c r="CU95" s="172"/>
      <c r="CV95" s="172"/>
      <c r="CW95" s="172"/>
      <c r="CX95" s="172"/>
      <c r="CY95" s="172"/>
      <c r="CZ95" s="172"/>
      <c r="DA95" s="172"/>
      <c r="DB95" s="172"/>
      <c r="DC95" s="172"/>
      <c r="DD95" s="172"/>
      <c r="DE95" s="172"/>
    </row>
    <row r="96" spans="1:109" ht="13.5" customHeight="1">
      <c r="B96" s="54" t="s">
        <v>205</v>
      </c>
      <c r="C96" s="156">
        <v>6.715619361325384E-2</v>
      </c>
      <c r="D96" s="156">
        <v>6.8618202229831837E-2</v>
      </c>
      <c r="E96" s="156">
        <v>6.7302337093476008E-2</v>
      </c>
      <c r="F96" s="156">
        <v>6.8599753003366376E-2</v>
      </c>
      <c r="G96" s="99">
        <f t="shared" si="166"/>
        <v>6.8213052574591024E-2</v>
      </c>
      <c r="H96" s="156">
        <v>6.469863283666534E-2</v>
      </c>
      <c r="I96" s="156">
        <v>6.5293570174589796E-2</v>
      </c>
      <c r="J96" s="156">
        <v>6.7067072634769687E-2</v>
      </c>
      <c r="K96" s="99">
        <f t="shared" si="167"/>
        <v>6.5673275310239518E-2</v>
      </c>
      <c r="L96" s="156">
        <v>6.4165493416093011E-2</v>
      </c>
      <c r="M96" s="156">
        <v>6.3192326406545762E-2</v>
      </c>
      <c r="N96" s="156">
        <v>6.1186796920916532E-2</v>
      </c>
      <c r="O96" s="99">
        <f t="shared" si="168"/>
        <v>6.2801806472835578E-2</v>
      </c>
      <c r="P96" s="156">
        <v>6.4334528237513941E-2</v>
      </c>
      <c r="Q96" s="156">
        <v>6.6773351506356715E-2</v>
      </c>
      <c r="R96" s="156">
        <v>6.1013966439510028E-2</v>
      </c>
      <c r="S96" s="99">
        <f t="shared" si="169"/>
        <v>6.3879707924629783E-2</v>
      </c>
      <c r="T96" s="156">
        <v>5.185786023262727E-2</v>
      </c>
      <c r="U96" s="156">
        <v>5.1595358234445422E-2</v>
      </c>
      <c r="V96" s="156">
        <v>5.2256246534777138E-2</v>
      </c>
      <c r="W96" s="99">
        <f t="shared" si="170"/>
        <v>5.1921875894728207E-2</v>
      </c>
      <c r="X96" s="156">
        <v>4.515550130029556E-2</v>
      </c>
      <c r="Y96" s="156">
        <v>4.3666123350414636E-2</v>
      </c>
      <c r="Z96" s="156">
        <v>4.4696555354640642E-2</v>
      </c>
      <c r="AA96" s="99">
        <f t="shared" si="171"/>
        <v>4.4508721484736134E-2</v>
      </c>
      <c r="AB96" s="156">
        <v>4.4053064791636377E-2</v>
      </c>
      <c r="AC96" s="156">
        <v>4.5284165265417654E-2</v>
      </c>
      <c r="AD96" s="156">
        <v>4.6045996415109126E-2</v>
      </c>
      <c r="AE96" s="99">
        <f t="shared" si="172"/>
        <v>4.5126294835411321E-2</v>
      </c>
      <c r="AF96" s="156">
        <v>4.540966606405332E-2</v>
      </c>
      <c r="AG96" s="156">
        <v>4.6165897767783404E-2</v>
      </c>
      <c r="AH96" s="156">
        <v>4.4470288633457929E-2</v>
      </c>
      <c r="AI96" s="99">
        <f t="shared" si="173"/>
        <v>4.5336130227320443E-2</v>
      </c>
      <c r="AJ96" s="156">
        <v>4.2987681968204294E-2</v>
      </c>
      <c r="AK96" s="156">
        <v>4.3218688654368953E-2</v>
      </c>
      <c r="AL96" s="156">
        <v>4.3218688654549815E-2</v>
      </c>
      <c r="AM96" s="99">
        <f t="shared" si="174"/>
        <v>4.3148227650692178E-2</v>
      </c>
      <c r="AN96" s="156">
        <v>4.3218688654549815E-2</v>
      </c>
      <c r="AO96" s="156">
        <v>4.3218688654549801E-2</v>
      </c>
      <c r="AP96" s="156">
        <v>4.3218688654549801E-2</v>
      </c>
      <c r="AQ96" s="99">
        <f t="shared" si="175"/>
        <v>4.3218688654549808E-2</v>
      </c>
      <c r="AR96" s="156">
        <v>4.3218688654549801E-2</v>
      </c>
      <c r="AS96" s="156">
        <v>4.3218688654549801E-2</v>
      </c>
      <c r="AT96" s="156">
        <v>4.3218688654549801E-2</v>
      </c>
      <c r="AU96" s="99">
        <f t="shared" si="176"/>
        <v>4.3218688671478427E-2</v>
      </c>
      <c r="AV96" s="156">
        <v>4.3218688654549801E-2</v>
      </c>
      <c r="AW96" s="156">
        <v>4.3218688654549801E-2</v>
      </c>
      <c r="AX96" s="156">
        <v>4.3218688654549801E-2</v>
      </c>
      <c r="AY96" s="99">
        <v>4.3218688654549801E-2</v>
      </c>
      <c r="AZ96" s="156">
        <v>4.3218688654549801E-2</v>
      </c>
      <c r="BA96" s="156">
        <v>4.3218688654549801E-2</v>
      </c>
      <c r="BB96" s="156">
        <v>4.3218688654549801E-2</v>
      </c>
      <c r="BC96" s="99">
        <v>4.3218688654549801E-2</v>
      </c>
      <c r="BD96" s="156">
        <v>4.3218688654549801E-2</v>
      </c>
      <c r="BE96" s="156">
        <v>4.3218688654549801E-2</v>
      </c>
      <c r="BF96" s="156">
        <v>4.3218688654549801E-2</v>
      </c>
      <c r="BG96" s="99">
        <v>4.3218688654549801E-2</v>
      </c>
      <c r="BH96" s="156">
        <v>4.3218688654549801E-2</v>
      </c>
      <c r="BI96" s="156">
        <v>4.3218688654549801E-2</v>
      </c>
      <c r="BJ96" s="156">
        <v>4.3218688654549801E-2</v>
      </c>
      <c r="BK96" s="99">
        <v>4.3218688654549801E-2</v>
      </c>
      <c r="BL96" s="156">
        <v>4.3218688654549801E-2</v>
      </c>
      <c r="BM96" s="156">
        <v>4.3218688654549801E-2</v>
      </c>
      <c r="BN96" s="156">
        <v>4.3218688654549801E-2</v>
      </c>
      <c r="BO96" s="156">
        <v>4.3218688654549801E-2</v>
      </c>
      <c r="CB96" s="172"/>
      <c r="CD96" s="172"/>
      <c r="CE96" s="172"/>
      <c r="CF96" s="172"/>
      <c r="CH96" s="172"/>
      <c r="CI96" s="172"/>
      <c r="CJ96" s="172"/>
      <c r="CK96" s="172"/>
      <c r="CL96" s="172"/>
      <c r="CM96" s="172"/>
      <c r="CN96" s="172"/>
      <c r="CO96" s="172"/>
      <c r="CP96" s="172"/>
      <c r="CQ96" s="172"/>
      <c r="CR96" s="172"/>
      <c r="CS96" s="172"/>
      <c r="CT96" s="172"/>
      <c r="CU96" s="172"/>
      <c r="CV96" s="172"/>
      <c r="CW96" s="172"/>
      <c r="CX96" s="172"/>
      <c r="CY96" s="172"/>
      <c r="CZ96" s="172"/>
      <c r="DA96" s="172"/>
      <c r="DB96" s="172"/>
      <c r="DC96" s="172"/>
      <c r="DD96" s="172"/>
      <c r="DE96" s="172"/>
    </row>
    <row r="97" spans="1:109" ht="13.5" hidden="1" customHeight="1">
      <c r="B97" s="54" t="s">
        <v>206</v>
      </c>
      <c r="C97" s="156">
        <v>0</v>
      </c>
      <c r="D97" s="156">
        <v>0</v>
      </c>
      <c r="E97" s="156">
        <v>0</v>
      </c>
      <c r="F97" s="156">
        <v>0</v>
      </c>
      <c r="G97" s="99">
        <f t="shared" si="166"/>
        <v>0</v>
      </c>
      <c r="H97" s="156">
        <v>0</v>
      </c>
      <c r="I97" s="156">
        <v>0</v>
      </c>
      <c r="J97" s="156">
        <v>1.9136042857177946E-2</v>
      </c>
      <c r="K97" s="99">
        <f t="shared" si="167"/>
        <v>1.9136042857177946E-2</v>
      </c>
      <c r="L97" s="156">
        <v>1.856347809329769E-2</v>
      </c>
      <c r="M97" s="156">
        <v>0</v>
      </c>
      <c r="N97" s="156">
        <v>1.8508000732846665E-2</v>
      </c>
      <c r="O97" s="99">
        <f t="shared" si="168"/>
        <v>1.8540314398771317E-2</v>
      </c>
      <c r="P97" s="156">
        <v>1.9422114898249531E-2</v>
      </c>
      <c r="Q97" s="156">
        <v>2.0217460442489774E-2</v>
      </c>
      <c r="R97" s="156">
        <v>1.8468427262521403E-2</v>
      </c>
      <c r="S97" s="99">
        <f t="shared" si="169"/>
        <v>1.9400955278606687E-2</v>
      </c>
      <c r="T97" s="156">
        <v>4.0700041399661997E-2</v>
      </c>
      <c r="U97" s="156">
        <v>4.0700043236589836E-2</v>
      </c>
      <c r="V97" s="156">
        <v>4.0700039474098379E-2</v>
      </c>
      <c r="W97" s="99">
        <f t="shared" si="170"/>
        <v>4.0700041363590594E-2</v>
      </c>
      <c r="X97" s="156">
        <v>3.8461538461538457E-2</v>
      </c>
      <c r="Y97" s="156">
        <v>3.8461734022927831E-2</v>
      </c>
      <c r="Z97" s="156">
        <v>4.0651209692671712E-2</v>
      </c>
      <c r="AA97" s="99">
        <f t="shared" si="171"/>
        <v>3.9087178917333099E-2</v>
      </c>
      <c r="AB97" s="156">
        <v>3.91916606731674E-2</v>
      </c>
      <c r="AC97" s="156">
        <v>3.9191624103870448E-2</v>
      </c>
      <c r="AD97" s="156">
        <v>3.9191310047534691E-2</v>
      </c>
      <c r="AE97" s="99">
        <f t="shared" si="172"/>
        <v>3.9191563231453348E-2</v>
      </c>
      <c r="AF97" s="156">
        <v>3.9191369984126916E-2</v>
      </c>
      <c r="AG97" s="156">
        <v>3.9191504919611445E-2</v>
      </c>
      <c r="AH97" s="156">
        <v>3.9191576771979493E-2</v>
      </c>
      <c r="AI97" s="99">
        <f t="shared" si="173"/>
        <v>3.9191523961546799E-2</v>
      </c>
      <c r="AJ97" s="156">
        <v>3.9191576771979493E-2</v>
      </c>
      <c r="AK97" s="156">
        <v>3.9191436780626296E-2</v>
      </c>
      <c r="AL97" s="156">
        <v>3.919147180090294E-2</v>
      </c>
      <c r="AM97" s="99">
        <f t="shared" si="174"/>
        <v>3.9191491392802084E-2</v>
      </c>
      <c r="AN97" s="156">
        <v>3.9191471800902933E-2</v>
      </c>
      <c r="AO97" s="156">
        <v>3.9191471800902898E-2</v>
      </c>
      <c r="AP97" s="156">
        <v>3.9191471800902898E-2</v>
      </c>
      <c r="AQ97" s="99">
        <f t="shared" si="175"/>
        <v>3.9191471800902919E-2</v>
      </c>
      <c r="AR97" s="156"/>
      <c r="AS97" s="156"/>
      <c r="AT97" s="156"/>
      <c r="AU97" s="99">
        <f t="shared" si="176"/>
        <v>0</v>
      </c>
      <c r="AV97" s="156"/>
      <c r="AW97" s="156"/>
      <c r="AX97" s="156"/>
      <c r="AY97" s="99"/>
      <c r="AZ97" s="156"/>
      <c r="BA97" s="156"/>
      <c r="BB97" s="156"/>
      <c r="BC97" s="99"/>
      <c r="BD97" s="156"/>
      <c r="BE97" s="156"/>
      <c r="BF97" s="156"/>
      <c r="BG97" s="99"/>
      <c r="BH97" s="156"/>
      <c r="BI97" s="156"/>
      <c r="BJ97" s="156"/>
      <c r="BK97" s="99"/>
      <c r="BL97" s="156"/>
      <c r="BM97" s="156"/>
      <c r="BN97" s="156"/>
      <c r="BO97" s="156"/>
      <c r="CB97" s="172"/>
      <c r="CD97" s="172"/>
      <c r="CE97" s="172"/>
      <c r="CF97" s="172"/>
      <c r="CH97" s="172"/>
      <c r="CI97" s="172"/>
      <c r="CJ97" s="172"/>
      <c r="CK97" s="172"/>
      <c r="CL97" s="172"/>
      <c r="CM97" s="172"/>
      <c r="CN97" s="172"/>
      <c r="CO97" s="172"/>
      <c r="CP97" s="172"/>
      <c r="CQ97" s="172"/>
      <c r="CR97" s="172"/>
      <c r="CS97" s="172"/>
      <c r="CT97" s="172"/>
      <c r="CU97" s="172"/>
      <c r="CV97" s="172"/>
      <c r="CW97" s="172"/>
      <c r="CX97" s="172"/>
      <c r="CY97" s="172"/>
      <c r="CZ97" s="172"/>
      <c r="DA97" s="172"/>
      <c r="DB97" s="172"/>
      <c r="DC97" s="172"/>
      <c r="DD97" s="172"/>
      <c r="DE97" s="172"/>
    </row>
    <row r="98" spans="1:109" s="165" customFormat="1" ht="13.5" customHeight="1">
      <c r="B98" s="205" t="s">
        <v>8</v>
      </c>
      <c r="C98" s="211">
        <f>IFERROR(C78/C56,0)</f>
        <v>5.9209042287727623E-2</v>
      </c>
      <c r="D98" s="211">
        <f>IFERROR(D78/D56,0)</f>
        <v>6.3369660664864158E-2</v>
      </c>
      <c r="E98" s="211">
        <f>IFERROR(E78/E56,0)</f>
        <v>6.0128729175002407E-2</v>
      </c>
      <c r="F98" s="211">
        <f>IFERROR(F78/F56,0)</f>
        <v>5.8562225856860661E-2</v>
      </c>
      <c r="G98" s="211">
        <f t="shared" si="166"/>
        <v>6.0544485070356889E-2</v>
      </c>
      <c r="H98" s="211">
        <f>IFERROR(H78/H56,0)</f>
        <v>5.948425827584667E-2</v>
      </c>
      <c r="I98" s="211">
        <f>IFERROR(I78/I56,0)</f>
        <v>6.0234382382075562E-2</v>
      </c>
      <c r="J98" s="211">
        <f>IFERROR(J78/J56,0)</f>
        <v>6.780954074263297E-2</v>
      </c>
      <c r="K98" s="211">
        <f t="shared" si="167"/>
        <v>6.2731223006988829E-2</v>
      </c>
      <c r="L98" s="211">
        <f>IFERROR(L78/L56,0)</f>
        <v>6.6063015176311218E-2</v>
      </c>
      <c r="M98" s="211">
        <f>IFERROR(M78/M56,0)</f>
        <v>6.6017490723179098E-2</v>
      </c>
      <c r="N98" s="211">
        <f>IFERROR(N78/N56,0)</f>
        <v>6.4661001187184347E-2</v>
      </c>
      <c r="O98" s="211">
        <f t="shared" si="168"/>
        <v>6.5562530400738589E-2</v>
      </c>
      <c r="P98" s="211">
        <f>IFERROR(P78/P56,0)</f>
        <v>6.7831355131850873E-2</v>
      </c>
      <c r="Q98" s="211">
        <f>IFERROR(Q78/Q56,0)</f>
        <v>7.0222451892136523E-2</v>
      </c>
      <c r="R98" s="211">
        <f>IFERROR(R78/R56,0)</f>
        <v>6.3978175745588728E-2</v>
      </c>
      <c r="S98" s="211">
        <f t="shared" si="169"/>
        <v>6.7221652582148336E-2</v>
      </c>
      <c r="T98" s="211">
        <f>IFERROR(T78/T56,0)</f>
        <v>5.6393712614772794E-2</v>
      </c>
      <c r="U98" s="211">
        <f>IFERROR(U78/U56,0)</f>
        <v>5.7016851727190794E-2</v>
      </c>
      <c r="V98" s="211">
        <f>IFERROR(V78/V56,0)</f>
        <v>5.6600318169590227E-2</v>
      </c>
      <c r="W98" s="211">
        <f t="shared" si="170"/>
        <v>5.6670431765630302E-2</v>
      </c>
      <c r="X98" s="211">
        <f>IFERROR(X78/X56,0)</f>
        <v>5.4989934301490177E-2</v>
      </c>
      <c r="Y98" s="211">
        <f>IFERROR(Y78/Y56,0)</f>
        <v>5.0645060971865191E-2</v>
      </c>
      <c r="Z98" s="211">
        <f>IFERROR(Z78/Z56,0)</f>
        <v>6.1674115419124827E-2</v>
      </c>
      <c r="AA98" s="211">
        <f t="shared" si="171"/>
        <v>5.6091264709074731E-2</v>
      </c>
      <c r="AB98" s="211">
        <f>IFERROR(AB78/AB56,0)</f>
        <v>5.8287892508896717E-2</v>
      </c>
      <c r="AC98" s="211">
        <f>IFERROR(AC78/AC56,0)</f>
        <v>5.6872517128607872E-2</v>
      </c>
      <c r="AD98" s="211">
        <f>IFERROR(AD78/AD56,0)</f>
        <v>5.6845611914592836E-2</v>
      </c>
      <c r="AE98" s="211">
        <f t="shared" si="172"/>
        <v>5.7320214195564684E-2</v>
      </c>
      <c r="AF98" s="211">
        <f>IFERROR(AF78/AF56,0)</f>
        <v>5.3456553162684835E-2</v>
      </c>
      <c r="AG98" s="211">
        <f>IFERROR(AG78/AG56,0)</f>
        <v>5.3186320249718748E-2</v>
      </c>
      <c r="AH98" s="211">
        <f>IFERROR(AH78/AH56,0)</f>
        <v>5.5288449939142843E-2</v>
      </c>
      <c r="AI98" s="211">
        <f t="shared" si="173"/>
        <v>5.3993120520785073E-2</v>
      </c>
      <c r="AJ98" s="211">
        <f>IFERROR(AJ78/AJ56,0)</f>
        <v>5.6166811201074258E-2</v>
      </c>
      <c r="AK98" s="211">
        <f>IFERROR(AK78/AK56,0)</f>
        <v>5.6037127591260387E-2</v>
      </c>
      <c r="AL98" s="211">
        <f>IFERROR(AL78/AL56,0)</f>
        <v>5.5910301388112087E-2</v>
      </c>
      <c r="AM98" s="211">
        <f t="shared" si="174"/>
        <v>5.6029524296011261E-2</v>
      </c>
      <c r="AN98" s="211">
        <f>IFERROR(AN78/AN56,0)</f>
        <v>5.664158305017445E-2</v>
      </c>
      <c r="AO98" s="211">
        <f>IFERROR(AO78/AO56,0)</f>
        <v>5.6767189486420476E-2</v>
      </c>
      <c r="AP98" s="211">
        <f>IFERROR(AP78/AP56,0)</f>
        <v>5.6658295913643089E-2</v>
      </c>
      <c r="AQ98" s="211">
        <f t="shared" si="175"/>
        <v>5.6688799895369971E-2</v>
      </c>
      <c r="AR98" s="211">
        <f>IFERROR(AR78/AR56,0)</f>
        <v>5.701084644038714E-2</v>
      </c>
      <c r="AS98" s="211">
        <f>IFERROR(AS78/AS56,0)</f>
        <v>5.6948564489739638E-2</v>
      </c>
      <c r="AT98" s="211">
        <f>IFERROR(AT78/AT56,0)</f>
        <v>5.8117927719745117E-2</v>
      </c>
      <c r="AU98" s="211">
        <f t="shared" si="176"/>
        <v>5.7335090515000277E-2</v>
      </c>
      <c r="AV98" s="211">
        <f t="shared" ref="AV98:BC98" si="177">IFERROR(AV78/AV56,0)</f>
        <v>5.6290214461519196E-2</v>
      </c>
      <c r="AW98" s="211">
        <f t="shared" si="177"/>
        <v>5.2386198255346003E-2</v>
      </c>
      <c r="AX98" s="211">
        <f t="shared" si="177"/>
        <v>5.5263877305497845E-2</v>
      </c>
      <c r="AY98" s="211">
        <f t="shared" si="177"/>
        <v>5.4979775443449307E-2</v>
      </c>
      <c r="AZ98" s="211">
        <f t="shared" si="177"/>
        <v>5.6152147007486351E-2</v>
      </c>
      <c r="BA98" s="211">
        <f t="shared" si="177"/>
        <v>5.5814401589655331E-2</v>
      </c>
      <c r="BB98" s="211">
        <f t="shared" si="177"/>
        <v>5.546398995407617E-2</v>
      </c>
      <c r="BC98" s="211">
        <f t="shared" si="177"/>
        <v>5.576977358620603E-2</v>
      </c>
      <c r="BD98" s="211">
        <f t="shared" ref="BD98:BE98" si="178">IFERROR(BD78/BD56,0)</f>
        <v>5.6798258664316585E-2</v>
      </c>
      <c r="BE98" s="211">
        <f t="shared" si="178"/>
        <v>5.6853552423739039E-2</v>
      </c>
      <c r="BF98" s="211">
        <f t="shared" ref="BF98:BJ98" si="179">IFERROR(BF78/BF56,0)</f>
        <v>5.6885443846964805E-2</v>
      </c>
      <c r="BG98" s="211">
        <f t="shared" si="179"/>
        <v>5.6849198219349466E-2</v>
      </c>
      <c r="BH98" s="211">
        <f t="shared" si="179"/>
        <v>5.7614305451505698E-2</v>
      </c>
      <c r="BI98" s="211">
        <f t="shared" si="179"/>
        <v>5.7762883410418603E-2</v>
      </c>
      <c r="BJ98" s="211">
        <f t="shared" si="179"/>
        <v>5.8026418649422429E-2</v>
      </c>
      <c r="BK98" s="211">
        <f t="shared" ref="BK98" si="180">IFERROR(BK78/BK56,0)</f>
        <v>5.7801999294988686E-2</v>
      </c>
      <c r="BL98" s="211">
        <f>IFERROR(BL78/BL56,0)</f>
        <v>5.6473837669342844E-2</v>
      </c>
      <c r="BM98" s="211">
        <f>IFERROR(BM78/BM56,0)</f>
        <v>5.4648642505137804E-2</v>
      </c>
      <c r="BN98" s="211">
        <f>IFERROR(BN78/BN56,0)</f>
        <v>5.62732312685768E-2</v>
      </c>
      <c r="BO98" s="211">
        <f>IFERROR(BO78/BO56,0)</f>
        <v>5.5992516842003598E-2</v>
      </c>
      <c r="BP98" s="176"/>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c r="CS98" s="178"/>
      <c r="CT98" s="178"/>
      <c r="CU98" s="178"/>
      <c r="CV98" s="178"/>
      <c r="CW98" s="178"/>
      <c r="CX98" s="178"/>
      <c r="CY98" s="178"/>
      <c r="CZ98" s="178"/>
      <c r="DA98" s="178"/>
      <c r="DB98" s="178"/>
      <c r="DC98" s="178"/>
      <c r="DD98" s="178"/>
      <c r="DE98" s="178"/>
    </row>
    <row r="99" spans="1:109" ht="13.5" customHeight="1">
      <c r="C99" s="99"/>
      <c r="D99" s="99"/>
      <c r="E99" s="99"/>
      <c r="F99" s="99"/>
      <c r="G99" s="99"/>
      <c r="H99" s="99"/>
      <c r="I99" s="99"/>
      <c r="J99" s="99"/>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c r="AT99" s="99"/>
      <c r="AU99" s="99"/>
      <c r="AV99" s="99"/>
      <c r="AW99" s="99"/>
      <c r="AX99" s="99"/>
      <c r="AY99" s="99"/>
      <c r="AZ99" s="99"/>
      <c r="BA99" s="99"/>
      <c r="BB99" s="99"/>
      <c r="BC99" s="99"/>
      <c r="BD99" s="99"/>
      <c r="BE99" s="99"/>
      <c r="BF99" s="99"/>
      <c r="BG99" s="99"/>
      <c r="BH99" s="99"/>
      <c r="BI99" s="99"/>
      <c r="BJ99" s="99"/>
      <c r="BK99" s="99"/>
      <c r="BL99" s="99"/>
      <c r="BM99" s="99"/>
      <c r="BN99" s="99"/>
      <c r="BO99" s="99"/>
      <c r="CB99" s="172"/>
      <c r="CD99" s="172"/>
      <c r="CE99" s="172"/>
      <c r="CF99" s="172"/>
      <c r="CH99" s="172"/>
      <c r="CI99" s="172"/>
      <c r="CJ99" s="172"/>
      <c r="CK99" s="172"/>
      <c r="CL99" s="172"/>
      <c r="CM99" s="172"/>
      <c r="CN99" s="172"/>
      <c r="CO99" s="172"/>
      <c r="CP99" s="172"/>
      <c r="CQ99" s="172"/>
      <c r="CR99" s="172"/>
      <c r="CS99" s="172"/>
      <c r="CT99" s="172"/>
      <c r="CU99" s="172"/>
      <c r="CV99" s="172"/>
      <c r="CW99" s="172"/>
      <c r="CX99" s="172"/>
      <c r="CY99" s="172"/>
      <c r="CZ99" s="172"/>
      <c r="DA99" s="172"/>
      <c r="DB99" s="172"/>
      <c r="DC99" s="172"/>
      <c r="DD99" s="172"/>
      <c r="DE99" s="172"/>
    </row>
    <row r="100" spans="1:109" ht="13.5" hidden="1" customHeight="1">
      <c r="B100" s="54" t="s">
        <v>69</v>
      </c>
      <c r="C100" s="99">
        <f>IFERROR(#REF!/C58,0)</f>
        <v>0</v>
      </c>
      <c r="D100" s="99">
        <f>IFERROR(#REF!/D58,0)</f>
        <v>0</v>
      </c>
      <c r="E100" s="99">
        <f>IFERROR(#REF!/E58,0)</f>
        <v>0</v>
      </c>
      <c r="F100" s="99">
        <f>IFERROR(#REF!/F58,0)</f>
        <v>0</v>
      </c>
      <c r="G100" s="99"/>
      <c r="H100" s="99">
        <f>IFERROR(#REF!/H58,0)</f>
        <v>0</v>
      </c>
      <c r="I100" s="99">
        <f>IFERROR(#REF!/I58,0)</f>
        <v>0</v>
      </c>
      <c r="J100" s="99">
        <f>IFERROR(#REF!/J58,0)</f>
        <v>0</v>
      </c>
      <c r="K100" s="99"/>
      <c r="L100" s="99">
        <f>IFERROR(#REF!/L58,0)</f>
        <v>0</v>
      </c>
      <c r="M100" s="99">
        <f>IFERROR(#REF!/M58,0)</f>
        <v>0</v>
      </c>
      <c r="N100" s="99">
        <f>IFERROR(#REF!/N58,0)</f>
        <v>0</v>
      </c>
      <c r="O100" s="99"/>
      <c r="P100" s="99">
        <f>IFERROR(#REF!/P58,0)</f>
        <v>0</v>
      </c>
      <c r="Q100" s="99">
        <f>IFERROR(#REF!/Q58,0)</f>
        <v>0</v>
      </c>
      <c r="R100" s="99">
        <f>IFERROR(#REF!/R58,0)</f>
        <v>0</v>
      </c>
      <c r="S100" s="99"/>
      <c r="T100" s="99">
        <f>IFERROR(#REF!/T58,0)</f>
        <v>0</v>
      </c>
      <c r="U100" s="99">
        <f>IFERROR(#REF!/U58,0)</f>
        <v>0</v>
      </c>
      <c r="V100" s="99">
        <f>IFERROR(#REF!/V58,0)</f>
        <v>0</v>
      </c>
      <c r="W100" s="99"/>
      <c r="X100" s="99">
        <f>IFERROR(#REF!/X58,0)</f>
        <v>0</v>
      </c>
      <c r="Y100" s="99">
        <f>IFERROR(#REF!/Y58,0)</f>
        <v>0</v>
      </c>
      <c r="Z100" s="99">
        <f>IFERROR(#REF!/Z58,0)</f>
        <v>0</v>
      </c>
      <c r="AA100" s="99"/>
      <c r="AB100" s="99">
        <f>IFERROR(#REF!/AB58,0)</f>
        <v>0</v>
      </c>
      <c r="AC100" s="99">
        <f>IFERROR(#REF!/AC58,0)</f>
        <v>0</v>
      </c>
      <c r="AD100" s="99">
        <f>IFERROR(#REF!/AD58,0)</f>
        <v>0</v>
      </c>
      <c r="AE100" s="99"/>
      <c r="AF100" s="99">
        <f>IFERROR(#REF!/AF58,0)</f>
        <v>0</v>
      </c>
      <c r="AG100" s="99">
        <f>IFERROR(#REF!/AG58,0)</f>
        <v>0</v>
      </c>
      <c r="AH100" s="99">
        <f>IFERROR(#REF!/AH58,0)</f>
        <v>0</v>
      </c>
      <c r="AI100" s="99"/>
      <c r="AJ100" s="99">
        <f>IFERROR(#REF!/AJ58,0)</f>
        <v>0</v>
      </c>
      <c r="AK100" s="99">
        <f>IFERROR(#REF!/AK58,0)</f>
        <v>0</v>
      </c>
      <c r="AL100" s="99">
        <f>IFERROR(#REF!/AL58,0)</f>
        <v>0</v>
      </c>
      <c r="AM100" s="99"/>
      <c r="AN100" s="99">
        <f>IFERROR(#REF!/AN58,0)</f>
        <v>0</v>
      </c>
      <c r="AO100" s="99">
        <f>IFERROR(#REF!/AO58,0)</f>
        <v>0</v>
      </c>
      <c r="AP100" s="99"/>
      <c r="AQ100" s="99"/>
      <c r="AR100" s="99"/>
      <c r="AS100" s="99"/>
      <c r="AT100" s="99"/>
      <c r="AU100" s="99"/>
      <c r="AV100" s="99"/>
      <c r="AW100" s="99"/>
      <c r="AX100" s="99"/>
      <c r="AY100" s="99"/>
      <c r="AZ100" s="99"/>
      <c r="BA100" s="99"/>
      <c r="BB100" s="99"/>
      <c r="BC100" s="99"/>
      <c r="BD100" s="99"/>
      <c r="BE100" s="99"/>
      <c r="BF100" s="99"/>
      <c r="BG100" s="99"/>
      <c r="BH100" s="99"/>
      <c r="BI100" s="99"/>
      <c r="BJ100" s="99"/>
      <c r="BK100" s="99"/>
      <c r="BL100" s="99"/>
      <c r="BM100" s="99"/>
      <c r="BN100" s="99"/>
      <c r="BO100" s="99"/>
      <c r="CB100" s="172"/>
      <c r="CD100" s="172"/>
      <c r="CE100" s="172"/>
      <c r="CF100" s="172"/>
      <c r="CH100" s="172"/>
      <c r="CI100" s="172"/>
      <c r="CJ100" s="172"/>
      <c r="CK100" s="172"/>
      <c r="CL100" s="172"/>
      <c r="CM100" s="172"/>
      <c r="CN100" s="172"/>
      <c r="CO100" s="172"/>
      <c r="CP100" s="172"/>
      <c r="CQ100" s="172"/>
      <c r="CR100" s="172"/>
      <c r="CS100" s="172"/>
      <c r="CT100" s="172"/>
      <c r="CU100" s="172"/>
      <c r="CV100" s="172"/>
      <c r="CW100" s="172"/>
      <c r="CX100" s="172"/>
      <c r="CY100" s="172"/>
      <c r="CZ100" s="172"/>
      <c r="DA100" s="172"/>
      <c r="DB100" s="172"/>
      <c r="DC100" s="172"/>
      <c r="DD100" s="172"/>
      <c r="DE100" s="172"/>
    </row>
    <row r="101" spans="1:109" ht="13.5" hidden="1" customHeight="1">
      <c r="B101" s="54" t="s">
        <v>181</v>
      </c>
      <c r="C101" s="99">
        <f>IFERROR(#REF!/C59,0)</f>
        <v>0</v>
      </c>
      <c r="D101" s="99">
        <f>IFERROR(#REF!/D59,0)</f>
        <v>0</v>
      </c>
      <c r="E101" s="99">
        <f>IFERROR(#REF!/E59,0)</f>
        <v>0</v>
      </c>
      <c r="F101" s="99">
        <f>IFERROR(#REF!/F59,0)</f>
        <v>0</v>
      </c>
      <c r="G101" s="99"/>
      <c r="H101" s="99">
        <f>IFERROR(#REF!/H59,0)</f>
        <v>0</v>
      </c>
      <c r="I101" s="99">
        <f>IFERROR(#REF!/I59,0)</f>
        <v>0</v>
      </c>
      <c r="J101" s="99">
        <f>IFERROR(#REF!/J59,0)</f>
        <v>0</v>
      </c>
      <c r="K101" s="99"/>
      <c r="L101" s="99">
        <f>IFERROR(#REF!/L59,0)</f>
        <v>0</v>
      </c>
      <c r="M101" s="99">
        <f>IFERROR(#REF!/M59,0)</f>
        <v>0</v>
      </c>
      <c r="N101" s="99">
        <f>IFERROR(#REF!/N59,0)</f>
        <v>0</v>
      </c>
      <c r="O101" s="99"/>
      <c r="P101" s="99">
        <f>IFERROR(#REF!/P59,0)</f>
        <v>0</v>
      </c>
      <c r="Q101" s="99">
        <f>IFERROR(#REF!/Q59,0)</f>
        <v>0</v>
      </c>
      <c r="R101" s="99">
        <f>IFERROR(#REF!/R59,0)</f>
        <v>0</v>
      </c>
      <c r="S101" s="99"/>
      <c r="T101" s="99">
        <f>IFERROR(#REF!/T59,0)</f>
        <v>0</v>
      </c>
      <c r="U101" s="99">
        <f>IFERROR(#REF!/U59,0)</f>
        <v>0</v>
      </c>
      <c r="V101" s="99">
        <f>IFERROR(#REF!/V59,0)</f>
        <v>0</v>
      </c>
      <c r="W101" s="99"/>
      <c r="X101" s="99">
        <f>IFERROR(#REF!/X59,0)</f>
        <v>0</v>
      </c>
      <c r="Y101" s="99">
        <f>IFERROR(#REF!/Y59,0)</f>
        <v>0</v>
      </c>
      <c r="Z101" s="99">
        <f>IFERROR(#REF!/Z59,0)</f>
        <v>0</v>
      </c>
      <c r="AA101" s="99"/>
      <c r="AB101" s="99">
        <f>IFERROR(#REF!/AB59,0)</f>
        <v>0</v>
      </c>
      <c r="AC101" s="99">
        <f>IFERROR(#REF!/AC59,0)</f>
        <v>0</v>
      </c>
      <c r="AD101" s="99">
        <f>IFERROR(#REF!/AD59,0)</f>
        <v>0</v>
      </c>
      <c r="AE101" s="99"/>
      <c r="AF101" s="99">
        <f>IFERROR(#REF!/AF59,0)</f>
        <v>0</v>
      </c>
      <c r="AG101" s="99">
        <f>IFERROR(#REF!/AG59,0)</f>
        <v>0</v>
      </c>
      <c r="AH101" s="99">
        <f>IFERROR(#REF!/AH59,0)</f>
        <v>0</v>
      </c>
      <c r="AI101" s="99"/>
      <c r="AJ101" s="99">
        <f>IFERROR(#REF!/AJ59,0)</f>
        <v>0</v>
      </c>
      <c r="AK101" s="99">
        <f>IFERROR(#REF!/AK59,0)</f>
        <v>0</v>
      </c>
      <c r="AL101" s="99">
        <f>IFERROR(#REF!/AL59,0)</f>
        <v>0</v>
      </c>
      <c r="AM101" s="99"/>
      <c r="AN101" s="99">
        <f>IFERROR(#REF!/AN59,0)</f>
        <v>0</v>
      </c>
      <c r="AO101" s="99">
        <f>IFERROR(#REF!/AO59,0)</f>
        <v>0</v>
      </c>
      <c r="AP101" s="99"/>
      <c r="AQ101" s="99"/>
      <c r="AR101" s="99"/>
      <c r="AS101" s="99"/>
      <c r="AT101" s="99"/>
      <c r="AU101" s="99"/>
      <c r="AV101" s="99"/>
      <c r="AW101" s="99"/>
      <c r="AX101" s="99"/>
      <c r="AY101" s="99"/>
      <c r="AZ101" s="99"/>
      <c r="BA101" s="99"/>
      <c r="BB101" s="99"/>
      <c r="BC101" s="99"/>
      <c r="BD101" s="99"/>
      <c r="BE101" s="99"/>
      <c r="BF101" s="99"/>
      <c r="BG101" s="99"/>
      <c r="BH101" s="99"/>
      <c r="BI101" s="99"/>
      <c r="BJ101" s="99"/>
      <c r="BK101" s="99"/>
      <c r="BL101" s="99"/>
      <c r="BM101" s="99"/>
      <c r="BN101" s="99"/>
      <c r="BO101" s="99"/>
      <c r="CB101" s="172"/>
      <c r="CD101" s="172"/>
      <c r="CE101" s="172"/>
      <c r="CF101" s="172"/>
      <c r="CH101" s="172"/>
      <c r="CI101" s="172"/>
      <c r="CJ101" s="172"/>
      <c r="CK101" s="172"/>
      <c r="CL101" s="172"/>
      <c r="CM101" s="172"/>
      <c r="CN101" s="172"/>
      <c r="CO101" s="172"/>
      <c r="CP101" s="172"/>
      <c r="CQ101" s="172"/>
      <c r="CR101" s="172"/>
      <c r="CS101" s="172"/>
      <c r="CT101" s="172"/>
      <c r="CU101" s="172"/>
      <c r="CV101" s="172"/>
      <c r="CW101" s="172"/>
      <c r="CX101" s="172"/>
      <c r="CY101" s="172"/>
      <c r="CZ101" s="172"/>
      <c r="DA101" s="172"/>
      <c r="DB101" s="172"/>
      <c r="DC101" s="172"/>
      <c r="DD101" s="172"/>
      <c r="DE101" s="172"/>
    </row>
    <row r="102" spans="1:109" ht="13.5" customHeight="1">
      <c r="C102" s="94"/>
      <c r="D102" s="94"/>
      <c r="E102" s="94"/>
      <c r="F102" s="94"/>
      <c r="G102" s="94"/>
      <c r="H102" s="94"/>
      <c r="I102" s="94"/>
      <c r="J102" s="94"/>
      <c r="K102" s="94"/>
      <c r="L102" s="94"/>
      <c r="M102" s="94"/>
      <c r="N102" s="94"/>
      <c r="O102" s="94"/>
      <c r="P102" s="94"/>
      <c r="Q102" s="94"/>
      <c r="R102" s="94"/>
      <c r="S102" s="94"/>
      <c r="T102" s="94"/>
      <c r="U102" s="94"/>
      <c r="V102" s="94"/>
      <c r="W102" s="94"/>
      <c r="X102" s="94"/>
      <c r="Y102" s="94"/>
      <c r="Z102" s="94"/>
      <c r="AA102" s="94"/>
      <c r="AB102" s="94"/>
      <c r="AC102" s="94"/>
      <c r="AD102" s="94"/>
      <c r="AE102" s="94"/>
      <c r="AF102" s="94"/>
      <c r="AG102" s="94"/>
      <c r="AH102" s="94"/>
      <c r="AI102" s="94"/>
      <c r="AJ102" s="94"/>
      <c r="AK102" s="94"/>
      <c r="AL102" s="94"/>
      <c r="AM102" s="94"/>
      <c r="AN102" s="94"/>
      <c r="AO102" s="94"/>
      <c r="AP102" s="94"/>
      <c r="AQ102" s="94"/>
      <c r="AR102" s="94"/>
      <c r="AS102" s="94"/>
      <c r="AT102" s="94"/>
      <c r="AU102" s="94"/>
      <c r="AV102" s="94"/>
      <c r="AW102" s="94"/>
      <c r="AX102" s="94"/>
      <c r="AY102" s="94"/>
      <c r="AZ102" s="94"/>
      <c r="BA102" s="94"/>
      <c r="BB102" s="94"/>
      <c r="BC102" s="94"/>
      <c r="BD102" s="94"/>
      <c r="BE102" s="94"/>
      <c r="BF102" s="94"/>
      <c r="BG102" s="94"/>
      <c r="BH102" s="94"/>
      <c r="BI102" s="94"/>
      <c r="BJ102" s="94"/>
      <c r="BK102" s="94"/>
      <c r="BL102" s="94"/>
      <c r="BM102" s="94"/>
      <c r="BN102" s="94"/>
      <c r="BO102" s="94"/>
    </row>
    <row r="103" spans="1:109" ht="6" customHeight="1">
      <c r="B103" s="65"/>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2"/>
      <c r="AK103" s="102"/>
      <c r="AL103" s="102"/>
      <c r="AM103" s="102"/>
      <c r="AN103" s="102"/>
      <c r="AO103" s="102"/>
      <c r="AP103" s="102"/>
      <c r="AQ103" s="102"/>
      <c r="AR103" s="102"/>
      <c r="AS103" s="102"/>
      <c r="AT103" s="102"/>
      <c r="AU103" s="102"/>
      <c r="AV103" s="102"/>
      <c r="AW103" s="102"/>
      <c r="AX103" s="102"/>
      <c r="AY103" s="102"/>
      <c r="AZ103" s="102"/>
      <c r="BA103" s="102"/>
      <c r="BB103" s="102"/>
      <c r="BC103" s="102"/>
      <c r="BD103" s="102"/>
      <c r="BE103" s="102"/>
      <c r="BF103" s="102"/>
      <c r="BG103" s="102"/>
      <c r="BH103" s="102"/>
      <c r="BI103" s="102"/>
      <c r="BJ103" s="102"/>
      <c r="BK103" s="102"/>
      <c r="BL103" s="102"/>
      <c r="BM103" s="102"/>
      <c r="BN103" s="102"/>
      <c r="BO103" s="102"/>
      <c r="CB103" s="172"/>
      <c r="CD103" s="172"/>
      <c r="CE103" s="172"/>
      <c r="CF103" s="172"/>
      <c r="CH103" s="172"/>
      <c r="CI103" s="172"/>
      <c r="CJ103" s="172"/>
      <c r="CK103" s="172"/>
      <c r="CL103" s="172"/>
      <c r="CM103" s="172"/>
      <c r="CN103" s="172"/>
      <c r="CO103" s="172"/>
      <c r="CP103" s="172"/>
      <c r="CQ103" s="172"/>
      <c r="CR103" s="172"/>
      <c r="CS103" s="172"/>
      <c r="CT103" s="172"/>
      <c r="CU103" s="172"/>
      <c r="CV103" s="172"/>
      <c r="CW103" s="172"/>
      <c r="CX103" s="172"/>
      <c r="CY103" s="172"/>
      <c r="CZ103" s="172"/>
      <c r="DA103" s="172"/>
      <c r="DB103" s="172"/>
      <c r="DC103" s="172"/>
      <c r="DD103" s="172"/>
      <c r="DE103" s="172"/>
    </row>
    <row r="104" spans="1:109" ht="13.5" customHeight="1">
      <c r="C104" s="94"/>
      <c r="D104" s="94"/>
      <c r="E104" s="94"/>
      <c r="F104" s="94"/>
      <c r="G104" s="94"/>
      <c r="H104" s="94"/>
      <c r="I104" s="94"/>
      <c r="J104" s="94"/>
      <c r="K104" s="94"/>
      <c r="L104" s="94"/>
      <c r="M104" s="94"/>
      <c r="N104" s="94"/>
      <c r="O104" s="94"/>
      <c r="P104" s="94"/>
      <c r="Q104" s="94"/>
      <c r="R104" s="94"/>
      <c r="S104" s="94"/>
      <c r="T104" s="94"/>
      <c r="U104" s="94"/>
      <c r="V104" s="94"/>
      <c r="W104" s="94"/>
      <c r="X104" s="94"/>
      <c r="Y104" s="94"/>
      <c r="Z104" s="94"/>
      <c r="AA104" s="94"/>
      <c r="AB104" s="94"/>
      <c r="AC104" s="94"/>
      <c r="AD104" s="94"/>
      <c r="AE104" s="94"/>
      <c r="AF104" s="94"/>
      <c r="AG104" s="94"/>
      <c r="AH104" s="94"/>
      <c r="AI104" s="94"/>
      <c r="AJ104" s="94"/>
      <c r="AK104" s="94"/>
      <c r="AL104" s="94"/>
      <c r="AM104" s="94"/>
      <c r="AN104" s="94"/>
      <c r="AO104" s="94"/>
      <c r="AP104" s="94"/>
      <c r="AQ104" s="94"/>
      <c r="AR104" s="94"/>
      <c r="AS104" s="94"/>
      <c r="AT104" s="94"/>
      <c r="AU104" s="94"/>
      <c r="AV104" s="94"/>
      <c r="AW104" s="94"/>
      <c r="AX104" s="94"/>
      <c r="AY104" s="94"/>
      <c r="AZ104" s="94"/>
      <c r="BA104" s="94"/>
      <c r="BB104" s="94"/>
      <c r="BC104" s="94"/>
      <c r="BD104" s="94"/>
      <c r="BE104" s="94"/>
      <c r="BF104" s="94"/>
      <c r="BG104" s="94"/>
      <c r="BH104" s="94"/>
      <c r="BI104" s="94"/>
      <c r="BJ104" s="94"/>
      <c r="BK104" s="94"/>
      <c r="BL104" s="94"/>
      <c r="BM104" s="94"/>
      <c r="BN104" s="94"/>
      <c r="BO104" s="94"/>
      <c r="CB104" s="172"/>
      <c r="CD104" s="172"/>
      <c r="CE104" s="172"/>
      <c r="CF104" s="172"/>
      <c r="CH104" s="172"/>
      <c r="CI104" s="172"/>
      <c r="CJ104" s="172"/>
      <c r="CK104" s="172"/>
      <c r="CL104" s="172"/>
      <c r="CM104" s="172"/>
      <c r="CN104" s="172"/>
      <c r="CO104" s="172"/>
      <c r="CP104" s="172"/>
      <c r="CQ104" s="172"/>
      <c r="CR104" s="172"/>
      <c r="CS104" s="172"/>
      <c r="CT104" s="172"/>
      <c r="CU104" s="172"/>
      <c r="CV104" s="172"/>
      <c r="CW104" s="172"/>
      <c r="CX104" s="172"/>
      <c r="CY104" s="172"/>
      <c r="CZ104" s="172"/>
      <c r="DA104" s="172"/>
      <c r="DB104" s="172"/>
      <c r="DC104" s="172"/>
      <c r="DD104" s="172"/>
      <c r="DE104" s="172"/>
    </row>
    <row r="105" spans="1:109" s="61" customFormat="1" ht="13.5" customHeight="1">
      <c r="A105" s="54"/>
      <c r="B105" s="59" t="s">
        <v>223</v>
      </c>
      <c r="C105" s="152" t="s">
        <v>58</v>
      </c>
      <c r="D105" s="152" t="s">
        <v>81</v>
      </c>
      <c r="E105" s="152" t="s">
        <v>105</v>
      </c>
      <c r="F105" s="152" t="s">
        <v>108</v>
      </c>
      <c r="G105" s="152" t="s">
        <v>121</v>
      </c>
      <c r="H105" s="152" t="s">
        <v>111</v>
      </c>
      <c r="I105" s="152" t="s">
        <v>115</v>
      </c>
      <c r="J105" s="152" t="s">
        <v>117</v>
      </c>
      <c r="K105" s="152" t="s">
        <v>118</v>
      </c>
      <c r="L105" s="152" t="s">
        <v>134</v>
      </c>
      <c r="M105" s="152" t="s">
        <v>135</v>
      </c>
      <c r="N105" s="152" t="s">
        <v>141</v>
      </c>
      <c r="O105" s="152" t="s">
        <v>227</v>
      </c>
      <c r="P105" s="152" t="s">
        <v>146</v>
      </c>
      <c r="Q105" s="152" t="s">
        <v>144</v>
      </c>
      <c r="R105" s="152" t="s">
        <v>145</v>
      </c>
      <c r="S105" s="152" t="s">
        <v>231</v>
      </c>
      <c r="T105" s="152" t="s">
        <v>148</v>
      </c>
      <c r="U105" s="152" t="s">
        <v>149</v>
      </c>
      <c r="V105" s="152" t="s">
        <v>150</v>
      </c>
      <c r="W105" s="152" t="s">
        <v>266</v>
      </c>
      <c r="X105" s="152" t="s">
        <v>154</v>
      </c>
      <c r="Y105" s="152" t="s">
        <v>155</v>
      </c>
      <c r="Z105" s="152" t="s">
        <v>156</v>
      </c>
      <c r="AA105" s="152" t="s">
        <v>267</v>
      </c>
      <c r="AB105" s="152" t="s">
        <v>166</v>
      </c>
      <c r="AC105" s="152" t="s">
        <v>167</v>
      </c>
      <c r="AD105" s="152" t="s">
        <v>169</v>
      </c>
      <c r="AE105" s="152" t="s">
        <v>229</v>
      </c>
      <c r="AF105" s="152" t="s">
        <v>171</v>
      </c>
      <c r="AG105" s="152" t="s">
        <v>175</v>
      </c>
      <c r="AH105" s="152" t="s">
        <v>179</v>
      </c>
      <c r="AI105" s="152" t="s">
        <v>191</v>
      </c>
      <c r="AJ105" s="152" t="s">
        <v>185</v>
      </c>
      <c r="AK105" s="152" t="s">
        <v>187</v>
      </c>
      <c r="AL105" s="152" t="s">
        <v>208</v>
      </c>
      <c r="AM105" s="152" t="s">
        <v>230</v>
      </c>
      <c r="AN105" s="152" t="s">
        <v>221</v>
      </c>
      <c r="AO105" s="152" t="s">
        <v>225</v>
      </c>
      <c r="AP105" s="152" t="s">
        <v>237</v>
      </c>
      <c r="AQ105" s="152" t="s">
        <v>238</v>
      </c>
      <c r="AR105" s="152" t="s">
        <v>289</v>
      </c>
      <c r="AS105" s="152" t="s">
        <v>295</v>
      </c>
      <c r="AT105" s="152" t="s">
        <v>296</v>
      </c>
      <c r="AU105" s="152" t="s">
        <v>297</v>
      </c>
      <c r="AV105" s="152" t="str">
        <f>AV$41</f>
        <v>2018-01</v>
      </c>
      <c r="AW105" s="152" t="s">
        <v>309</v>
      </c>
      <c r="AX105" s="152" t="s">
        <v>310</v>
      </c>
      <c r="AY105" s="152" t="s">
        <v>311</v>
      </c>
      <c r="AZ105" s="152" t="s">
        <v>316</v>
      </c>
      <c r="BA105" s="152" t="str">
        <f>BA$41</f>
        <v>2018-05</v>
      </c>
      <c r="BB105" s="152" t="str">
        <f>BB$41</f>
        <v>2018-06</v>
      </c>
      <c r="BC105" s="152" t="str">
        <f>BC$41</f>
        <v>2Q18</v>
      </c>
      <c r="BD105" s="152" t="str">
        <f t="shared" ref="BD105:BE105" si="181">BD$41</f>
        <v>2018-07</v>
      </c>
      <c r="BE105" s="152" t="str">
        <f t="shared" si="181"/>
        <v>2018-08</v>
      </c>
      <c r="BF105" s="152" t="s">
        <v>350</v>
      </c>
      <c r="BG105" s="152" t="str">
        <f>BG$41</f>
        <v>3Q18</v>
      </c>
      <c r="BH105" s="152" t="s">
        <v>354</v>
      </c>
      <c r="BI105" s="152" t="s">
        <v>353</v>
      </c>
      <c r="BJ105" s="152" t="s">
        <v>358</v>
      </c>
      <c r="BK105" s="152" t="s">
        <v>359</v>
      </c>
      <c r="BL105" s="152" t="s">
        <v>365</v>
      </c>
      <c r="BM105" s="152" t="s">
        <v>368</v>
      </c>
      <c r="BN105" s="152" t="s">
        <v>373</v>
      </c>
      <c r="BO105" s="152" t="s">
        <v>366</v>
      </c>
      <c r="BP105" s="56"/>
      <c r="BQ105" s="172"/>
      <c r="BR105" s="172"/>
      <c r="BS105" s="172"/>
      <c r="BT105" s="172"/>
      <c r="BU105" s="172"/>
      <c r="BV105" s="172"/>
      <c r="BW105" s="172"/>
      <c r="BX105" s="172"/>
      <c r="BY105" s="172"/>
      <c r="BZ105" s="172"/>
      <c r="CA105" s="172"/>
      <c r="CB105" s="172"/>
      <c r="CC105" s="172"/>
      <c r="CD105" s="172"/>
      <c r="CE105" s="172"/>
      <c r="CF105" s="172"/>
      <c r="CG105" s="172"/>
      <c r="CH105" s="172"/>
      <c r="CI105" s="172"/>
      <c r="CJ105" s="172"/>
      <c r="CK105" s="172"/>
      <c r="CL105" s="172"/>
      <c r="CM105" s="172"/>
      <c r="CN105" s="172"/>
      <c r="CO105" s="172"/>
      <c r="CP105" s="172"/>
      <c r="CQ105" s="172"/>
      <c r="CR105" s="172"/>
      <c r="CS105" s="172"/>
      <c r="CT105" s="172"/>
      <c r="CU105" s="172"/>
      <c r="CV105" s="172"/>
      <c r="CW105" s="172"/>
      <c r="CX105" s="172"/>
      <c r="CY105" s="172"/>
      <c r="CZ105" s="172"/>
      <c r="DA105" s="172"/>
      <c r="DB105" s="172"/>
      <c r="DC105" s="172"/>
      <c r="DD105" s="172"/>
      <c r="DE105" s="172"/>
    </row>
    <row r="106" spans="1:109" ht="13.5" customHeight="1">
      <c r="B106" s="54" t="s">
        <v>21</v>
      </c>
      <c r="C106" s="153">
        <v>10821831</v>
      </c>
      <c r="D106" s="153">
        <v>20133031</v>
      </c>
      <c r="E106" s="153">
        <v>19439223</v>
      </c>
      <c r="F106" s="153">
        <v>16729394</v>
      </c>
      <c r="G106" s="94">
        <f>SUM(D106:F106)</f>
        <v>56301648</v>
      </c>
      <c r="H106" s="153">
        <v>16261901</v>
      </c>
      <c r="I106" s="153">
        <v>13254115</v>
      </c>
      <c r="J106" s="153">
        <v>20545452</v>
      </c>
      <c r="K106" s="94">
        <f>SUM(H106:J106)</f>
        <v>50061468</v>
      </c>
      <c r="L106" s="153">
        <v>24100950</v>
      </c>
      <c r="M106" s="153">
        <v>31362741</v>
      </c>
      <c r="N106" s="153">
        <v>28779371</v>
      </c>
      <c r="O106" s="94">
        <f>SUM(L106:N106)</f>
        <v>84243062</v>
      </c>
      <c r="P106" s="153">
        <v>25553275</v>
      </c>
      <c r="Q106" s="153">
        <v>22937646</v>
      </c>
      <c r="R106" s="153">
        <v>30011425</v>
      </c>
      <c r="S106" s="94">
        <f>SUM(P106:R106)</f>
        <v>78502346</v>
      </c>
      <c r="T106" s="153">
        <v>29774492</v>
      </c>
      <c r="U106" s="153">
        <v>28475501</v>
      </c>
      <c r="V106" s="153">
        <v>42786721</v>
      </c>
      <c r="W106" s="94">
        <f>SUM(T106:V106)</f>
        <v>101036714</v>
      </c>
      <c r="X106" s="153">
        <v>33205988</v>
      </c>
      <c r="Y106" s="153">
        <v>36284966</v>
      </c>
      <c r="Z106" s="153">
        <v>49847744</v>
      </c>
      <c r="AA106" s="94">
        <f>SUM(X106:Z106)</f>
        <v>119338698</v>
      </c>
      <c r="AB106" s="153">
        <v>62076883</v>
      </c>
      <c r="AC106" s="153">
        <v>74255774</v>
      </c>
      <c r="AD106" s="153">
        <v>53292131</v>
      </c>
      <c r="AE106" s="94">
        <f>SUM(AB106:AD106)</f>
        <v>189624788</v>
      </c>
      <c r="AF106" s="153">
        <v>46893026</v>
      </c>
      <c r="AG106" s="153">
        <v>33467415</v>
      </c>
      <c r="AH106" s="153">
        <v>39620265</v>
      </c>
      <c r="AI106" s="94">
        <f>SUM(AF106:AH106)</f>
        <v>119980706</v>
      </c>
      <c r="AJ106" s="153">
        <v>48959871</v>
      </c>
      <c r="AK106" s="153">
        <v>47173698</v>
      </c>
      <c r="AL106" s="153">
        <v>65478393</v>
      </c>
      <c r="AM106" s="94">
        <f>SUM(AJ106:AL106)</f>
        <v>161611962</v>
      </c>
      <c r="AN106" s="155">
        <v>51908170</v>
      </c>
      <c r="AO106" s="155">
        <v>56755650</v>
      </c>
      <c r="AP106" s="155">
        <v>69053982</v>
      </c>
      <c r="AQ106" s="94">
        <f>SUM(AN106:AP106)</f>
        <v>177717802</v>
      </c>
      <c r="AR106" s="155">
        <v>67077543</v>
      </c>
      <c r="AS106" s="155">
        <v>76883828</v>
      </c>
      <c r="AT106" s="155">
        <v>54253789</v>
      </c>
      <c r="AU106" s="94">
        <f>SUM(AR106:AT106)</f>
        <v>198215160</v>
      </c>
      <c r="AV106" s="155">
        <v>51509485</v>
      </c>
      <c r="AW106" s="155">
        <v>22973663</v>
      </c>
      <c r="AX106" s="155">
        <v>37902843</v>
      </c>
      <c r="AY106" s="94">
        <f>SUM(AV106:AX106)</f>
        <v>112385991</v>
      </c>
      <c r="AZ106" s="155">
        <v>41750519</v>
      </c>
      <c r="BA106" s="155">
        <v>48651308</v>
      </c>
      <c r="BB106" s="155">
        <v>58403696</v>
      </c>
      <c r="BC106" s="94">
        <f>SUM(AZ106:BB106)</f>
        <v>148805523</v>
      </c>
      <c r="BD106" s="155">
        <f>IFERROR(ROUND(BD42/BD126,0),0)</f>
        <v>47399539</v>
      </c>
      <c r="BE106" s="155">
        <f t="shared" ref="BE106:BF106" si="182">IFERROR(ROUND(BE42/BE126,0),0)</f>
        <v>50431583</v>
      </c>
      <c r="BF106" s="155">
        <f t="shared" si="182"/>
        <v>64931143</v>
      </c>
      <c r="BG106" s="94">
        <f>SUM(BD106:BF106)</f>
        <v>162762265</v>
      </c>
      <c r="BH106" s="155">
        <v>64972452</v>
      </c>
      <c r="BI106" s="155">
        <v>98543727</v>
      </c>
      <c r="BJ106" s="155">
        <v>80951467</v>
      </c>
      <c r="BK106" s="94">
        <f t="shared" ref="BK106:BK118" si="183">SUM(BH106:BJ106)</f>
        <v>244467646</v>
      </c>
      <c r="BL106" s="155">
        <f t="shared" ref="BL106:BM106" si="184">IFERROR(ROUND(BL42/BL126,0),0)</f>
        <v>62127876</v>
      </c>
      <c r="BM106" s="155">
        <f t="shared" si="184"/>
        <v>23749286</v>
      </c>
      <c r="BN106" s="155">
        <f>IFERROR(ROUND(BN42/BN126,0),0)</f>
        <v>53959743</v>
      </c>
      <c r="BO106" s="94">
        <f t="shared" ref="BO106:BO118" si="185">SUM(BL106:BN106)</f>
        <v>139836905</v>
      </c>
      <c r="CB106" s="172"/>
      <c r="CD106" s="172"/>
      <c r="CE106" s="172"/>
      <c r="CF106" s="172"/>
      <c r="CH106" s="172"/>
      <c r="CI106" s="172"/>
      <c r="CJ106" s="172"/>
      <c r="CK106" s="172"/>
      <c r="CL106" s="172"/>
      <c r="CM106" s="172"/>
      <c r="CN106" s="172"/>
      <c r="CO106" s="172"/>
      <c r="CP106" s="172"/>
      <c r="CQ106" s="172"/>
      <c r="CR106" s="172"/>
      <c r="CS106" s="172"/>
      <c r="CT106" s="172"/>
      <c r="CU106" s="172"/>
      <c r="CV106" s="172"/>
      <c r="CW106" s="172"/>
      <c r="CX106" s="172"/>
      <c r="CY106" s="172"/>
      <c r="CZ106" s="172"/>
      <c r="DA106" s="172"/>
      <c r="DB106" s="172"/>
      <c r="DC106" s="172"/>
      <c r="DD106" s="172"/>
      <c r="DE106" s="172"/>
    </row>
    <row r="107" spans="1:109" ht="13.5" customHeight="1">
      <c r="B107" s="54" t="s">
        <v>195</v>
      </c>
      <c r="C107" s="153">
        <v>2694871</v>
      </c>
      <c r="D107" s="153">
        <v>2895520</v>
      </c>
      <c r="E107" s="153">
        <v>3273832</v>
      </c>
      <c r="F107" s="153">
        <v>3557146</v>
      </c>
      <c r="G107" s="94">
        <f t="shared" ref="G107:G119" si="186">SUM(D107:F107)</f>
        <v>9726498</v>
      </c>
      <c r="H107" s="153">
        <v>4234799</v>
      </c>
      <c r="I107" s="153">
        <v>3916734</v>
      </c>
      <c r="J107" s="153">
        <v>3849893</v>
      </c>
      <c r="K107" s="94">
        <f t="shared" ref="K107:K119" si="187">SUM(H107:J107)</f>
        <v>12001426</v>
      </c>
      <c r="L107" s="153">
        <v>4128814</v>
      </c>
      <c r="M107" s="153">
        <v>4696992</v>
      </c>
      <c r="N107" s="153">
        <v>4576178</v>
      </c>
      <c r="O107" s="94">
        <f t="shared" ref="O107:O119" si="188">SUM(L107:N107)</f>
        <v>13401984</v>
      </c>
      <c r="P107" s="153">
        <v>4532611</v>
      </c>
      <c r="Q107" s="153">
        <v>3322473</v>
      </c>
      <c r="R107" s="153">
        <v>4234548</v>
      </c>
      <c r="S107" s="94">
        <f t="shared" ref="S107:S119" si="189">SUM(P107:R107)</f>
        <v>12089632</v>
      </c>
      <c r="T107" s="153">
        <v>4213068</v>
      </c>
      <c r="U107" s="153">
        <v>3908681</v>
      </c>
      <c r="V107" s="153">
        <v>3839711</v>
      </c>
      <c r="W107" s="94">
        <f t="shared" ref="W107:W119" si="190">SUM(T107:V107)</f>
        <v>11961460</v>
      </c>
      <c r="X107" s="153">
        <v>3065897</v>
      </c>
      <c r="Y107" s="153">
        <v>2705337</v>
      </c>
      <c r="Z107" s="153">
        <v>2755013</v>
      </c>
      <c r="AA107" s="94">
        <f t="shared" ref="AA107:AA119" si="191">SUM(X107:Z107)</f>
        <v>8526247</v>
      </c>
      <c r="AB107" s="153">
        <v>3091123</v>
      </c>
      <c r="AC107" s="153">
        <v>3370536</v>
      </c>
      <c r="AD107" s="153">
        <v>3575111</v>
      </c>
      <c r="AE107" s="94">
        <f t="shared" ref="AE107:AE119" si="192">SUM(AB107:AD107)</f>
        <v>10036770</v>
      </c>
      <c r="AF107" s="153">
        <v>2278195</v>
      </c>
      <c r="AG107" s="153">
        <v>3309700</v>
      </c>
      <c r="AH107" s="153">
        <v>3393710</v>
      </c>
      <c r="AI107" s="94">
        <f t="shared" ref="AI107:AI119" si="193">SUM(AF107:AH107)</f>
        <v>8981605</v>
      </c>
      <c r="AJ107" s="153">
        <v>2326635</v>
      </c>
      <c r="AK107" s="153">
        <v>3013036</v>
      </c>
      <c r="AL107" s="153">
        <v>3253134</v>
      </c>
      <c r="AM107" s="94">
        <f t="shared" ref="AM107:AM119" si="194">SUM(AJ107:AL107)</f>
        <v>8592805</v>
      </c>
      <c r="AN107" s="155">
        <v>2490124</v>
      </c>
      <c r="AO107" s="155">
        <v>2458604</v>
      </c>
      <c r="AP107" s="155">
        <v>2173619</v>
      </c>
      <c r="AQ107" s="94">
        <f t="shared" ref="AQ107:AQ120" si="195">SUM(AN107:AP107)</f>
        <v>7122347</v>
      </c>
      <c r="AR107" s="155">
        <v>3315784</v>
      </c>
      <c r="AS107" s="155">
        <v>4376511</v>
      </c>
      <c r="AT107" s="155">
        <v>3658429</v>
      </c>
      <c r="AU107" s="94">
        <f t="shared" ref="AU107:AU120" si="196">SUM(AR107:AT107)</f>
        <v>11350724</v>
      </c>
      <c r="AV107" s="155">
        <v>3537535</v>
      </c>
      <c r="AW107" s="155">
        <v>2750294</v>
      </c>
      <c r="AX107" s="155">
        <v>3734821</v>
      </c>
      <c r="AY107" s="94">
        <f t="shared" ref="AY107:AY118" si="197">SUM(AV107:AX107)</f>
        <v>10022650</v>
      </c>
      <c r="AZ107" s="155">
        <v>3957263</v>
      </c>
      <c r="BA107" s="155">
        <v>4554816</v>
      </c>
      <c r="BB107" s="155">
        <v>4317175</v>
      </c>
      <c r="BC107" s="94">
        <f t="shared" ref="BC107:BC118" si="198">SUM(AZ107:BB107)</f>
        <v>12829254</v>
      </c>
      <c r="BD107" s="155">
        <f t="shared" ref="BD107:BF107" si="199">IFERROR(ROUND(BD43/BD127,0),0)</f>
        <v>2723095</v>
      </c>
      <c r="BE107" s="155">
        <f t="shared" si="199"/>
        <v>3610311</v>
      </c>
      <c r="BF107" s="155">
        <f t="shared" si="199"/>
        <v>3133491</v>
      </c>
      <c r="BG107" s="94">
        <f t="shared" ref="BG107:BG118" si="200">SUM(BD107:BF107)</f>
        <v>9466897</v>
      </c>
      <c r="BH107" s="155">
        <v>5255312</v>
      </c>
      <c r="BI107" s="155">
        <v>6655491</v>
      </c>
      <c r="BJ107" s="155">
        <v>5412666</v>
      </c>
      <c r="BK107" s="94">
        <f t="shared" si="183"/>
        <v>17323469</v>
      </c>
      <c r="BL107" s="155">
        <f t="shared" ref="BL107:BN118" si="201">IFERROR(ROUND(BL43/BL127,0),0)</f>
        <v>4585720</v>
      </c>
      <c r="BM107" s="155">
        <f t="shared" si="201"/>
        <v>3840515</v>
      </c>
      <c r="BN107" s="155">
        <f t="shared" si="201"/>
        <v>4416448</v>
      </c>
      <c r="BO107" s="94">
        <f t="shared" si="185"/>
        <v>12842683</v>
      </c>
      <c r="CB107" s="172"/>
      <c r="CD107" s="172"/>
      <c r="CE107" s="172"/>
      <c r="CF107" s="172"/>
      <c r="CH107" s="172"/>
      <c r="CI107" s="172"/>
      <c r="CJ107" s="172"/>
      <c r="CK107" s="172"/>
      <c r="CL107" s="172"/>
      <c r="CM107" s="172"/>
      <c r="CN107" s="172"/>
      <c r="CO107" s="172"/>
      <c r="CP107" s="172"/>
      <c r="CQ107" s="172"/>
      <c r="CR107" s="172"/>
      <c r="CS107" s="172"/>
      <c r="CT107" s="172"/>
      <c r="CU107" s="172"/>
      <c r="CV107" s="172"/>
      <c r="CW107" s="172"/>
      <c r="CX107" s="172"/>
      <c r="CY107" s="172"/>
      <c r="CZ107" s="172"/>
      <c r="DA107" s="172"/>
      <c r="DB107" s="172"/>
      <c r="DC107" s="172"/>
      <c r="DD107" s="172"/>
      <c r="DE107" s="172"/>
    </row>
    <row r="108" spans="1:109" ht="13.5" customHeight="1">
      <c r="B108" s="54" t="s">
        <v>196</v>
      </c>
      <c r="C108" s="153">
        <v>7265769</v>
      </c>
      <c r="D108" s="153">
        <v>6104797</v>
      </c>
      <c r="E108" s="153">
        <v>7838067</v>
      </c>
      <c r="F108" s="153">
        <v>7857609</v>
      </c>
      <c r="G108" s="94">
        <f t="shared" si="186"/>
        <v>21800473</v>
      </c>
      <c r="H108" s="153">
        <v>8754366</v>
      </c>
      <c r="I108" s="153">
        <v>8931906</v>
      </c>
      <c r="J108" s="153">
        <v>9631656</v>
      </c>
      <c r="K108" s="94">
        <f t="shared" si="187"/>
        <v>27317928</v>
      </c>
      <c r="L108" s="153">
        <v>11488971</v>
      </c>
      <c r="M108" s="153">
        <v>14828938</v>
      </c>
      <c r="N108" s="153">
        <v>12330686</v>
      </c>
      <c r="O108" s="94">
        <f t="shared" si="188"/>
        <v>38648595</v>
      </c>
      <c r="P108" s="153">
        <v>11001099</v>
      </c>
      <c r="Q108" s="153">
        <v>8603118</v>
      </c>
      <c r="R108" s="153">
        <v>11271048</v>
      </c>
      <c r="S108" s="94">
        <f t="shared" si="189"/>
        <v>30875265</v>
      </c>
      <c r="T108" s="153">
        <v>10379681</v>
      </c>
      <c r="U108" s="153">
        <v>9566708</v>
      </c>
      <c r="V108" s="153">
        <v>10639451</v>
      </c>
      <c r="W108" s="94">
        <f t="shared" si="190"/>
        <v>30585840</v>
      </c>
      <c r="X108" s="153">
        <v>11285917</v>
      </c>
      <c r="Y108" s="153">
        <v>16252598</v>
      </c>
      <c r="Z108" s="153">
        <v>11685672</v>
      </c>
      <c r="AA108" s="94">
        <f t="shared" si="191"/>
        <v>39224187</v>
      </c>
      <c r="AB108" s="153">
        <v>14669647</v>
      </c>
      <c r="AC108" s="153">
        <v>16568738</v>
      </c>
      <c r="AD108" s="153">
        <v>12843008</v>
      </c>
      <c r="AE108" s="94">
        <f t="shared" si="192"/>
        <v>44081393</v>
      </c>
      <c r="AF108" s="153">
        <v>10979615</v>
      </c>
      <c r="AG108" s="153">
        <v>11746923</v>
      </c>
      <c r="AH108" s="153">
        <v>14575258</v>
      </c>
      <c r="AI108" s="94">
        <f t="shared" si="193"/>
        <v>37301796</v>
      </c>
      <c r="AJ108" s="153">
        <v>12684436</v>
      </c>
      <c r="AK108" s="153">
        <v>12378151</v>
      </c>
      <c r="AL108" s="153">
        <v>13829675</v>
      </c>
      <c r="AM108" s="94">
        <f t="shared" si="194"/>
        <v>38892262</v>
      </c>
      <c r="AN108" s="155">
        <v>13933055</v>
      </c>
      <c r="AO108" s="155">
        <v>12990663</v>
      </c>
      <c r="AP108" s="155">
        <v>10473568</v>
      </c>
      <c r="AQ108" s="94">
        <f t="shared" si="195"/>
        <v>37397286</v>
      </c>
      <c r="AR108" s="155">
        <v>15331944</v>
      </c>
      <c r="AS108" s="155">
        <v>15698211</v>
      </c>
      <c r="AT108" s="155">
        <v>14823666</v>
      </c>
      <c r="AU108" s="94">
        <f t="shared" si="196"/>
        <v>45853821</v>
      </c>
      <c r="AV108" s="155">
        <v>12387053</v>
      </c>
      <c r="AW108" s="155">
        <v>10140351</v>
      </c>
      <c r="AX108" s="155">
        <v>13719670</v>
      </c>
      <c r="AY108" s="94">
        <f t="shared" si="197"/>
        <v>36247074</v>
      </c>
      <c r="AZ108" s="155">
        <v>10788483</v>
      </c>
      <c r="BA108" s="155">
        <v>12203909</v>
      </c>
      <c r="BB108" s="155">
        <v>17831932</v>
      </c>
      <c r="BC108" s="94">
        <f t="shared" si="198"/>
        <v>40824324</v>
      </c>
      <c r="BD108" s="155">
        <f t="shared" ref="BD108:BF108" si="202">IFERROR(ROUND(BD44/BD128,0),0)</f>
        <v>12145054</v>
      </c>
      <c r="BE108" s="155">
        <f t="shared" si="202"/>
        <v>11290586</v>
      </c>
      <c r="BF108" s="155">
        <f t="shared" si="202"/>
        <v>10882348</v>
      </c>
      <c r="BG108" s="94">
        <f t="shared" si="200"/>
        <v>34317988</v>
      </c>
      <c r="BH108" s="155">
        <v>13590807</v>
      </c>
      <c r="BI108" s="155">
        <v>16007762</v>
      </c>
      <c r="BJ108" s="155">
        <v>14359057</v>
      </c>
      <c r="BK108" s="94">
        <f t="shared" si="183"/>
        <v>43957626</v>
      </c>
      <c r="BL108" s="155">
        <f t="shared" si="201"/>
        <v>14484795</v>
      </c>
      <c r="BM108" s="155">
        <f t="shared" si="201"/>
        <v>11846118</v>
      </c>
      <c r="BN108" s="155">
        <f t="shared" si="201"/>
        <v>15488355</v>
      </c>
      <c r="BO108" s="94">
        <f t="shared" si="185"/>
        <v>41819268</v>
      </c>
      <c r="CB108" s="172"/>
      <c r="CD108" s="172"/>
      <c r="CE108" s="172"/>
      <c r="CF108" s="172"/>
      <c r="CH108" s="172"/>
      <c r="CI108" s="172"/>
      <c r="CJ108" s="172"/>
      <c r="CK108" s="172"/>
      <c r="CL108" s="172"/>
      <c r="CM108" s="172"/>
      <c r="CN108" s="172"/>
      <c r="CO108" s="172"/>
      <c r="CP108" s="172"/>
      <c r="CQ108" s="172"/>
      <c r="CR108" s="172"/>
      <c r="CS108" s="172"/>
      <c r="CT108" s="172"/>
      <c r="CU108" s="172"/>
      <c r="CV108" s="172"/>
      <c r="CW108" s="172"/>
      <c r="CX108" s="172"/>
      <c r="CY108" s="172"/>
      <c r="CZ108" s="172"/>
      <c r="DA108" s="172"/>
      <c r="DB108" s="172"/>
      <c r="DC108" s="172"/>
      <c r="DD108" s="172"/>
      <c r="DE108" s="172"/>
    </row>
    <row r="109" spans="1:109" ht="13.5" customHeight="1">
      <c r="B109" s="54" t="s">
        <v>197</v>
      </c>
      <c r="C109" s="153">
        <v>9391</v>
      </c>
      <c r="D109" s="153">
        <v>10087</v>
      </c>
      <c r="E109" s="153">
        <v>12796</v>
      </c>
      <c r="F109" s="153">
        <v>21333</v>
      </c>
      <c r="G109" s="94">
        <f t="shared" si="186"/>
        <v>44216</v>
      </c>
      <c r="H109" s="153">
        <v>27415</v>
      </c>
      <c r="I109" s="153">
        <v>21945</v>
      </c>
      <c r="J109" s="153">
        <v>27376</v>
      </c>
      <c r="K109" s="94">
        <f t="shared" si="187"/>
        <v>76736</v>
      </c>
      <c r="L109" s="153">
        <v>33916</v>
      </c>
      <c r="M109" s="153">
        <v>0</v>
      </c>
      <c r="N109" s="153">
        <v>0</v>
      </c>
      <c r="O109" s="94">
        <f t="shared" si="188"/>
        <v>33916</v>
      </c>
      <c r="P109" s="153">
        <v>69728</v>
      </c>
      <c r="Q109" s="153">
        <v>42391</v>
      </c>
      <c r="R109" s="153">
        <v>62661</v>
      </c>
      <c r="S109" s="94">
        <f t="shared" si="189"/>
        <v>174780</v>
      </c>
      <c r="T109" s="153">
        <v>54411</v>
      </c>
      <c r="U109" s="153">
        <v>46020</v>
      </c>
      <c r="V109" s="153">
        <v>45882</v>
      </c>
      <c r="W109" s="94">
        <f t="shared" si="190"/>
        <v>146313</v>
      </c>
      <c r="X109" s="153">
        <v>45508</v>
      </c>
      <c r="Y109" s="153">
        <v>46554</v>
      </c>
      <c r="Z109" s="153">
        <v>57301</v>
      </c>
      <c r="AA109" s="94">
        <f t="shared" si="191"/>
        <v>149363</v>
      </c>
      <c r="AB109" s="153">
        <v>61579</v>
      </c>
      <c r="AC109" s="153">
        <v>86827</v>
      </c>
      <c r="AD109" s="153">
        <v>86630</v>
      </c>
      <c r="AE109" s="94">
        <f t="shared" si="192"/>
        <v>235036</v>
      </c>
      <c r="AF109" s="153">
        <v>51686</v>
      </c>
      <c r="AG109" s="153">
        <v>58422</v>
      </c>
      <c r="AH109" s="153">
        <v>62937</v>
      </c>
      <c r="AI109" s="94">
        <f t="shared" si="193"/>
        <v>173045</v>
      </c>
      <c r="AJ109" s="153">
        <v>56872</v>
      </c>
      <c r="AK109" s="153">
        <v>58968</v>
      </c>
      <c r="AL109" s="153">
        <v>60544</v>
      </c>
      <c r="AM109" s="94">
        <f t="shared" si="194"/>
        <v>176384</v>
      </c>
      <c r="AN109" s="155">
        <v>60426</v>
      </c>
      <c r="AO109" s="155">
        <v>59043</v>
      </c>
      <c r="AP109" s="155">
        <v>57592</v>
      </c>
      <c r="AQ109" s="94">
        <f t="shared" si="195"/>
        <v>177061</v>
      </c>
      <c r="AR109" s="155">
        <v>81249</v>
      </c>
      <c r="AS109" s="155">
        <v>94713</v>
      </c>
      <c r="AT109" s="155">
        <v>86736</v>
      </c>
      <c r="AU109" s="94">
        <f t="shared" si="196"/>
        <v>262698</v>
      </c>
      <c r="AV109" s="155">
        <v>83523</v>
      </c>
      <c r="AW109" s="155">
        <v>67707</v>
      </c>
      <c r="AX109" s="155">
        <v>74757</v>
      </c>
      <c r="AY109" s="94">
        <f t="shared" si="197"/>
        <v>225987</v>
      </c>
      <c r="AZ109" s="155">
        <v>84616</v>
      </c>
      <c r="BA109" s="155">
        <v>107740</v>
      </c>
      <c r="BB109" s="155">
        <v>92554</v>
      </c>
      <c r="BC109" s="94">
        <f t="shared" si="198"/>
        <v>284910</v>
      </c>
      <c r="BD109" s="155">
        <f t="shared" ref="BD109:BF109" si="203">IFERROR(ROUND(BD45/BD129,0),0)</f>
        <v>84902</v>
      </c>
      <c r="BE109" s="155">
        <f t="shared" si="203"/>
        <v>81477</v>
      </c>
      <c r="BF109" s="155">
        <f t="shared" si="203"/>
        <v>92649</v>
      </c>
      <c r="BG109" s="94">
        <f t="shared" si="200"/>
        <v>259028</v>
      </c>
      <c r="BH109" s="155">
        <v>106178</v>
      </c>
      <c r="BI109" s="155">
        <v>122371</v>
      </c>
      <c r="BJ109" s="155">
        <v>102371</v>
      </c>
      <c r="BK109" s="94">
        <f t="shared" si="183"/>
        <v>330920</v>
      </c>
      <c r="BL109" s="155">
        <f t="shared" si="201"/>
        <v>110856</v>
      </c>
      <c r="BM109" s="155">
        <f t="shared" si="201"/>
        <v>93354</v>
      </c>
      <c r="BN109" s="155">
        <f t="shared" si="201"/>
        <v>105066</v>
      </c>
      <c r="BO109" s="94">
        <f t="shared" si="185"/>
        <v>309276</v>
      </c>
      <c r="CB109" s="172"/>
      <c r="CD109" s="172"/>
      <c r="CE109" s="172"/>
      <c r="CF109" s="172"/>
      <c r="CH109" s="172"/>
      <c r="CI109" s="172"/>
      <c r="CJ109" s="172"/>
      <c r="CK109" s="172"/>
      <c r="CL109" s="172"/>
      <c r="CM109" s="172"/>
      <c r="CN109" s="172"/>
      <c r="CO109" s="172"/>
      <c r="CP109" s="172"/>
      <c r="CQ109" s="172"/>
      <c r="CR109" s="172"/>
      <c r="CS109" s="172"/>
      <c r="CT109" s="172"/>
      <c r="CU109" s="172"/>
      <c r="CV109" s="172"/>
      <c r="CW109" s="172"/>
      <c r="CX109" s="172"/>
      <c r="CY109" s="172"/>
      <c r="CZ109" s="172"/>
      <c r="DA109" s="172"/>
      <c r="DB109" s="172"/>
      <c r="DC109" s="172"/>
      <c r="DD109" s="172"/>
      <c r="DE109" s="172"/>
    </row>
    <row r="110" spans="1:109" ht="13.5" customHeight="1">
      <c r="B110" s="54" t="s">
        <v>198</v>
      </c>
      <c r="C110" s="153">
        <v>7720672</v>
      </c>
      <c r="D110" s="153">
        <v>10042243</v>
      </c>
      <c r="E110" s="153">
        <v>9148479</v>
      </c>
      <c r="F110" s="153">
        <v>12109552</v>
      </c>
      <c r="G110" s="94">
        <f t="shared" si="186"/>
        <v>31300274</v>
      </c>
      <c r="H110" s="153">
        <v>14079730</v>
      </c>
      <c r="I110" s="153">
        <v>15111751</v>
      </c>
      <c r="J110" s="153">
        <v>13417285</v>
      </c>
      <c r="K110" s="94">
        <f t="shared" si="187"/>
        <v>42608766</v>
      </c>
      <c r="L110" s="153">
        <v>12251247</v>
      </c>
      <c r="M110" s="153">
        <v>16668946</v>
      </c>
      <c r="N110" s="153">
        <v>13607019</v>
      </c>
      <c r="O110" s="94">
        <f t="shared" si="188"/>
        <v>42527212</v>
      </c>
      <c r="P110" s="153">
        <v>11330887</v>
      </c>
      <c r="Q110" s="153">
        <v>9377791</v>
      </c>
      <c r="R110" s="153">
        <v>10666718</v>
      </c>
      <c r="S110" s="94">
        <f t="shared" si="189"/>
        <v>31375396</v>
      </c>
      <c r="T110" s="153">
        <v>10232071</v>
      </c>
      <c r="U110" s="153">
        <v>10369534</v>
      </c>
      <c r="V110" s="153">
        <v>10671864</v>
      </c>
      <c r="W110" s="94">
        <f t="shared" si="190"/>
        <v>31273469</v>
      </c>
      <c r="X110" s="153">
        <v>9728978</v>
      </c>
      <c r="Y110" s="153">
        <v>11857035</v>
      </c>
      <c r="Z110" s="153">
        <v>14043407</v>
      </c>
      <c r="AA110" s="94">
        <f t="shared" si="191"/>
        <v>35629420</v>
      </c>
      <c r="AB110" s="153">
        <v>20356943</v>
      </c>
      <c r="AC110" s="153">
        <v>26258680</v>
      </c>
      <c r="AD110" s="153">
        <v>20261361</v>
      </c>
      <c r="AE110" s="94">
        <f t="shared" si="192"/>
        <v>66876984</v>
      </c>
      <c r="AF110" s="153">
        <v>14282788</v>
      </c>
      <c r="AG110" s="153">
        <v>13281035</v>
      </c>
      <c r="AH110" s="153">
        <v>13081743</v>
      </c>
      <c r="AI110" s="94">
        <f t="shared" si="193"/>
        <v>40645566</v>
      </c>
      <c r="AJ110" s="153">
        <v>17368866</v>
      </c>
      <c r="AK110" s="153">
        <v>19652170</v>
      </c>
      <c r="AL110" s="153">
        <v>21240374</v>
      </c>
      <c r="AM110" s="94">
        <f t="shared" si="194"/>
        <v>58261410</v>
      </c>
      <c r="AN110" s="155">
        <v>16016478</v>
      </c>
      <c r="AO110" s="155">
        <v>16117483</v>
      </c>
      <c r="AP110" s="155">
        <v>19366395</v>
      </c>
      <c r="AQ110" s="94">
        <f t="shared" si="195"/>
        <v>51500356</v>
      </c>
      <c r="AR110" s="155">
        <v>23394222</v>
      </c>
      <c r="AS110" s="155">
        <v>27278049</v>
      </c>
      <c r="AT110" s="155">
        <v>26185679</v>
      </c>
      <c r="AU110" s="94">
        <f t="shared" si="196"/>
        <v>76857950</v>
      </c>
      <c r="AV110" s="155">
        <v>15861536</v>
      </c>
      <c r="AW110" s="155">
        <v>9288180</v>
      </c>
      <c r="AX110" s="155">
        <v>17456460</v>
      </c>
      <c r="AY110" s="94">
        <f t="shared" si="197"/>
        <v>42606176</v>
      </c>
      <c r="AZ110" s="155">
        <v>18338228</v>
      </c>
      <c r="BA110" s="155">
        <v>23653289</v>
      </c>
      <c r="BB110" s="155">
        <v>30893946</v>
      </c>
      <c r="BC110" s="94">
        <f t="shared" si="198"/>
        <v>72885463</v>
      </c>
      <c r="BD110" s="155">
        <f t="shared" ref="BD110:BF110" si="204">IFERROR(ROUND(BD46/BD130,0),0)</f>
        <v>20670017</v>
      </c>
      <c r="BE110" s="155">
        <f t="shared" si="204"/>
        <v>24540030</v>
      </c>
      <c r="BF110" s="155">
        <f t="shared" si="204"/>
        <v>25643532</v>
      </c>
      <c r="BG110" s="94">
        <f t="shared" si="200"/>
        <v>70853579</v>
      </c>
      <c r="BH110" s="155">
        <v>24482820</v>
      </c>
      <c r="BI110" s="155">
        <v>29664239</v>
      </c>
      <c r="BJ110" s="155">
        <v>27924417</v>
      </c>
      <c r="BK110" s="94">
        <f t="shared" si="183"/>
        <v>82071476</v>
      </c>
      <c r="BL110" s="155">
        <f t="shared" si="201"/>
        <v>22384998</v>
      </c>
      <c r="BM110" s="155">
        <f t="shared" si="201"/>
        <v>13341813</v>
      </c>
      <c r="BN110" s="155">
        <f t="shared" si="201"/>
        <v>23541947</v>
      </c>
      <c r="BO110" s="94">
        <f t="shared" si="185"/>
        <v>59268758</v>
      </c>
      <c r="CB110" s="172"/>
      <c r="CD110" s="172"/>
      <c r="CE110" s="172"/>
      <c r="CF110" s="172"/>
      <c r="CH110" s="172"/>
      <c r="CI110" s="172"/>
      <c r="CJ110" s="172"/>
      <c r="CK110" s="172"/>
      <c r="CL110" s="172"/>
      <c r="CM110" s="172"/>
      <c r="CN110" s="172"/>
      <c r="CO110" s="172"/>
      <c r="CP110" s="172"/>
      <c r="CQ110" s="172"/>
      <c r="CR110" s="172"/>
      <c r="CS110" s="172"/>
      <c r="CT110" s="172"/>
      <c r="CU110" s="172"/>
      <c r="CV110" s="172"/>
      <c r="CW110" s="172"/>
      <c r="CX110" s="172"/>
      <c r="CY110" s="172"/>
      <c r="CZ110" s="172"/>
      <c r="DA110" s="172"/>
      <c r="DB110" s="172"/>
      <c r="DC110" s="172"/>
      <c r="DD110" s="172"/>
      <c r="DE110" s="172"/>
    </row>
    <row r="111" spans="1:109" ht="13.5" customHeight="1">
      <c r="B111" s="54" t="s">
        <v>199</v>
      </c>
      <c r="C111" s="153">
        <v>1123896</v>
      </c>
      <c r="D111" s="153">
        <v>1138642</v>
      </c>
      <c r="E111" s="153">
        <v>1309993</v>
      </c>
      <c r="F111" s="153">
        <v>1945287</v>
      </c>
      <c r="G111" s="94">
        <f t="shared" si="186"/>
        <v>4393922</v>
      </c>
      <c r="H111" s="153">
        <v>2034834</v>
      </c>
      <c r="I111" s="153">
        <v>2242252</v>
      </c>
      <c r="J111" s="153">
        <v>2414415</v>
      </c>
      <c r="K111" s="94">
        <f t="shared" si="187"/>
        <v>6691501</v>
      </c>
      <c r="L111" s="153">
        <v>2672484</v>
      </c>
      <c r="M111" s="153">
        <v>3091271</v>
      </c>
      <c r="N111" s="153">
        <v>2577714</v>
      </c>
      <c r="O111" s="94">
        <f t="shared" si="188"/>
        <v>8341469</v>
      </c>
      <c r="P111" s="153">
        <v>2198811</v>
      </c>
      <c r="Q111" s="153">
        <v>1870648</v>
      </c>
      <c r="R111" s="153">
        <v>2900175</v>
      </c>
      <c r="S111" s="94">
        <f t="shared" si="189"/>
        <v>6969634</v>
      </c>
      <c r="T111" s="153">
        <v>2555648</v>
      </c>
      <c r="U111" s="153">
        <v>2164758</v>
      </c>
      <c r="V111" s="153">
        <v>1773197</v>
      </c>
      <c r="W111" s="94">
        <f t="shared" si="190"/>
        <v>6493603</v>
      </c>
      <c r="X111" s="153">
        <v>1664704</v>
      </c>
      <c r="Y111" s="153">
        <v>1781472</v>
      </c>
      <c r="Z111" s="153">
        <v>1695475</v>
      </c>
      <c r="AA111" s="94">
        <f t="shared" si="191"/>
        <v>5141651</v>
      </c>
      <c r="AB111" s="153">
        <v>1815689</v>
      </c>
      <c r="AC111" s="153">
        <v>3463382</v>
      </c>
      <c r="AD111" s="153">
        <v>2713192</v>
      </c>
      <c r="AE111" s="94">
        <f t="shared" si="192"/>
        <v>7992263</v>
      </c>
      <c r="AF111" s="153">
        <v>2984758</v>
      </c>
      <c r="AG111" s="153">
        <v>2938837</v>
      </c>
      <c r="AH111" s="153">
        <v>3080154</v>
      </c>
      <c r="AI111" s="94">
        <f t="shared" si="193"/>
        <v>9003749</v>
      </c>
      <c r="AJ111" s="153">
        <v>2373583</v>
      </c>
      <c r="AK111" s="153">
        <v>3776452</v>
      </c>
      <c r="AL111" s="153">
        <v>4008279</v>
      </c>
      <c r="AM111" s="94">
        <f t="shared" si="194"/>
        <v>10158314</v>
      </c>
      <c r="AN111" s="155">
        <v>3908885</v>
      </c>
      <c r="AO111" s="155">
        <v>3733227</v>
      </c>
      <c r="AP111" s="155">
        <v>4466760</v>
      </c>
      <c r="AQ111" s="94">
        <f t="shared" si="195"/>
        <v>12108872</v>
      </c>
      <c r="AR111" s="155">
        <v>3605160</v>
      </c>
      <c r="AS111" s="155">
        <v>5694588</v>
      </c>
      <c r="AT111" s="155">
        <v>4107215</v>
      </c>
      <c r="AU111" s="94">
        <f t="shared" si="196"/>
        <v>13406963</v>
      </c>
      <c r="AV111" s="155">
        <v>4189886</v>
      </c>
      <c r="AW111" s="155">
        <v>2860759</v>
      </c>
      <c r="AX111" s="155">
        <v>4659545</v>
      </c>
      <c r="AY111" s="94">
        <f t="shared" si="197"/>
        <v>11710190</v>
      </c>
      <c r="AZ111" s="155">
        <v>4307077</v>
      </c>
      <c r="BA111" s="155">
        <v>4445869</v>
      </c>
      <c r="BB111" s="155">
        <v>6786781</v>
      </c>
      <c r="BC111" s="94">
        <f t="shared" si="198"/>
        <v>15539727</v>
      </c>
      <c r="BD111" s="155">
        <f t="shared" ref="BD111:BF111" si="205">IFERROR(ROUND(BD47/BD131,0),0)</f>
        <v>6686241</v>
      </c>
      <c r="BE111" s="155">
        <f t="shared" si="205"/>
        <v>6595630</v>
      </c>
      <c r="BF111" s="155">
        <f t="shared" si="205"/>
        <v>7138680</v>
      </c>
      <c r="BG111" s="94">
        <f t="shared" si="200"/>
        <v>20420551</v>
      </c>
      <c r="BH111" s="155">
        <v>6343778</v>
      </c>
      <c r="BI111" s="155">
        <v>7513149</v>
      </c>
      <c r="BJ111" s="155">
        <v>5357013</v>
      </c>
      <c r="BK111" s="94">
        <f t="shared" si="183"/>
        <v>19213940</v>
      </c>
      <c r="BL111" s="155">
        <f t="shared" si="201"/>
        <v>5682917</v>
      </c>
      <c r="BM111" s="155">
        <f t="shared" si="201"/>
        <v>3951919</v>
      </c>
      <c r="BN111" s="155">
        <f t="shared" si="201"/>
        <v>5645362</v>
      </c>
      <c r="BO111" s="94">
        <f t="shared" si="185"/>
        <v>15280198</v>
      </c>
      <c r="CB111" s="172"/>
      <c r="CD111" s="172"/>
      <c r="CE111" s="172"/>
      <c r="CF111" s="172"/>
      <c r="CH111" s="172"/>
      <c r="CI111" s="172"/>
      <c r="CJ111" s="172"/>
      <c r="CK111" s="172"/>
      <c r="CL111" s="172"/>
      <c r="CM111" s="172"/>
      <c r="CN111" s="172"/>
      <c r="CO111" s="172"/>
      <c r="CP111" s="172"/>
      <c r="CQ111" s="172"/>
      <c r="CR111" s="172"/>
      <c r="CS111" s="172"/>
      <c r="CT111" s="172"/>
      <c r="CU111" s="172"/>
      <c r="CV111" s="172"/>
      <c r="CW111" s="172"/>
      <c r="CX111" s="172"/>
      <c r="CY111" s="172"/>
      <c r="CZ111" s="172"/>
      <c r="DA111" s="172"/>
      <c r="DB111" s="172"/>
      <c r="DC111" s="172"/>
      <c r="DD111" s="172"/>
      <c r="DE111" s="172"/>
    </row>
    <row r="112" spans="1:109" ht="13.5" customHeight="1">
      <c r="B112" s="54" t="s">
        <v>200</v>
      </c>
      <c r="C112" s="153">
        <v>11468988</v>
      </c>
      <c r="D112" s="153">
        <v>11216348</v>
      </c>
      <c r="E112" s="153">
        <v>12641758</v>
      </c>
      <c r="F112" s="153">
        <v>13636115</v>
      </c>
      <c r="G112" s="94">
        <f t="shared" si="186"/>
        <v>37494221</v>
      </c>
      <c r="H112" s="153">
        <v>15753727</v>
      </c>
      <c r="I112" s="153">
        <v>16286538</v>
      </c>
      <c r="J112" s="153">
        <v>17802121</v>
      </c>
      <c r="K112" s="94">
        <f t="shared" si="187"/>
        <v>49842386</v>
      </c>
      <c r="L112" s="153">
        <v>19458855</v>
      </c>
      <c r="M112" s="153">
        <v>21565425</v>
      </c>
      <c r="N112" s="153">
        <v>19298600</v>
      </c>
      <c r="O112" s="94">
        <f t="shared" si="188"/>
        <v>60322880</v>
      </c>
      <c r="P112" s="153">
        <v>16017907</v>
      </c>
      <c r="Q112" s="153">
        <v>11594661</v>
      </c>
      <c r="R112" s="153">
        <v>15176225</v>
      </c>
      <c r="S112" s="94">
        <f t="shared" si="189"/>
        <v>42788793</v>
      </c>
      <c r="T112" s="153">
        <v>14961818</v>
      </c>
      <c r="U112" s="153">
        <v>14788164</v>
      </c>
      <c r="V112" s="153">
        <v>15857336</v>
      </c>
      <c r="W112" s="94">
        <f t="shared" si="190"/>
        <v>45607318</v>
      </c>
      <c r="X112" s="153">
        <v>9425019</v>
      </c>
      <c r="Y112" s="153">
        <v>12751833</v>
      </c>
      <c r="Z112" s="153">
        <v>20062913</v>
      </c>
      <c r="AA112" s="94">
        <f t="shared" si="191"/>
        <v>42239765</v>
      </c>
      <c r="AB112" s="153">
        <v>24125207</v>
      </c>
      <c r="AC112" s="153">
        <v>24086434</v>
      </c>
      <c r="AD112" s="153">
        <v>15842886</v>
      </c>
      <c r="AE112" s="94">
        <f t="shared" si="192"/>
        <v>64054527</v>
      </c>
      <c r="AF112" s="153">
        <v>8775561</v>
      </c>
      <c r="AG112" s="153">
        <v>7499205</v>
      </c>
      <c r="AH112" s="153">
        <v>17464964</v>
      </c>
      <c r="AI112" s="94">
        <f t="shared" si="193"/>
        <v>33739730</v>
      </c>
      <c r="AJ112" s="153">
        <v>17685951</v>
      </c>
      <c r="AK112" s="153">
        <v>19752951</v>
      </c>
      <c r="AL112" s="153">
        <v>24676297</v>
      </c>
      <c r="AM112" s="94">
        <f t="shared" si="194"/>
        <v>62115199</v>
      </c>
      <c r="AN112" s="155">
        <v>21346836</v>
      </c>
      <c r="AO112" s="155">
        <v>26850715</v>
      </c>
      <c r="AP112" s="155">
        <v>28749986</v>
      </c>
      <c r="AQ112" s="94">
        <f t="shared" si="195"/>
        <v>76947537</v>
      </c>
      <c r="AR112" s="155">
        <v>33379181</v>
      </c>
      <c r="AS112" s="155">
        <v>36583230</v>
      </c>
      <c r="AT112" s="155">
        <v>35668186</v>
      </c>
      <c r="AU112" s="94">
        <f t="shared" si="196"/>
        <v>105630597</v>
      </c>
      <c r="AV112" s="155">
        <v>29884358</v>
      </c>
      <c r="AW112" s="155">
        <v>12999265</v>
      </c>
      <c r="AX112" s="155">
        <v>28936167</v>
      </c>
      <c r="AY112" s="94">
        <f t="shared" si="197"/>
        <v>71819790</v>
      </c>
      <c r="AZ112" s="155">
        <v>29825366</v>
      </c>
      <c r="BA112" s="155">
        <v>28148239</v>
      </c>
      <c r="BB112" s="155">
        <v>31864946</v>
      </c>
      <c r="BC112" s="94">
        <f t="shared" si="198"/>
        <v>89838551</v>
      </c>
      <c r="BD112" s="155">
        <f t="shared" ref="BD112:BF112" si="206">IFERROR(ROUND(BD48/BD132,0),0)</f>
        <v>31885820</v>
      </c>
      <c r="BE112" s="155">
        <f t="shared" si="206"/>
        <v>42355376</v>
      </c>
      <c r="BF112" s="155">
        <f t="shared" si="206"/>
        <v>47295845</v>
      </c>
      <c r="BG112" s="94">
        <f t="shared" si="200"/>
        <v>121537041</v>
      </c>
      <c r="BH112" s="155">
        <v>50954177</v>
      </c>
      <c r="BI112" s="155">
        <v>53532619</v>
      </c>
      <c r="BJ112" s="155">
        <v>50365616</v>
      </c>
      <c r="BK112" s="94">
        <f t="shared" si="183"/>
        <v>154852412</v>
      </c>
      <c r="BL112" s="155">
        <f t="shared" si="201"/>
        <v>40298336</v>
      </c>
      <c r="BM112" s="155">
        <f t="shared" si="201"/>
        <v>21170581</v>
      </c>
      <c r="BN112" s="155">
        <f t="shared" si="201"/>
        <v>36663950</v>
      </c>
      <c r="BO112" s="94">
        <f t="shared" si="185"/>
        <v>98132867</v>
      </c>
      <c r="CB112" s="172"/>
      <c r="CD112" s="172"/>
      <c r="CE112" s="172"/>
      <c r="CF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172"/>
      <c r="DC112" s="172"/>
      <c r="DD112" s="172"/>
      <c r="DE112" s="172"/>
    </row>
    <row r="113" spans="1:109" ht="13.5" customHeight="1">
      <c r="B113" s="54" t="s">
        <v>201</v>
      </c>
      <c r="C113" s="153">
        <v>7519446</v>
      </c>
      <c r="D113" s="153">
        <v>8024472</v>
      </c>
      <c r="E113" s="153">
        <v>5304170</v>
      </c>
      <c r="F113" s="153">
        <v>7874338</v>
      </c>
      <c r="G113" s="94">
        <f t="shared" si="186"/>
        <v>21202980</v>
      </c>
      <c r="H113" s="153">
        <v>7468304</v>
      </c>
      <c r="I113" s="153">
        <v>7022415</v>
      </c>
      <c r="J113" s="153">
        <v>8436655</v>
      </c>
      <c r="K113" s="94">
        <f t="shared" si="187"/>
        <v>22927374</v>
      </c>
      <c r="L113" s="153">
        <v>8551646</v>
      </c>
      <c r="M113" s="153">
        <v>10163844</v>
      </c>
      <c r="N113" s="153">
        <v>7703378</v>
      </c>
      <c r="O113" s="94">
        <f t="shared" si="188"/>
        <v>26418868</v>
      </c>
      <c r="P113" s="153">
        <v>6505118</v>
      </c>
      <c r="Q113" s="153">
        <v>4974890</v>
      </c>
      <c r="R113" s="153">
        <v>8609895</v>
      </c>
      <c r="S113" s="94">
        <f t="shared" si="189"/>
        <v>20089903</v>
      </c>
      <c r="T113" s="153">
        <v>8053843</v>
      </c>
      <c r="U113" s="153">
        <v>6866569</v>
      </c>
      <c r="V113" s="153">
        <v>6354224</v>
      </c>
      <c r="W113" s="94">
        <f t="shared" si="190"/>
        <v>21274636</v>
      </c>
      <c r="X113" s="153">
        <v>5795486</v>
      </c>
      <c r="Y113" s="153">
        <v>6168926</v>
      </c>
      <c r="Z113" s="153">
        <v>5345255</v>
      </c>
      <c r="AA113" s="94">
        <f t="shared" si="191"/>
        <v>17309667</v>
      </c>
      <c r="AB113" s="153">
        <v>4749155</v>
      </c>
      <c r="AC113" s="153">
        <v>6061779</v>
      </c>
      <c r="AD113" s="153">
        <v>4064724</v>
      </c>
      <c r="AE113" s="94">
        <f t="shared" si="192"/>
        <v>14875658</v>
      </c>
      <c r="AF113" s="153">
        <v>3811204</v>
      </c>
      <c r="AG113" s="153">
        <v>4578061</v>
      </c>
      <c r="AH113" s="153">
        <v>5501769</v>
      </c>
      <c r="AI113" s="94">
        <f t="shared" si="193"/>
        <v>13891034</v>
      </c>
      <c r="AJ113" s="153">
        <v>4324560</v>
      </c>
      <c r="AK113" s="153">
        <v>5186755</v>
      </c>
      <c r="AL113" s="153">
        <v>6352141</v>
      </c>
      <c r="AM113" s="94">
        <f t="shared" si="194"/>
        <v>15863456</v>
      </c>
      <c r="AN113" s="155">
        <v>3991618</v>
      </c>
      <c r="AO113" s="155">
        <v>4722769</v>
      </c>
      <c r="AP113" s="155">
        <v>3901726</v>
      </c>
      <c r="AQ113" s="94">
        <f t="shared" si="195"/>
        <v>12616113</v>
      </c>
      <c r="AR113" s="155">
        <v>5555382</v>
      </c>
      <c r="AS113" s="155">
        <v>6160057</v>
      </c>
      <c r="AT113" s="155">
        <v>4901534</v>
      </c>
      <c r="AU113" s="94">
        <f t="shared" si="196"/>
        <v>16616973</v>
      </c>
      <c r="AV113" s="155">
        <v>4018523</v>
      </c>
      <c r="AW113" s="155">
        <v>2850077</v>
      </c>
      <c r="AX113" s="155">
        <v>4848693</v>
      </c>
      <c r="AY113" s="94">
        <f t="shared" si="197"/>
        <v>11717293</v>
      </c>
      <c r="AZ113" s="155">
        <v>3689347</v>
      </c>
      <c r="BA113" s="155">
        <v>3573006</v>
      </c>
      <c r="BB113" s="155">
        <v>5791780</v>
      </c>
      <c r="BC113" s="94">
        <f t="shared" si="198"/>
        <v>13054133</v>
      </c>
      <c r="BD113" s="155">
        <f t="shared" ref="BD113:BF113" si="207">IFERROR(ROUND(BD49/BD133,0),0)</f>
        <v>4305133</v>
      </c>
      <c r="BE113" s="155">
        <f t="shared" si="207"/>
        <v>5181929</v>
      </c>
      <c r="BF113" s="155">
        <f t="shared" si="207"/>
        <v>4847227</v>
      </c>
      <c r="BG113" s="94">
        <f t="shared" si="200"/>
        <v>14334289</v>
      </c>
      <c r="BH113" s="155">
        <v>6920259</v>
      </c>
      <c r="BI113" s="155">
        <v>7634385</v>
      </c>
      <c r="BJ113" s="155">
        <v>5540082</v>
      </c>
      <c r="BK113" s="94">
        <f t="shared" si="183"/>
        <v>20094726</v>
      </c>
      <c r="BL113" s="155">
        <f t="shared" si="201"/>
        <v>4962706</v>
      </c>
      <c r="BM113" s="155">
        <f t="shared" si="201"/>
        <v>4540639</v>
      </c>
      <c r="BN113" s="155">
        <f t="shared" si="201"/>
        <v>6855277</v>
      </c>
      <c r="BO113" s="94">
        <f t="shared" si="185"/>
        <v>16358622</v>
      </c>
      <c r="CB113" s="172"/>
      <c r="CD113" s="172"/>
      <c r="CE113" s="172"/>
      <c r="CF113" s="172"/>
      <c r="CH113" s="172"/>
      <c r="CI113" s="172"/>
      <c r="CJ113" s="172"/>
      <c r="CK113" s="172"/>
      <c r="CL113" s="172"/>
      <c r="CM113" s="172"/>
      <c r="CN113" s="172"/>
      <c r="CO113" s="172"/>
      <c r="CP113" s="172"/>
      <c r="CQ113" s="172"/>
      <c r="CR113" s="172"/>
      <c r="CS113" s="172"/>
      <c r="CT113" s="172"/>
      <c r="CU113" s="172"/>
      <c r="CV113" s="172"/>
      <c r="CW113" s="172"/>
      <c r="CX113" s="172"/>
      <c r="CY113" s="172"/>
      <c r="CZ113" s="172"/>
      <c r="DA113" s="172"/>
      <c r="DB113" s="172"/>
      <c r="DC113" s="172"/>
      <c r="DD113" s="172"/>
      <c r="DE113" s="172"/>
    </row>
    <row r="114" spans="1:109" ht="13.5" customHeight="1">
      <c r="B114" s="54" t="s">
        <v>202</v>
      </c>
      <c r="C114" s="153">
        <v>6793312</v>
      </c>
      <c r="D114" s="153">
        <v>5797509</v>
      </c>
      <c r="E114" s="153">
        <v>4984302</v>
      </c>
      <c r="F114" s="153">
        <v>6882988</v>
      </c>
      <c r="G114" s="94">
        <f t="shared" si="186"/>
        <v>17664799</v>
      </c>
      <c r="H114" s="153">
        <v>6269340</v>
      </c>
      <c r="I114" s="153">
        <v>5387238</v>
      </c>
      <c r="J114" s="153">
        <v>6487640</v>
      </c>
      <c r="K114" s="94">
        <f t="shared" si="187"/>
        <v>18144218</v>
      </c>
      <c r="L114" s="153">
        <v>6980020</v>
      </c>
      <c r="M114" s="153">
        <v>8843213</v>
      </c>
      <c r="N114" s="153">
        <v>6628042</v>
      </c>
      <c r="O114" s="94">
        <f t="shared" si="188"/>
        <v>22451275</v>
      </c>
      <c r="P114" s="153">
        <v>6223277</v>
      </c>
      <c r="Q114" s="153">
        <v>6151314</v>
      </c>
      <c r="R114" s="153">
        <v>8584967</v>
      </c>
      <c r="S114" s="94">
        <f t="shared" si="189"/>
        <v>20959558</v>
      </c>
      <c r="T114" s="153">
        <v>7325550</v>
      </c>
      <c r="U114" s="153">
        <v>6383464</v>
      </c>
      <c r="V114" s="153">
        <v>5463489</v>
      </c>
      <c r="W114" s="94">
        <f t="shared" si="190"/>
        <v>19172503</v>
      </c>
      <c r="X114" s="153">
        <v>4625250</v>
      </c>
      <c r="Y114" s="153">
        <v>4341044</v>
      </c>
      <c r="Z114" s="153">
        <v>4006959</v>
      </c>
      <c r="AA114" s="94">
        <f t="shared" si="191"/>
        <v>12973253</v>
      </c>
      <c r="AB114" s="153">
        <v>3529181</v>
      </c>
      <c r="AC114" s="153">
        <v>4544398</v>
      </c>
      <c r="AD114" s="153">
        <v>3853981</v>
      </c>
      <c r="AE114" s="94">
        <f t="shared" si="192"/>
        <v>11927560</v>
      </c>
      <c r="AF114" s="153">
        <v>6401735</v>
      </c>
      <c r="AG114" s="153">
        <v>4703203</v>
      </c>
      <c r="AH114" s="153">
        <v>4578418</v>
      </c>
      <c r="AI114" s="94">
        <f t="shared" si="193"/>
        <v>15683356</v>
      </c>
      <c r="AJ114" s="153">
        <v>4656237</v>
      </c>
      <c r="AK114" s="153">
        <v>5778173</v>
      </c>
      <c r="AL114" s="153">
        <v>7685861</v>
      </c>
      <c r="AM114" s="94">
        <f t="shared" si="194"/>
        <v>18120271</v>
      </c>
      <c r="AN114" s="155">
        <v>6272750</v>
      </c>
      <c r="AO114" s="155">
        <v>7212464</v>
      </c>
      <c r="AP114" s="155">
        <v>6669794</v>
      </c>
      <c r="AQ114" s="94">
        <f t="shared" si="195"/>
        <v>20155008</v>
      </c>
      <c r="AR114" s="155">
        <v>5441804</v>
      </c>
      <c r="AS114" s="155">
        <v>8718832</v>
      </c>
      <c r="AT114" s="155">
        <v>6017235</v>
      </c>
      <c r="AU114" s="94">
        <f t="shared" si="196"/>
        <v>20177871</v>
      </c>
      <c r="AV114" s="155">
        <v>7459558</v>
      </c>
      <c r="AW114" s="155">
        <v>4772217</v>
      </c>
      <c r="AX114" s="155">
        <v>5308372</v>
      </c>
      <c r="AY114" s="94">
        <f t="shared" si="197"/>
        <v>17540147</v>
      </c>
      <c r="AZ114" s="155">
        <v>5547269</v>
      </c>
      <c r="BA114" s="155">
        <v>6652801</v>
      </c>
      <c r="BB114" s="155">
        <v>10576566</v>
      </c>
      <c r="BC114" s="94">
        <f t="shared" si="198"/>
        <v>22776636</v>
      </c>
      <c r="BD114" s="155">
        <f t="shared" ref="BD114:BF114" si="208">IFERROR(ROUND(BD50/BD134,0),0)</f>
        <v>9884568</v>
      </c>
      <c r="BE114" s="155">
        <f t="shared" si="208"/>
        <v>10684509</v>
      </c>
      <c r="BF114" s="155">
        <f t="shared" si="208"/>
        <v>9805321</v>
      </c>
      <c r="BG114" s="94">
        <f t="shared" si="200"/>
        <v>30374398</v>
      </c>
      <c r="BH114" s="155">
        <v>9637272</v>
      </c>
      <c r="BI114" s="155">
        <v>9412902</v>
      </c>
      <c r="BJ114" s="155">
        <v>6915418</v>
      </c>
      <c r="BK114" s="94">
        <f t="shared" si="183"/>
        <v>25965592</v>
      </c>
      <c r="BL114" s="155">
        <f t="shared" si="201"/>
        <v>7479129</v>
      </c>
      <c r="BM114" s="155">
        <f t="shared" si="201"/>
        <v>5077761</v>
      </c>
      <c r="BN114" s="155">
        <f t="shared" si="201"/>
        <v>7070041</v>
      </c>
      <c r="BO114" s="94">
        <f t="shared" si="185"/>
        <v>19626931</v>
      </c>
      <c r="CB114" s="172"/>
      <c r="CD114" s="172"/>
      <c r="CE114" s="172"/>
      <c r="CF114" s="172"/>
      <c r="CH114" s="172"/>
      <c r="CI114" s="172"/>
      <c r="CJ114" s="172"/>
      <c r="CK114" s="172"/>
      <c r="CL114" s="172"/>
      <c r="CM114" s="172"/>
      <c r="CN114" s="172"/>
      <c r="CO114" s="172"/>
      <c r="CP114" s="172"/>
      <c r="CQ114" s="172"/>
      <c r="CR114" s="172"/>
      <c r="CS114" s="172"/>
      <c r="CT114" s="172"/>
      <c r="CU114" s="172"/>
      <c r="CV114" s="172"/>
      <c r="CW114" s="172"/>
      <c r="CX114" s="172"/>
      <c r="CY114" s="172"/>
      <c r="CZ114" s="172"/>
      <c r="DA114" s="172"/>
      <c r="DB114" s="172"/>
      <c r="DC114" s="172"/>
      <c r="DD114" s="172"/>
      <c r="DE114" s="172"/>
    </row>
    <row r="115" spans="1:109" ht="13.5" customHeight="1">
      <c r="B115" s="54" t="s">
        <v>315</v>
      </c>
      <c r="C115" s="153">
        <v>9118616</v>
      </c>
      <c r="D115" s="153">
        <v>8177509</v>
      </c>
      <c r="E115" s="153">
        <v>9810635</v>
      </c>
      <c r="F115" s="153">
        <v>12071937</v>
      </c>
      <c r="G115" s="94">
        <f t="shared" si="186"/>
        <v>30060081</v>
      </c>
      <c r="H115" s="153">
        <v>12111195</v>
      </c>
      <c r="I115" s="153">
        <v>12874513</v>
      </c>
      <c r="J115" s="153">
        <v>16424680</v>
      </c>
      <c r="K115" s="94">
        <f t="shared" si="187"/>
        <v>41410388</v>
      </c>
      <c r="L115" s="153">
        <v>16327264</v>
      </c>
      <c r="M115" s="153">
        <v>20852572</v>
      </c>
      <c r="N115" s="153">
        <v>18270783</v>
      </c>
      <c r="O115" s="94">
        <f t="shared" si="188"/>
        <v>55450619</v>
      </c>
      <c r="P115" s="153">
        <v>16305213</v>
      </c>
      <c r="Q115" s="153">
        <v>12771257</v>
      </c>
      <c r="R115" s="153">
        <v>10050088</v>
      </c>
      <c r="S115" s="94">
        <f t="shared" si="189"/>
        <v>39126558</v>
      </c>
      <c r="T115" s="153">
        <v>10400459</v>
      </c>
      <c r="U115" s="153">
        <v>10894243</v>
      </c>
      <c r="V115" s="153">
        <v>19982693</v>
      </c>
      <c r="W115" s="94">
        <f t="shared" si="190"/>
        <v>41277395</v>
      </c>
      <c r="X115" s="153">
        <v>17200817</v>
      </c>
      <c r="Y115" s="153">
        <v>16564010</v>
      </c>
      <c r="Z115" s="153">
        <v>19107519</v>
      </c>
      <c r="AA115" s="94">
        <f t="shared" si="191"/>
        <v>52872346</v>
      </c>
      <c r="AB115" s="153">
        <v>26190813</v>
      </c>
      <c r="AC115" s="153">
        <v>43195642</v>
      </c>
      <c r="AD115" s="153">
        <v>38829067</v>
      </c>
      <c r="AE115" s="94">
        <f t="shared" si="192"/>
        <v>108215522</v>
      </c>
      <c r="AF115" s="153">
        <v>42915122</v>
      </c>
      <c r="AG115" s="153">
        <v>17332590</v>
      </c>
      <c r="AH115" s="153">
        <v>15544695</v>
      </c>
      <c r="AI115" s="94">
        <f t="shared" si="193"/>
        <v>75792407</v>
      </c>
      <c r="AJ115" s="153">
        <v>12616378</v>
      </c>
      <c r="AK115" s="153">
        <v>15685954</v>
      </c>
      <c r="AL115" s="153">
        <v>26843535</v>
      </c>
      <c r="AM115" s="94">
        <f t="shared" si="194"/>
        <v>55145867</v>
      </c>
      <c r="AN115" s="155">
        <v>23793210</v>
      </c>
      <c r="AO115" s="155">
        <v>38384643</v>
      </c>
      <c r="AP115" s="155">
        <v>59590344</v>
      </c>
      <c r="AQ115" s="94">
        <f t="shared" si="195"/>
        <v>121768197</v>
      </c>
      <c r="AR115" s="155">
        <v>42709876</v>
      </c>
      <c r="AS115" s="155">
        <v>54197248</v>
      </c>
      <c r="AT115" s="155">
        <v>44193345</v>
      </c>
      <c r="AU115" s="94">
        <f t="shared" si="196"/>
        <v>141100469</v>
      </c>
      <c r="AV115" s="155">
        <v>65485554</v>
      </c>
      <c r="AW115" s="155">
        <v>37616841</v>
      </c>
      <c r="AX115" s="155">
        <v>41065184</v>
      </c>
      <c r="AY115" s="94">
        <f t="shared" si="197"/>
        <v>144167579</v>
      </c>
      <c r="AZ115" s="155">
        <v>31305587</v>
      </c>
      <c r="BA115" s="155">
        <v>34403390</v>
      </c>
      <c r="BB115" s="155">
        <v>46553152</v>
      </c>
      <c r="BC115" s="94">
        <f t="shared" si="198"/>
        <v>112262129</v>
      </c>
      <c r="BD115" s="155">
        <f t="shared" ref="BD115:BF115" si="209">IFERROR(ROUND(BD51/BD135,0),0)</f>
        <v>43689198</v>
      </c>
      <c r="BE115" s="155">
        <f t="shared" si="209"/>
        <v>67782357</v>
      </c>
      <c r="BF115" s="155">
        <f t="shared" si="209"/>
        <v>84429194</v>
      </c>
      <c r="BG115" s="94">
        <f t="shared" si="200"/>
        <v>195900749</v>
      </c>
      <c r="BH115" s="155">
        <v>69568758</v>
      </c>
      <c r="BI115" s="155">
        <v>74480287</v>
      </c>
      <c r="BJ115" s="155">
        <v>69445373</v>
      </c>
      <c r="BK115" s="94">
        <f t="shared" si="183"/>
        <v>213494418</v>
      </c>
      <c r="BL115" s="155">
        <f t="shared" si="201"/>
        <v>86701894</v>
      </c>
      <c r="BM115" s="155">
        <f t="shared" si="201"/>
        <v>42696146</v>
      </c>
      <c r="BN115" s="155">
        <f t="shared" si="201"/>
        <v>61311638</v>
      </c>
      <c r="BO115" s="94">
        <f t="shared" si="185"/>
        <v>190709678</v>
      </c>
      <c r="CB115" s="172"/>
      <c r="CD115" s="172"/>
      <c r="CE115" s="172"/>
      <c r="CF115" s="172"/>
      <c r="CH115" s="172"/>
      <c r="CI115" s="172"/>
      <c r="CJ115" s="172"/>
      <c r="CK115" s="172"/>
      <c r="CL115" s="172"/>
      <c r="CM115" s="172"/>
      <c r="CN115" s="172"/>
      <c r="CO115" s="172"/>
      <c r="CP115" s="172"/>
      <c r="CQ115" s="172"/>
      <c r="CR115" s="172"/>
      <c r="CS115" s="172"/>
      <c r="CT115" s="172"/>
      <c r="CU115" s="172"/>
      <c r="CV115" s="172"/>
      <c r="CW115" s="172"/>
      <c r="CX115" s="172"/>
      <c r="CY115" s="172"/>
      <c r="CZ115" s="172"/>
      <c r="DA115" s="172"/>
      <c r="DB115" s="172"/>
      <c r="DC115" s="172"/>
      <c r="DD115" s="172"/>
      <c r="DE115" s="172"/>
    </row>
    <row r="116" spans="1:109" ht="13.5" customHeight="1">
      <c r="B116" s="54" t="s">
        <v>203</v>
      </c>
      <c r="C116" s="153">
        <v>813688</v>
      </c>
      <c r="D116" s="153">
        <v>836258</v>
      </c>
      <c r="E116" s="153">
        <v>947630</v>
      </c>
      <c r="F116" s="153">
        <v>1362171</v>
      </c>
      <c r="G116" s="94">
        <f t="shared" si="186"/>
        <v>3146059</v>
      </c>
      <c r="H116" s="153">
        <v>1106493</v>
      </c>
      <c r="I116" s="153">
        <v>1223359</v>
      </c>
      <c r="J116" s="153">
        <v>1275018</v>
      </c>
      <c r="K116" s="94">
        <f t="shared" si="187"/>
        <v>3604870</v>
      </c>
      <c r="L116" s="153">
        <v>1494666</v>
      </c>
      <c r="M116" s="153">
        <v>2321944</v>
      </c>
      <c r="N116" s="153">
        <v>2209245</v>
      </c>
      <c r="O116" s="94">
        <f t="shared" si="188"/>
        <v>6025855</v>
      </c>
      <c r="P116" s="153">
        <v>1987226</v>
      </c>
      <c r="Q116" s="153">
        <v>1792146</v>
      </c>
      <c r="R116" s="153">
        <v>2143672</v>
      </c>
      <c r="S116" s="94">
        <f t="shared" si="189"/>
        <v>5923044</v>
      </c>
      <c r="T116" s="153">
        <v>1912922</v>
      </c>
      <c r="U116" s="153">
        <v>1848227</v>
      </c>
      <c r="V116" s="153">
        <v>2247329</v>
      </c>
      <c r="W116" s="94">
        <f t="shared" si="190"/>
        <v>6008478</v>
      </c>
      <c r="X116" s="153">
        <v>2040006</v>
      </c>
      <c r="Y116" s="153">
        <v>1826939</v>
      </c>
      <c r="Z116" s="153">
        <v>1650234</v>
      </c>
      <c r="AA116" s="94">
        <f t="shared" si="191"/>
        <v>5517179</v>
      </c>
      <c r="AB116" s="153">
        <v>1629694</v>
      </c>
      <c r="AC116" s="153">
        <v>1850055</v>
      </c>
      <c r="AD116" s="153">
        <v>1848036</v>
      </c>
      <c r="AE116" s="94">
        <f t="shared" si="192"/>
        <v>5327785</v>
      </c>
      <c r="AF116" s="153">
        <v>1961321</v>
      </c>
      <c r="AG116" s="153">
        <v>1149903</v>
      </c>
      <c r="AH116" s="153">
        <v>1592027</v>
      </c>
      <c r="AI116" s="94">
        <f t="shared" si="193"/>
        <v>4703251</v>
      </c>
      <c r="AJ116" s="153">
        <v>1793046</v>
      </c>
      <c r="AK116" s="153">
        <v>2220636</v>
      </c>
      <c r="AL116" s="153">
        <v>3495850</v>
      </c>
      <c r="AM116" s="94">
        <f t="shared" si="194"/>
        <v>7509532</v>
      </c>
      <c r="AN116" s="155">
        <v>3064399</v>
      </c>
      <c r="AO116" s="155">
        <v>2872159</v>
      </c>
      <c r="AP116" s="155">
        <v>2803369</v>
      </c>
      <c r="AQ116" s="94">
        <f t="shared" si="195"/>
        <v>8739927</v>
      </c>
      <c r="AR116" s="155">
        <v>1786686</v>
      </c>
      <c r="AS116" s="155">
        <v>4457016</v>
      </c>
      <c r="AT116" s="155">
        <v>2211321</v>
      </c>
      <c r="AU116" s="94">
        <f t="shared" si="196"/>
        <v>8455023</v>
      </c>
      <c r="AV116" s="155">
        <v>3197382</v>
      </c>
      <c r="AW116" s="155">
        <v>2119746</v>
      </c>
      <c r="AX116" s="155">
        <v>3465436</v>
      </c>
      <c r="AY116" s="94">
        <f t="shared" si="197"/>
        <v>8782564</v>
      </c>
      <c r="AZ116" s="155">
        <v>3009854</v>
      </c>
      <c r="BA116" s="155">
        <v>3502177</v>
      </c>
      <c r="BB116" s="155">
        <v>4779469</v>
      </c>
      <c r="BC116" s="94">
        <f t="shared" si="198"/>
        <v>11291500</v>
      </c>
      <c r="BD116" s="155">
        <f t="shared" ref="BD116:BF116" si="210">IFERROR(ROUND(BD52/BD136,0),0)</f>
        <v>4797382</v>
      </c>
      <c r="BE116" s="155">
        <f t="shared" si="210"/>
        <v>5264269</v>
      </c>
      <c r="BF116" s="155">
        <f t="shared" si="210"/>
        <v>3992538</v>
      </c>
      <c r="BG116" s="94">
        <f t="shared" si="200"/>
        <v>14054189</v>
      </c>
      <c r="BH116" s="155">
        <v>4456358</v>
      </c>
      <c r="BI116" s="155">
        <v>6835255</v>
      </c>
      <c r="BJ116" s="155">
        <v>3557168</v>
      </c>
      <c r="BK116" s="94">
        <f t="shared" si="183"/>
        <v>14848781</v>
      </c>
      <c r="BL116" s="155">
        <f t="shared" si="201"/>
        <v>4228404</v>
      </c>
      <c r="BM116" s="155">
        <f t="shared" si="201"/>
        <v>2642677</v>
      </c>
      <c r="BN116" s="155">
        <f t="shared" si="201"/>
        <v>4388415</v>
      </c>
      <c r="BO116" s="94">
        <f t="shared" si="185"/>
        <v>11259496</v>
      </c>
    </row>
    <row r="117" spans="1:109" ht="13.5" customHeight="1">
      <c r="B117" s="54" t="s">
        <v>204</v>
      </c>
      <c r="C117" s="153">
        <v>2191748</v>
      </c>
      <c r="D117" s="153">
        <v>4213777</v>
      </c>
      <c r="E117" s="153">
        <v>4639641</v>
      </c>
      <c r="F117" s="153">
        <v>5023528</v>
      </c>
      <c r="G117" s="94">
        <f t="shared" si="186"/>
        <v>13876946</v>
      </c>
      <c r="H117" s="153">
        <v>5471121</v>
      </c>
      <c r="I117" s="153">
        <v>3345152</v>
      </c>
      <c r="J117" s="153">
        <v>4915194</v>
      </c>
      <c r="K117" s="94">
        <f t="shared" si="187"/>
        <v>13731467</v>
      </c>
      <c r="L117" s="153">
        <v>5714034</v>
      </c>
      <c r="M117" s="153">
        <v>7090274</v>
      </c>
      <c r="N117" s="153">
        <v>5733715</v>
      </c>
      <c r="O117" s="94">
        <f t="shared" si="188"/>
        <v>18538023</v>
      </c>
      <c r="P117" s="153">
        <v>5317652</v>
      </c>
      <c r="Q117" s="153">
        <v>4199508</v>
      </c>
      <c r="R117" s="153">
        <v>5846662</v>
      </c>
      <c r="S117" s="94">
        <f t="shared" si="189"/>
        <v>15363822</v>
      </c>
      <c r="T117" s="153">
        <v>5453084</v>
      </c>
      <c r="U117" s="153">
        <v>4991490</v>
      </c>
      <c r="V117" s="153">
        <v>4500963</v>
      </c>
      <c r="W117" s="94">
        <f t="shared" si="190"/>
        <v>14945537</v>
      </c>
      <c r="X117" s="153">
        <v>3645274</v>
      </c>
      <c r="Y117" s="153">
        <v>3676316</v>
      </c>
      <c r="Z117" s="153">
        <v>3957292</v>
      </c>
      <c r="AA117" s="94">
        <f t="shared" si="191"/>
        <v>11278882</v>
      </c>
      <c r="AB117" s="153">
        <v>4957678</v>
      </c>
      <c r="AC117" s="153">
        <v>5728347</v>
      </c>
      <c r="AD117" s="153">
        <v>4417390</v>
      </c>
      <c r="AE117" s="94">
        <f t="shared" si="192"/>
        <v>15103415</v>
      </c>
      <c r="AF117" s="153">
        <v>5659468</v>
      </c>
      <c r="AG117" s="153">
        <v>5220769</v>
      </c>
      <c r="AH117" s="153">
        <v>5981930</v>
      </c>
      <c r="AI117" s="94">
        <f t="shared" si="193"/>
        <v>16862167</v>
      </c>
      <c r="AJ117" s="153">
        <v>5690470</v>
      </c>
      <c r="AK117" s="153">
        <v>7144749</v>
      </c>
      <c r="AL117" s="153">
        <v>6334778</v>
      </c>
      <c r="AM117" s="94">
        <f t="shared" si="194"/>
        <v>19169997</v>
      </c>
      <c r="AN117" s="155">
        <v>6556649</v>
      </c>
      <c r="AO117" s="155">
        <v>7185474</v>
      </c>
      <c r="AP117" s="155">
        <v>8111442</v>
      </c>
      <c r="AQ117" s="94">
        <f t="shared" si="195"/>
        <v>21853565</v>
      </c>
      <c r="AR117" s="155">
        <v>7635594</v>
      </c>
      <c r="AS117" s="155">
        <v>10813820</v>
      </c>
      <c r="AT117" s="155">
        <v>9685298</v>
      </c>
      <c r="AU117" s="94">
        <f t="shared" si="196"/>
        <v>28134712</v>
      </c>
      <c r="AV117" s="155">
        <v>9262637</v>
      </c>
      <c r="AW117" s="155">
        <v>7921414</v>
      </c>
      <c r="AX117" s="155">
        <v>11732064</v>
      </c>
      <c r="AY117" s="94">
        <f t="shared" si="197"/>
        <v>28916115</v>
      </c>
      <c r="AZ117" s="155">
        <v>8978374</v>
      </c>
      <c r="BA117" s="155">
        <v>9741781</v>
      </c>
      <c r="BB117" s="155">
        <v>13502805</v>
      </c>
      <c r="BC117" s="94">
        <f t="shared" si="198"/>
        <v>32222960</v>
      </c>
      <c r="BD117" s="155">
        <f t="shared" ref="BD117:BF117" si="211">IFERROR(ROUND(BD53/BD137,0),0)</f>
        <v>10675916</v>
      </c>
      <c r="BE117" s="155">
        <f t="shared" si="211"/>
        <v>12307466</v>
      </c>
      <c r="BF117" s="155">
        <f t="shared" si="211"/>
        <v>13618367</v>
      </c>
      <c r="BG117" s="94">
        <f t="shared" si="200"/>
        <v>36601749</v>
      </c>
      <c r="BH117" s="155">
        <v>12986101</v>
      </c>
      <c r="BI117" s="155">
        <v>16304368</v>
      </c>
      <c r="BJ117" s="155">
        <v>13689870</v>
      </c>
      <c r="BK117" s="94">
        <f t="shared" si="183"/>
        <v>42980339</v>
      </c>
      <c r="BL117" s="155">
        <f t="shared" si="201"/>
        <v>14417476</v>
      </c>
      <c r="BM117" s="155">
        <f t="shared" si="201"/>
        <v>11683075</v>
      </c>
      <c r="BN117" s="155">
        <f t="shared" si="201"/>
        <v>18062055</v>
      </c>
      <c r="BO117" s="94">
        <f t="shared" si="185"/>
        <v>44162606</v>
      </c>
    </row>
    <row r="118" spans="1:109" ht="13.5" customHeight="1">
      <c r="B118" s="54" t="s">
        <v>205</v>
      </c>
      <c r="C118" s="153">
        <v>5810177</v>
      </c>
      <c r="D118" s="153">
        <v>6046765</v>
      </c>
      <c r="E118" s="153">
        <v>6071639</v>
      </c>
      <c r="F118" s="153">
        <v>7459565</v>
      </c>
      <c r="G118" s="94">
        <f t="shared" si="186"/>
        <v>19577969</v>
      </c>
      <c r="H118" s="153">
        <v>8755910</v>
      </c>
      <c r="I118" s="153">
        <v>8135496</v>
      </c>
      <c r="J118" s="153">
        <v>8207280</v>
      </c>
      <c r="K118" s="94">
        <f t="shared" si="187"/>
        <v>25098686</v>
      </c>
      <c r="L118" s="153">
        <v>9141676</v>
      </c>
      <c r="M118" s="153">
        <v>8958157</v>
      </c>
      <c r="N118" s="153">
        <v>7955583</v>
      </c>
      <c r="O118" s="94">
        <f t="shared" si="188"/>
        <v>26055416</v>
      </c>
      <c r="P118" s="153">
        <v>7678345</v>
      </c>
      <c r="Q118" s="153">
        <v>6840064</v>
      </c>
      <c r="R118" s="153">
        <v>9686668</v>
      </c>
      <c r="S118" s="94">
        <f t="shared" si="189"/>
        <v>24205077</v>
      </c>
      <c r="T118" s="153">
        <v>10331642</v>
      </c>
      <c r="U118" s="153">
        <v>9726616</v>
      </c>
      <c r="V118" s="153">
        <v>11749228</v>
      </c>
      <c r="W118" s="94">
        <f t="shared" si="190"/>
        <v>31807486</v>
      </c>
      <c r="X118" s="153">
        <v>11261956</v>
      </c>
      <c r="Y118" s="153">
        <v>10360240</v>
      </c>
      <c r="Z118" s="153">
        <v>11914584</v>
      </c>
      <c r="AA118" s="94">
        <f t="shared" si="191"/>
        <v>33536780</v>
      </c>
      <c r="AB118" s="153">
        <v>12674022</v>
      </c>
      <c r="AC118" s="153">
        <v>17248859</v>
      </c>
      <c r="AD118" s="153">
        <v>12769680</v>
      </c>
      <c r="AE118" s="94">
        <f t="shared" si="192"/>
        <v>42692561</v>
      </c>
      <c r="AF118" s="153">
        <v>13820259</v>
      </c>
      <c r="AG118" s="153">
        <v>13502786</v>
      </c>
      <c r="AH118" s="153">
        <v>16787612</v>
      </c>
      <c r="AI118" s="94">
        <f t="shared" si="193"/>
        <v>44110657</v>
      </c>
      <c r="AJ118" s="153">
        <v>14665041</v>
      </c>
      <c r="AK118" s="153">
        <v>15076454</v>
      </c>
      <c r="AL118" s="153">
        <v>17038719</v>
      </c>
      <c r="AM118" s="94">
        <f t="shared" si="194"/>
        <v>46780214</v>
      </c>
      <c r="AN118" s="155">
        <v>12857903</v>
      </c>
      <c r="AO118" s="155">
        <v>13831359</v>
      </c>
      <c r="AP118" s="155">
        <v>15799690</v>
      </c>
      <c r="AQ118" s="94">
        <f t="shared" si="195"/>
        <v>42488952</v>
      </c>
      <c r="AR118" s="155">
        <v>15028393</v>
      </c>
      <c r="AS118" s="155">
        <v>18592207</v>
      </c>
      <c r="AT118" s="155">
        <v>15191146</v>
      </c>
      <c r="AU118" s="94">
        <f t="shared" si="196"/>
        <v>48811746</v>
      </c>
      <c r="AV118" s="155">
        <v>14372883</v>
      </c>
      <c r="AW118" s="155">
        <v>8755536</v>
      </c>
      <c r="AX118" s="155">
        <v>20134603</v>
      </c>
      <c r="AY118" s="94">
        <f t="shared" si="197"/>
        <v>43263022</v>
      </c>
      <c r="AZ118" s="155">
        <v>16666603</v>
      </c>
      <c r="BA118" s="155">
        <v>20648560</v>
      </c>
      <c r="BB118" s="155">
        <v>24526747</v>
      </c>
      <c r="BC118" s="94">
        <f t="shared" si="198"/>
        <v>61841910</v>
      </c>
      <c r="BD118" s="155">
        <f t="shared" ref="BD118:BF118" si="212">IFERROR(ROUND(BD54/BD138,0),0)</f>
        <v>15285763</v>
      </c>
      <c r="BE118" s="155">
        <f t="shared" si="212"/>
        <v>16222862</v>
      </c>
      <c r="BF118" s="155">
        <f t="shared" si="212"/>
        <v>17301098</v>
      </c>
      <c r="BG118" s="94">
        <f t="shared" si="200"/>
        <v>48809723</v>
      </c>
      <c r="BH118" s="155">
        <v>18526264</v>
      </c>
      <c r="BI118" s="155">
        <v>21030726</v>
      </c>
      <c r="BJ118" s="155">
        <v>17280631</v>
      </c>
      <c r="BK118" s="94">
        <f t="shared" si="183"/>
        <v>56837621</v>
      </c>
      <c r="BL118" s="155">
        <f t="shared" si="201"/>
        <v>18661468</v>
      </c>
      <c r="BM118" s="155">
        <f t="shared" si="201"/>
        <v>11461004</v>
      </c>
      <c r="BN118" s="155">
        <f t="shared" si="201"/>
        <v>21022301</v>
      </c>
      <c r="BO118" s="94">
        <f t="shared" si="185"/>
        <v>51144773</v>
      </c>
    </row>
    <row r="119" spans="1:109" ht="13.5" hidden="1" customHeight="1">
      <c r="B119" s="54" t="s">
        <v>206</v>
      </c>
      <c r="C119" s="153">
        <v>0</v>
      </c>
      <c r="D119" s="153">
        <v>0</v>
      </c>
      <c r="E119" s="153">
        <v>0</v>
      </c>
      <c r="F119" s="153">
        <v>0</v>
      </c>
      <c r="G119" s="94">
        <f t="shared" si="186"/>
        <v>0</v>
      </c>
      <c r="H119" s="153">
        <v>0</v>
      </c>
      <c r="I119" s="153">
        <v>0</v>
      </c>
      <c r="J119" s="153">
        <v>4001</v>
      </c>
      <c r="K119" s="94">
        <f t="shared" si="187"/>
        <v>4001</v>
      </c>
      <c r="L119" s="153">
        <v>4956</v>
      </c>
      <c r="M119" s="153">
        <v>0</v>
      </c>
      <c r="N119" s="153">
        <v>4610</v>
      </c>
      <c r="O119" s="94">
        <f t="shared" si="188"/>
        <v>9566</v>
      </c>
      <c r="P119" s="153">
        <v>2104</v>
      </c>
      <c r="Q119" s="153">
        <v>759</v>
      </c>
      <c r="R119" s="153">
        <v>875</v>
      </c>
      <c r="S119" s="94">
        <f t="shared" si="189"/>
        <v>3738</v>
      </c>
      <c r="T119" s="153">
        <v>1287</v>
      </c>
      <c r="U119" s="153">
        <v>1045</v>
      </c>
      <c r="V119" s="153">
        <v>1215</v>
      </c>
      <c r="W119" s="94">
        <f t="shared" si="190"/>
        <v>3547</v>
      </c>
      <c r="X119" s="153">
        <v>765</v>
      </c>
      <c r="Y119" s="153">
        <v>459</v>
      </c>
      <c r="Z119" s="153">
        <v>458</v>
      </c>
      <c r="AA119" s="94">
        <f t="shared" si="191"/>
        <v>1682</v>
      </c>
      <c r="AB119" s="153">
        <v>471</v>
      </c>
      <c r="AC119" s="153">
        <v>656</v>
      </c>
      <c r="AD119" s="153">
        <v>401</v>
      </c>
      <c r="AE119" s="94">
        <f t="shared" si="192"/>
        <v>1528</v>
      </c>
      <c r="AF119" s="153">
        <v>139</v>
      </c>
      <c r="AG119" s="153">
        <v>523</v>
      </c>
      <c r="AH119" s="153">
        <v>631</v>
      </c>
      <c r="AI119" s="94">
        <f t="shared" si="193"/>
        <v>1293</v>
      </c>
      <c r="AJ119" s="153">
        <v>633</v>
      </c>
      <c r="AK119" s="153">
        <v>496</v>
      </c>
      <c r="AL119" s="153">
        <v>989</v>
      </c>
      <c r="AM119" s="94">
        <f t="shared" si="194"/>
        <v>2118</v>
      </c>
      <c r="AN119" s="155">
        <v>727</v>
      </c>
      <c r="AO119" s="155">
        <v>705</v>
      </c>
      <c r="AP119" s="155">
        <v>0</v>
      </c>
      <c r="AQ119" s="94">
        <f t="shared" si="195"/>
        <v>1432</v>
      </c>
      <c r="AR119" s="155"/>
      <c r="AS119" s="155">
        <v>0</v>
      </c>
      <c r="AT119" s="155">
        <v>0</v>
      </c>
      <c r="AU119" s="94">
        <f t="shared" si="196"/>
        <v>0</v>
      </c>
      <c r="AV119" s="155">
        <v>0</v>
      </c>
      <c r="AW119" s="155">
        <v>0</v>
      </c>
      <c r="AX119" s="155">
        <v>1</v>
      </c>
      <c r="AY119" s="94">
        <v>0</v>
      </c>
      <c r="AZ119" s="155">
        <v>0</v>
      </c>
      <c r="BA119" s="155"/>
      <c r="BB119" s="155">
        <v>0</v>
      </c>
      <c r="BC119" s="94"/>
      <c r="BD119" s="155">
        <f ca="1">IFERROR(ROUND(BD55/BD139,0),0)</f>
        <v>0</v>
      </c>
      <c r="BE119" s="155">
        <f ca="1">IFERROR(ROUND(BE55/BE139,0),0)</f>
        <v>0</v>
      </c>
      <c r="BF119" s="155">
        <f ca="1">IFERROR(ROUND(BF55/BF139,0),0)</f>
        <v>0</v>
      </c>
      <c r="BG119" s="94"/>
      <c r="BH119" s="155">
        <v>0</v>
      </c>
      <c r="BI119" s="155">
        <v>0</v>
      </c>
      <c r="BJ119" s="155">
        <v>0</v>
      </c>
      <c r="BK119" s="94"/>
      <c r="BL119" s="155">
        <v>0</v>
      </c>
      <c r="BM119" s="155">
        <v>0</v>
      </c>
      <c r="BN119" s="155"/>
      <c r="BO119" s="94"/>
    </row>
    <row r="120" spans="1:109" s="165" customFormat="1" ht="13.5" customHeight="1">
      <c r="B120" s="205" t="s">
        <v>8</v>
      </c>
      <c r="C120" s="206">
        <f>SUM(C106:C119)</f>
        <v>73352405</v>
      </c>
      <c r="D120" s="206">
        <f t="shared" ref="D120:AO120" si="213">SUM(D106:D119)</f>
        <v>84636958</v>
      </c>
      <c r="E120" s="206">
        <f t="shared" si="213"/>
        <v>85422165</v>
      </c>
      <c r="F120" s="206">
        <f t="shared" si="213"/>
        <v>96530963</v>
      </c>
      <c r="G120" s="206">
        <f t="shared" si="213"/>
        <v>266590086</v>
      </c>
      <c r="H120" s="206">
        <f t="shared" si="213"/>
        <v>102329135</v>
      </c>
      <c r="I120" s="206">
        <f t="shared" si="213"/>
        <v>97753414</v>
      </c>
      <c r="J120" s="206">
        <f t="shared" si="213"/>
        <v>113438666</v>
      </c>
      <c r="K120" s="206">
        <f t="shared" si="213"/>
        <v>313521215</v>
      </c>
      <c r="L120" s="206">
        <f t="shared" si="213"/>
        <v>122349499</v>
      </c>
      <c r="M120" s="206">
        <f t="shared" si="213"/>
        <v>150444317</v>
      </c>
      <c r="N120" s="206">
        <f t="shared" si="213"/>
        <v>129674924</v>
      </c>
      <c r="O120" s="206">
        <f t="shared" si="213"/>
        <v>402468740</v>
      </c>
      <c r="P120" s="206">
        <f t="shared" si="213"/>
        <v>114723253</v>
      </c>
      <c r="Q120" s="206">
        <f t="shared" si="213"/>
        <v>94478666</v>
      </c>
      <c r="R120" s="206">
        <f t="shared" si="213"/>
        <v>119245627</v>
      </c>
      <c r="S120" s="206">
        <f t="shared" si="213"/>
        <v>328447546</v>
      </c>
      <c r="T120" s="206">
        <f t="shared" si="213"/>
        <v>115649976</v>
      </c>
      <c r="U120" s="206">
        <f t="shared" si="213"/>
        <v>110031020</v>
      </c>
      <c r="V120" s="206">
        <f t="shared" si="213"/>
        <v>135913303</v>
      </c>
      <c r="W120" s="206">
        <f t="shared" si="213"/>
        <v>361594299</v>
      </c>
      <c r="X120" s="206">
        <f t="shared" si="213"/>
        <v>112991565</v>
      </c>
      <c r="Y120" s="206">
        <f t="shared" si="213"/>
        <v>124617729</v>
      </c>
      <c r="Z120" s="206">
        <f t="shared" si="213"/>
        <v>146129826</v>
      </c>
      <c r="AA120" s="206">
        <f t="shared" si="213"/>
        <v>383739120</v>
      </c>
      <c r="AB120" s="206">
        <f t="shared" si="213"/>
        <v>179928085</v>
      </c>
      <c r="AC120" s="206">
        <f t="shared" si="213"/>
        <v>226720107</v>
      </c>
      <c r="AD120" s="206">
        <f t="shared" si="213"/>
        <v>174397598</v>
      </c>
      <c r="AE120" s="206">
        <f t="shared" si="213"/>
        <v>581045790</v>
      </c>
      <c r="AF120" s="206">
        <f t="shared" si="213"/>
        <v>160814877</v>
      </c>
      <c r="AG120" s="206">
        <f t="shared" si="213"/>
        <v>118789372</v>
      </c>
      <c r="AH120" s="206">
        <f t="shared" si="213"/>
        <v>141266113</v>
      </c>
      <c r="AI120" s="206">
        <f t="shared" si="213"/>
        <v>420870362</v>
      </c>
      <c r="AJ120" s="206">
        <f t="shared" si="213"/>
        <v>145202579</v>
      </c>
      <c r="AK120" s="206">
        <f t="shared" si="213"/>
        <v>156898643</v>
      </c>
      <c r="AL120" s="206">
        <f t="shared" si="213"/>
        <v>200298569</v>
      </c>
      <c r="AM120" s="206">
        <f t="shared" si="213"/>
        <v>502399791</v>
      </c>
      <c r="AN120" s="206">
        <f t="shared" si="213"/>
        <v>166201230</v>
      </c>
      <c r="AO120" s="206">
        <f t="shared" si="213"/>
        <v>193174958</v>
      </c>
      <c r="AP120" s="206">
        <f>SUM(AP106:AP119)</f>
        <v>231218267</v>
      </c>
      <c r="AQ120" s="206">
        <f t="shared" si="195"/>
        <v>590594455</v>
      </c>
      <c r="AR120" s="206">
        <f>SUM(AR106:AR119)</f>
        <v>224342818</v>
      </c>
      <c r="AS120" s="206">
        <f>SUM(AS106:AS119)</f>
        <v>269548310</v>
      </c>
      <c r="AT120" s="206">
        <f>SUM(AT106:AT119)</f>
        <v>220983579</v>
      </c>
      <c r="AU120" s="206">
        <f t="shared" si="196"/>
        <v>714874707</v>
      </c>
      <c r="AV120" s="206">
        <f>SUM(AV106:AV119)</f>
        <v>221249913</v>
      </c>
      <c r="AW120" s="206">
        <f>SUM(AW106:AW119)</f>
        <v>125116050</v>
      </c>
      <c r="AX120" s="206">
        <f>SUM(AX106:AX119)</f>
        <v>193038616</v>
      </c>
      <c r="AY120" s="206">
        <f>SUM(AV120:AX120)</f>
        <v>539404579</v>
      </c>
      <c r="AZ120" s="206">
        <f t="shared" ref="AZ120:BC120" si="214">SUM(AZ106:AZ119)</f>
        <v>178248586</v>
      </c>
      <c r="BA120" s="206">
        <f t="shared" si="214"/>
        <v>200286885</v>
      </c>
      <c r="BB120" s="206">
        <f t="shared" si="214"/>
        <v>255921549</v>
      </c>
      <c r="BC120" s="206">
        <f t="shared" si="214"/>
        <v>634457020</v>
      </c>
      <c r="BD120" s="206">
        <f ca="1">SUM(BD106:BD119)</f>
        <v>210232628</v>
      </c>
      <c r="BE120" s="206">
        <f ca="1">SUM(BE106:BE119)</f>
        <v>256348385</v>
      </c>
      <c r="BF120" s="206">
        <f ca="1">SUM(BF106:BF119)</f>
        <v>293111433</v>
      </c>
      <c r="BG120" s="206">
        <f t="shared" ref="BG120" si="215">SUM(BG106:BG119)</f>
        <v>759692446</v>
      </c>
      <c r="BH120" s="206">
        <f t="shared" ref="BH120:BM120" si="216">SUM(BH106:BH119)</f>
        <v>287800536</v>
      </c>
      <c r="BI120" s="206">
        <f t="shared" si="216"/>
        <v>347737281</v>
      </c>
      <c r="BJ120" s="206">
        <f t="shared" si="216"/>
        <v>300901149</v>
      </c>
      <c r="BK120" s="206">
        <f t="shared" si="216"/>
        <v>936438966</v>
      </c>
      <c r="BL120" s="206">
        <f t="shared" si="216"/>
        <v>286126575</v>
      </c>
      <c r="BM120" s="206">
        <f t="shared" si="216"/>
        <v>156094888</v>
      </c>
      <c r="BN120" s="206">
        <f t="shared" ref="BN120:BO120" si="217">SUM(BN106:BN119)</f>
        <v>258530598</v>
      </c>
      <c r="BO120" s="206">
        <f t="shared" si="217"/>
        <v>700752061</v>
      </c>
      <c r="BP120" s="176"/>
      <c r="BQ120" s="172"/>
      <c r="BR120" s="172"/>
      <c r="BS120" s="172"/>
      <c r="BT120" s="172"/>
      <c r="BU120" s="172"/>
      <c r="BV120" s="172"/>
      <c r="BW120" s="172"/>
      <c r="BX120" s="172"/>
      <c r="BY120" s="172"/>
      <c r="BZ120" s="172"/>
      <c r="CA120" s="172"/>
      <c r="CB120" s="176"/>
      <c r="CC120" s="172"/>
      <c r="CD120" s="176"/>
      <c r="CE120" s="176"/>
      <c r="CF120" s="176"/>
      <c r="CG120" s="172"/>
      <c r="CH120" s="176"/>
      <c r="CI120" s="176"/>
      <c r="CJ120" s="176"/>
      <c r="CK120" s="176"/>
      <c r="CL120" s="176"/>
      <c r="CM120" s="176"/>
      <c r="CN120" s="176"/>
      <c r="CO120" s="176"/>
      <c r="CP120" s="176"/>
      <c r="CQ120" s="176"/>
      <c r="CR120" s="176"/>
      <c r="CS120" s="176"/>
      <c r="CT120" s="176"/>
      <c r="CU120" s="176"/>
      <c r="CV120" s="176"/>
      <c r="CW120" s="176"/>
      <c r="CX120" s="176"/>
      <c r="CY120" s="176"/>
      <c r="CZ120" s="176"/>
      <c r="DA120" s="176"/>
      <c r="DB120" s="176"/>
      <c r="DC120" s="176"/>
      <c r="DD120" s="176"/>
      <c r="DE120" s="176"/>
    </row>
    <row r="121" spans="1:109" ht="13.5" customHeight="1">
      <c r="B121" s="54" t="s">
        <v>107</v>
      </c>
      <c r="C121" s="99"/>
      <c r="D121" s="99"/>
      <c r="E121" s="99"/>
      <c r="F121" s="99"/>
      <c r="G121" s="99"/>
      <c r="H121" s="99"/>
      <c r="I121" s="99"/>
      <c r="J121" s="99"/>
      <c r="K121" s="99"/>
      <c r="L121" s="99"/>
      <c r="M121" s="99"/>
      <c r="N121" s="99"/>
      <c r="O121" s="99"/>
      <c r="P121" s="99"/>
      <c r="Q121" s="99"/>
      <c r="R121" s="99">
        <f>R120/C120-1</f>
        <v>0.62565395095089249</v>
      </c>
      <c r="S121" s="99"/>
      <c r="T121" s="99">
        <f t="shared" ref="T121:AA121" si="218">T120/D120-1</f>
        <v>0.36642406264175986</v>
      </c>
      <c r="U121" s="99">
        <f t="shared" si="218"/>
        <v>0.28808512404245423</v>
      </c>
      <c r="V121" s="99">
        <f t="shared" si="218"/>
        <v>0.40797624695819112</v>
      </c>
      <c r="W121" s="99">
        <f t="shared" si="218"/>
        <v>0.35636813966142755</v>
      </c>
      <c r="X121" s="99">
        <f t="shared" si="218"/>
        <v>0.10419740184454795</v>
      </c>
      <c r="Y121" s="99">
        <f t="shared" si="218"/>
        <v>0.27481715370063697</v>
      </c>
      <c r="Z121" s="99">
        <f t="shared" si="218"/>
        <v>0.28818357225745239</v>
      </c>
      <c r="AA121" s="99">
        <f t="shared" si="218"/>
        <v>0.22396540214989913</v>
      </c>
      <c r="AB121" s="99">
        <f>AB120/K120-1</f>
        <v>-0.42610555078386003</v>
      </c>
      <c r="AC121" s="99">
        <f t="shared" ref="AC121:AR121" si="219">AC120/M120-1</f>
        <v>0.50700346494311255</v>
      </c>
      <c r="AD121" s="99">
        <f t="shared" si="219"/>
        <v>0.34488297830041525</v>
      </c>
      <c r="AE121" s="99">
        <f t="shared" si="219"/>
        <v>0.443704149544633</v>
      </c>
      <c r="AF121" s="99">
        <f t="shared" si="219"/>
        <v>0.40176357272574892</v>
      </c>
      <c r="AG121" s="99">
        <f t="shared" si="219"/>
        <v>0.25731423853931212</v>
      </c>
      <c r="AH121" s="99">
        <f t="shared" si="219"/>
        <v>0.18466493534391826</v>
      </c>
      <c r="AI121" s="99">
        <f t="shared" si="219"/>
        <v>0.28139292598033294</v>
      </c>
      <c r="AJ121" s="99">
        <f t="shared" si="219"/>
        <v>0.25553488225540133</v>
      </c>
      <c r="AK121" s="99">
        <f t="shared" si="219"/>
        <v>0.42594918233058277</v>
      </c>
      <c r="AL121" s="99">
        <f t="shared" si="219"/>
        <v>0.47372306153136456</v>
      </c>
      <c r="AM121" s="99">
        <f t="shared" si="219"/>
        <v>0.38940185835175467</v>
      </c>
      <c r="AN121" s="99">
        <f t="shared" si="219"/>
        <v>0.47091714323985157</v>
      </c>
      <c r="AO121" s="99">
        <f t="shared" si="219"/>
        <v>0.55014025331820959</v>
      </c>
      <c r="AP121" s="99">
        <f t="shared" si="219"/>
        <v>0.58227976676027793</v>
      </c>
      <c r="AQ121" s="99">
        <f>AQ120/AA120-1</f>
        <v>0.53905198667261245</v>
      </c>
      <c r="AR121" s="99">
        <f t="shared" si="219"/>
        <v>0.24684713895554444</v>
      </c>
      <c r="AS121" s="99">
        <f>AS120/AC120-1</f>
        <v>0.1889034173753279</v>
      </c>
      <c r="AT121" s="99">
        <f t="shared" ref="AT121:AZ121" si="220">AT120/AD120-1</f>
        <v>0.26712512978533121</v>
      </c>
      <c r="AU121" s="99">
        <f>AU120/AE120-1</f>
        <v>0.23032421764900834</v>
      </c>
      <c r="AV121" s="99">
        <f t="shared" si="220"/>
        <v>0.37580500714495457</v>
      </c>
      <c r="AW121" s="99">
        <f t="shared" si="220"/>
        <v>5.3259629994508284E-2</v>
      </c>
      <c r="AX121" s="99">
        <f t="shared" si="220"/>
        <v>0.36648918767942607</v>
      </c>
      <c r="AY121" s="99">
        <f t="shared" si="220"/>
        <v>0.28164068488148852</v>
      </c>
      <c r="AZ121" s="99">
        <f t="shared" si="220"/>
        <v>0.22758553758194622</v>
      </c>
      <c r="BA121" s="99">
        <f t="shared" ref="BA121:BG121" si="221">BA120/AK120-1</f>
        <v>0.27653675755500329</v>
      </c>
      <c r="BB121" s="99">
        <f t="shared" si="221"/>
        <v>0.27770033644124537</v>
      </c>
      <c r="BC121" s="99">
        <f t="shared" si="221"/>
        <v>0.26285287407693203</v>
      </c>
      <c r="BD121" s="99">
        <f ca="1">BD120/AN120-1</f>
        <v>0.26492823187890968</v>
      </c>
      <c r="BE121" s="99">
        <f ca="1">BE120/AO120-1</f>
        <v>0.32702700005246021</v>
      </c>
      <c r="BF121" s="99">
        <f ca="1">BF120/AP120-1</f>
        <v>0.26768285569755612</v>
      </c>
      <c r="BG121" s="99">
        <f t="shared" si="221"/>
        <v>0.28631828417691452</v>
      </c>
      <c r="BH121" s="99">
        <f t="shared" ref="BH121:BO121" si="222">BH120/AR120-1</f>
        <v>0.28286048363714511</v>
      </c>
      <c r="BI121" s="99">
        <f t="shared" si="222"/>
        <v>0.29007405388666685</v>
      </c>
      <c r="BJ121" s="99">
        <f t="shared" si="222"/>
        <v>0.36164483515763868</v>
      </c>
      <c r="BK121" s="99">
        <f t="shared" si="222"/>
        <v>0.30993439386015376</v>
      </c>
      <c r="BL121" s="99">
        <f t="shared" si="222"/>
        <v>0.29322796615065783</v>
      </c>
      <c r="BM121" s="99">
        <f t="shared" si="222"/>
        <v>0.24760083138813926</v>
      </c>
      <c r="BN121" s="99">
        <f t="shared" si="222"/>
        <v>0.3392688124121237</v>
      </c>
      <c r="BO121" s="99">
        <f t="shared" si="222"/>
        <v>0.29912145406537238</v>
      </c>
    </row>
    <row r="122" spans="1:109" ht="13.5" customHeight="1">
      <c r="C122" s="94"/>
      <c r="D122" s="94"/>
      <c r="E122" s="94"/>
      <c r="F122" s="94"/>
      <c r="G122" s="94"/>
      <c r="H122" s="94"/>
      <c r="I122" s="94"/>
      <c r="J122" s="94"/>
      <c r="K122" s="94"/>
      <c r="L122" s="94"/>
      <c r="M122" s="94"/>
      <c r="N122" s="94"/>
      <c r="O122" s="94"/>
      <c r="P122" s="94"/>
      <c r="Q122" s="94"/>
      <c r="R122" s="94"/>
      <c r="S122" s="94"/>
      <c r="T122" s="94"/>
      <c r="U122" s="94"/>
      <c r="V122" s="94"/>
      <c r="W122" s="94"/>
      <c r="X122" s="94"/>
      <c r="Y122" s="94"/>
      <c r="Z122" s="94"/>
      <c r="AA122" s="94"/>
      <c r="AB122" s="94"/>
      <c r="AC122" s="94"/>
      <c r="AD122" s="94"/>
      <c r="AE122" s="94"/>
      <c r="AF122" s="94"/>
      <c r="AG122" s="94"/>
      <c r="AH122" s="94"/>
      <c r="AI122" s="94"/>
      <c r="AJ122" s="94"/>
      <c r="AK122" s="94"/>
      <c r="AL122" s="94"/>
      <c r="AM122" s="94"/>
      <c r="AN122" s="94"/>
      <c r="AO122" s="94"/>
      <c r="AP122" s="94"/>
      <c r="AQ122" s="94"/>
      <c r="AR122" s="94"/>
      <c r="AS122" s="94"/>
      <c r="AT122" s="94"/>
      <c r="AU122" s="94"/>
      <c r="AV122" s="94"/>
      <c r="AW122" s="94"/>
      <c r="AX122" s="94"/>
      <c r="AY122" s="94"/>
      <c r="AZ122" s="94"/>
      <c r="BA122" s="94"/>
      <c r="BB122" s="94"/>
      <c r="BC122" s="94"/>
      <c r="BD122" s="94"/>
      <c r="BE122" s="94"/>
      <c r="BF122" s="94"/>
      <c r="BG122" s="94"/>
      <c r="BH122" s="94"/>
      <c r="BI122" s="94"/>
      <c r="BJ122" s="94"/>
      <c r="BK122" s="94"/>
      <c r="BL122" s="94"/>
      <c r="BM122" s="94"/>
      <c r="BN122" s="94"/>
      <c r="BO122" s="94"/>
    </row>
    <row r="123" spans="1:109" ht="6" customHeight="1">
      <c r="B123" s="65"/>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c r="AA123" s="102"/>
      <c r="AB123" s="102"/>
      <c r="AC123" s="102"/>
      <c r="AD123" s="102"/>
      <c r="AE123" s="102"/>
      <c r="AF123" s="102"/>
      <c r="AG123" s="102"/>
      <c r="AH123" s="102"/>
      <c r="AI123" s="102"/>
      <c r="AJ123" s="102"/>
      <c r="AK123" s="102"/>
      <c r="AL123" s="102"/>
      <c r="AM123" s="102"/>
      <c r="AN123" s="102"/>
      <c r="AO123" s="102"/>
      <c r="AP123" s="102"/>
      <c r="AQ123" s="102"/>
      <c r="AR123" s="102"/>
      <c r="AS123" s="102"/>
      <c r="AT123" s="102"/>
      <c r="AU123" s="102"/>
      <c r="AV123" s="102"/>
      <c r="AW123" s="102"/>
      <c r="AX123" s="102"/>
      <c r="AY123" s="102"/>
      <c r="AZ123" s="102"/>
      <c r="BA123" s="102"/>
      <c r="BB123" s="102"/>
      <c r="BC123" s="102"/>
      <c r="BD123" s="102"/>
      <c r="BE123" s="102"/>
      <c r="BF123" s="102"/>
      <c r="BG123" s="102"/>
      <c r="BH123" s="102"/>
      <c r="BI123" s="102"/>
      <c r="BJ123" s="102"/>
      <c r="BK123" s="102"/>
      <c r="BL123" s="102"/>
      <c r="BM123" s="102"/>
      <c r="BN123" s="102"/>
      <c r="BO123" s="102"/>
    </row>
    <row r="124" spans="1:109" ht="13.5" customHeight="1">
      <c r="C124" s="94"/>
      <c r="D124" s="94"/>
      <c r="E124" s="94"/>
      <c r="F124" s="94"/>
      <c r="G124" s="94"/>
      <c r="H124" s="94"/>
      <c r="I124" s="94"/>
      <c r="J124" s="94"/>
      <c r="K124" s="94"/>
      <c r="L124" s="94"/>
      <c r="M124" s="94"/>
      <c r="N124" s="94"/>
      <c r="O124" s="94"/>
      <c r="P124" s="94"/>
      <c r="Q124" s="94"/>
      <c r="R124" s="94"/>
      <c r="S124" s="94"/>
      <c r="T124" s="94"/>
      <c r="U124" s="94"/>
      <c r="V124" s="94"/>
      <c r="W124" s="94"/>
      <c r="X124" s="94"/>
      <c r="Y124" s="94"/>
      <c r="Z124" s="94"/>
      <c r="AA124" s="94"/>
      <c r="AB124" s="94"/>
      <c r="AC124" s="94"/>
      <c r="AD124" s="94"/>
      <c r="AE124" s="94"/>
      <c r="AF124" s="94"/>
      <c r="AG124" s="94"/>
      <c r="AH124" s="94"/>
      <c r="AI124" s="94"/>
      <c r="AJ124" s="94"/>
      <c r="AK124" s="94"/>
      <c r="AL124" s="94"/>
      <c r="AM124" s="94"/>
      <c r="AN124" s="94"/>
      <c r="AO124" s="94"/>
      <c r="AP124" s="94"/>
      <c r="AQ124" s="94"/>
      <c r="AR124" s="94"/>
      <c r="AS124" s="94"/>
      <c r="AT124" s="94"/>
      <c r="AU124" s="94"/>
      <c r="AV124" s="94"/>
      <c r="AW124" s="94"/>
      <c r="AX124" s="94"/>
      <c r="AY124" s="94"/>
      <c r="AZ124" s="94"/>
      <c r="BA124" s="94"/>
      <c r="BB124" s="94"/>
      <c r="BC124" s="94"/>
      <c r="BD124" s="94"/>
      <c r="BE124" s="94"/>
      <c r="BF124" s="94"/>
      <c r="BG124" s="94"/>
      <c r="BH124" s="94"/>
      <c r="BI124" s="94"/>
      <c r="BJ124" s="94"/>
      <c r="BK124" s="94"/>
      <c r="BL124" s="94"/>
      <c r="BM124" s="94"/>
      <c r="BN124" s="94"/>
      <c r="BO124" s="94"/>
    </row>
    <row r="125" spans="1:109" s="61" customFormat="1" ht="13.5" customHeight="1">
      <c r="A125" s="54"/>
      <c r="B125" s="59" t="s">
        <v>268</v>
      </c>
      <c r="C125" s="152" t="s">
        <v>58</v>
      </c>
      <c r="D125" s="152" t="s">
        <v>81</v>
      </c>
      <c r="E125" s="152" t="s">
        <v>105</v>
      </c>
      <c r="F125" s="152" t="s">
        <v>108</v>
      </c>
      <c r="G125" s="152" t="s">
        <v>269</v>
      </c>
      <c r="H125" s="152" t="s">
        <v>111</v>
      </c>
      <c r="I125" s="152" t="s">
        <v>115</v>
      </c>
      <c r="J125" s="152" t="s">
        <v>117</v>
      </c>
      <c r="K125" s="152" t="s">
        <v>118</v>
      </c>
      <c r="L125" s="152" t="s">
        <v>134</v>
      </c>
      <c r="M125" s="152" t="s">
        <v>135</v>
      </c>
      <c r="N125" s="152" t="s">
        <v>141</v>
      </c>
      <c r="O125" s="152" t="s">
        <v>245</v>
      </c>
      <c r="P125" s="152" t="s">
        <v>146</v>
      </c>
      <c r="Q125" s="152" t="s">
        <v>144</v>
      </c>
      <c r="R125" s="152" t="s">
        <v>145</v>
      </c>
      <c r="S125" s="152" t="s">
        <v>246</v>
      </c>
      <c r="T125" s="152" t="s">
        <v>148</v>
      </c>
      <c r="U125" s="152" t="s">
        <v>149</v>
      </c>
      <c r="V125" s="152" t="s">
        <v>150</v>
      </c>
      <c r="W125" s="152" t="s">
        <v>247</v>
      </c>
      <c r="X125" s="152" t="s">
        <v>154</v>
      </c>
      <c r="Y125" s="152" t="s">
        <v>155</v>
      </c>
      <c r="Z125" s="152" t="s">
        <v>156</v>
      </c>
      <c r="AA125" s="152" t="s">
        <v>270</v>
      </c>
      <c r="AB125" s="152" t="s">
        <v>166</v>
      </c>
      <c r="AC125" s="152" t="s">
        <v>167</v>
      </c>
      <c r="AD125" s="152" t="s">
        <v>169</v>
      </c>
      <c r="AE125" s="152" t="s">
        <v>249</v>
      </c>
      <c r="AF125" s="152" t="s">
        <v>271</v>
      </c>
      <c r="AG125" s="152" t="s">
        <v>175</v>
      </c>
      <c r="AH125" s="152" t="s">
        <v>179</v>
      </c>
      <c r="AI125" s="152" t="s">
        <v>251</v>
      </c>
      <c r="AJ125" s="152" t="s">
        <v>185</v>
      </c>
      <c r="AK125" s="152" t="s">
        <v>187</v>
      </c>
      <c r="AL125" s="152" t="s">
        <v>208</v>
      </c>
      <c r="AM125" s="152" t="s">
        <v>272</v>
      </c>
      <c r="AN125" s="152" t="s">
        <v>221</v>
      </c>
      <c r="AO125" s="152" t="s">
        <v>225</v>
      </c>
      <c r="AP125" s="152" t="s">
        <v>237</v>
      </c>
      <c r="AQ125" s="152" t="s">
        <v>253</v>
      </c>
      <c r="AR125" s="152" t="s">
        <v>289</v>
      </c>
      <c r="AS125" s="152" t="s">
        <v>295</v>
      </c>
      <c r="AT125" s="152" t="s">
        <v>296</v>
      </c>
      <c r="AU125" s="152" t="s">
        <v>297</v>
      </c>
      <c r="AV125" s="152" t="str">
        <f t="shared" ref="AV125:BG125" si="223">AV$41</f>
        <v>2018-01</v>
      </c>
      <c r="AW125" s="152" t="str">
        <f t="shared" si="223"/>
        <v>2018-02</v>
      </c>
      <c r="AX125" s="152" t="str">
        <f t="shared" si="223"/>
        <v>2018-03</v>
      </c>
      <c r="AY125" s="152" t="str">
        <f t="shared" si="223"/>
        <v>1Q18</v>
      </c>
      <c r="AZ125" s="152" t="str">
        <f t="shared" si="223"/>
        <v>2018-04</v>
      </c>
      <c r="BA125" s="152" t="str">
        <f t="shared" si="223"/>
        <v>2018-05</v>
      </c>
      <c r="BB125" s="152" t="str">
        <f t="shared" si="223"/>
        <v>2018-06</v>
      </c>
      <c r="BC125" s="152" t="str">
        <f t="shared" si="223"/>
        <v>2Q18</v>
      </c>
      <c r="BD125" s="152" t="str">
        <f t="shared" si="223"/>
        <v>2018-07</v>
      </c>
      <c r="BE125" s="152" t="str">
        <f t="shared" si="223"/>
        <v>2018-08</v>
      </c>
      <c r="BF125" s="152" t="s">
        <v>350</v>
      </c>
      <c r="BG125" s="152" t="str">
        <f t="shared" si="223"/>
        <v>3Q18</v>
      </c>
      <c r="BH125" s="152" t="s">
        <v>354</v>
      </c>
      <c r="BI125" s="152" t="s">
        <v>353</v>
      </c>
      <c r="BJ125" s="152" t="s">
        <v>358</v>
      </c>
      <c r="BK125" s="152" t="str">
        <f t="shared" ref="BK125" si="224">BK$41</f>
        <v>4Q18</v>
      </c>
      <c r="BL125" s="152" t="s">
        <v>365</v>
      </c>
      <c r="BM125" s="152" t="s">
        <v>368</v>
      </c>
      <c r="BN125" s="152" t="s">
        <v>373</v>
      </c>
      <c r="BO125" s="152" t="s">
        <v>366</v>
      </c>
      <c r="BP125" s="56"/>
      <c r="BQ125" s="172"/>
      <c r="BR125" s="172"/>
      <c r="BS125" s="172"/>
      <c r="BT125" s="172"/>
      <c r="BU125" s="172"/>
      <c r="BV125" s="172"/>
      <c r="BW125" s="172"/>
      <c r="BX125" s="172"/>
      <c r="BY125" s="172"/>
      <c r="BZ125" s="172"/>
      <c r="CA125" s="172"/>
      <c r="CB125" s="176"/>
      <c r="CC125" s="172"/>
      <c r="CD125" s="176"/>
      <c r="CE125" s="176"/>
      <c r="CF125" s="176"/>
      <c r="CG125" s="172"/>
      <c r="CH125" s="176"/>
      <c r="CI125" s="176"/>
      <c r="CJ125" s="176"/>
      <c r="CK125" s="176"/>
      <c r="CL125" s="176"/>
      <c r="CM125" s="176"/>
      <c r="CN125" s="176"/>
      <c r="CO125" s="176"/>
      <c r="CP125" s="176"/>
      <c r="CQ125" s="176"/>
      <c r="CR125" s="176"/>
      <c r="CS125" s="176"/>
      <c r="CT125" s="176"/>
      <c r="CU125" s="176"/>
      <c r="CV125" s="176"/>
      <c r="CW125" s="176"/>
      <c r="CX125" s="176"/>
      <c r="CY125" s="176"/>
      <c r="CZ125" s="176"/>
      <c r="DA125" s="176"/>
      <c r="DB125" s="176"/>
      <c r="DC125" s="176"/>
      <c r="DD125" s="176"/>
      <c r="DE125" s="176"/>
    </row>
    <row r="126" spans="1:109" ht="13.5" customHeight="1">
      <c r="B126" s="54" t="s">
        <v>21</v>
      </c>
      <c r="C126" s="153">
        <f t="shared" ref="C126:AQ132" si="225">IFERROR(C42/C106,0)</f>
        <v>111.53744382166013</v>
      </c>
      <c r="D126" s="153">
        <f t="shared" si="225"/>
        <v>108.48093577216466</v>
      </c>
      <c r="E126" s="153">
        <f t="shared" si="225"/>
        <v>110.62436829702504</v>
      </c>
      <c r="F126" s="153">
        <f t="shared" si="225"/>
        <v>109.3666952478972</v>
      </c>
      <c r="G126" s="94">
        <f t="shared" si="225"/>
        <v>109.48419027894174</v>
      </c>
      <c r="H126" s="153">
        <f t="shared" si="225"/>
        <v>106.11560820164875</v>
      </c>
      <c r="I126" s="153">
        <f t="shared" si="225"/>
        <v>118.25620044039152</v>
      </c>
      <c r="J126" s="153">
        <f t="shared" si="225"/>
        <v>129.50115557837327</v>
      </c>
      <c r="K126" s="94">
        <f t="shared" si="225"/>
        <v>118.92744677623118</v>
      </c>
      <c r="L126" s="153">
        <f t="shared" si="225"/>
        <v>135.33834117451801</v>
      </c>
      <c r="M126" s="153">
        <f t="shared" si="225"/>
        <v>140.21906095867067</v>
      </c>
      <c r="N126" s="153">
        <f t="shared" si="225"/>
        <v>160.24614095040505</v>
      </c>
      <c r="O126" s="94">
        <f t="shared" si="225"/>
        <v>145.66445635095741</v>
      </c>
      <c r="P126" s="153">
        <f t="shared" si="225"/>
        <v>164.23159946425653</v>
      </c>
      <c r="Q126" s="153">
        <f t="shared" si="225"/>
        <v>160.55528776100215</v>
      </c>
      <c r="R126" s="153">
        <f t="shared" si="225"/>
        <v>134.12996126108641</v>
      </c>
      <c r="S126" s="94">
        <f t="shared" si="225"/>
        <v>151.64956791902756</v>
      </c>
      <c r="T126" s="153">
        <f t="shared" si="225"/>
        <v>143.69623491443616</v>
      </c>
      <c r="U126" s="153">
        <f t="shared" si="225"/>
        <v>166.70522677160272</v>
      </c>
      <c r="V126" s="153">
        <f t="shared" si="225"/>
        <v>130.4065391617647</v>
      </c>
      <c r="W126" s="94">
        <f t="shared" si="225"/>
        <v>144.5530528261242</v>
      </c>
      <c r="X126" s="153">
        <f t="shared" si="225"/>
        <v>136.69610018440048</v>
      </c>
      <c r="Y126" s="153">
        <f t="shared" si="225"/>
        <v>136.87514749193923</v>
      </c>
      <c r="Z126" s="153">
        <f t="shared" si="225"/>
        <v>129.32086019579941</v>
      </c>
      <c r="AA126" s="94">
        <f t="shared" si="225"/>
        <v>133.66990369092179</v>
      </c>
      <c r="AB126" s="153">
        <f t="shared" si="225"/>
        <v>148.71926434321773</v>
      </c>
      <c r="AC126" s="153">
        <f t="shared" si="225"/>
        <v>146.94045177241031</v>
      </c>
      <c r="AD126" s="153">
        <f t="shared" si="225"/>
        <v>160.84047847570591</v>
      </c>
      <c r="AE126" s="94">
        <f t="shared" si="225"/>
        <v>151.42923824800795</v>
      </c>
      <c r="AF126" s="153">
        <f t="shared" si="225"/>
        <v>165.14723369312955</v>
      </c>
      <c r="AG126" s="153">
        <f t="shared" si="225"/>
        <v>176.37181974855244</v>
      </c>
      <c r="AH126" s="153">
        <f t="shared" si="225"/>
        <v>144.01207279734248</v>
      </c>
      <c r="AI126" s="94">
        <f t="shared" si="225"/>
        <v>161.29892498432207</v>
      </c>
      <c r="AJ126" s="153">
        <f t="shared" si="225"/>
        <v>166.18735730941773</v>
      </c>
      <c r="AK126" s="153">
        <f t="shared" si="225"/>
        <v>158.42398750464719</v>
      </c>
      <c r="AL126" s="153">
        <f t="shared" si="225"/>
        <v>135.86337762947235</v>
      </c>
      <c r="AM126" s="94">
        <f t="shared" si="225"/>
        <v>151.63526418254858</v>
      </c>
      <c r="AN126" s="155">
        <f t="shared" si="225"/>
        <v>149.75996504769867</v>
      </c>
      <c r="AO126" s="155">
        <f t="shared" si="225"/>
        <v>142.81167111292004</v>
      </c>
      <c r="AP126" s="155">
        <f t="shared" si="225"/>
        <v>154.59176285309303</v>
      </c>
      <c r="AQ126" s="94">
        <f t="shared" si="225"/>
        <v>149.41841198269915</v>
      </c>
      <c r="AR126" s="155">
        <f t="shared" ref="AR126:AT131" si="226">IFERROR(AR42/AR106,0)</f>
        <v>145.27141449411764</v>
      </c>
      <c r="AS126" s="155">
        <f t="shared" si="226"/>
        <v>148.4314259607365</v>
      </c>
      <c r="AT126" s="155">
        <f t="shared" si="226"/>
        <v>163.04146518725173</v>
      </c>
      <c r="AU126" s="94">
        <f t="shared" ref="AU126:AV131" si="227">IFERROR(AU42/AU106,0)</f>
        <v>151.36099088626725</v>
      </c>
      <c r="AV126" s="155">
        <f t="shared" si="227"/>
        <v>170.86133410186494</v>
      </c>
      <c r="AW126" s="155">
        <f t="shared" ref="AW126:BC140" si="228">IFERROR(AW42/AW106,0)</f>
        <v>182.9725739861336</v>
      </c>
      <c r="AX126" s="155">
        <f t="shared" si="228"/>
        <v>188.259620894401</v>
      </c>
      <c r="AY126" s="94">
        <f t="shared" si="228"/>
        <v>179.20475900773079</v>
      </c>
      <c r="AZ126" s="155">
        <f t="shared" si="228"/>
        <v>182.3141549689478</v>
      </c>
      <c r="BA126" s="155">
        <f t="shared" si="228"/>
        <v>183.47222806424855</v>
      </c>
      <c r="BB126" s="155">
        <f t="shared" si="228"/>
        <v>169.73052126701023</v>
      </c>
      <c r="BC126" s="94">
        <f t="shared" si="228"/>
        <v>177.75391464468694</v>
      </c>
      <c r="BD126" s="155">
        <v>173.97344403754701</v>
      </c>
      <c r="BE126" s="155">
        <v>172.51815192063182</v>
      </c>
      <c r="BF126" s="155">
        <v>182.06126916591001</v>
      </c>
      <c r="BG126" s="94">
        <f t="shared" ref="BG126:BK126" si="229">IFERROR(BG42/BG106,0)</f>
        <v>176.7490205484668</v>
      </c>
      <c r="BH126" s="155">
        <f t="shared" si="229"/>
        <v>171.06743813516536</v>
      </c>
      <c r="BI126" s="155">
        <f t="shared" si="229"/>
        <v>173.51798500578326</v>
      </c>
      <c r="BJ126" s="155">
        <f t="shared" si="229"/>
        <v>174.50829292568596</v>
      </c>
      <c r="BK126" s="94">
        <f t="shared" si="229"/>
        <v>173.19462458848236</v>
      </c>
      <c r="BL126" s="155">
        <v>195.94061932720899</v>
      </c>
      <c r="BM126" s="155">
        <v>189.47179764638599</v>
      </c>
      <c r="BN126" s="256">
        <v>179.20757514685101</v>
      </c>
      <c r="BO126" s="94">
        <f t="shared" ref="BO126" si="230">IFERROR(BO42/BO106,0)</f>
        <v>188.38509863263951</v>
      </c>
    </row>
    <row r="127" spans="1:109" ht="13.5" customHeight="1">
      <c r="B127" s="54" t="s">
        <v>195</v>
      </c>
      <c r="C127" s="153">
        <f t="shared" si="225"/>
        <v>153.85317903157517</v>
      </c>
      <c r="D127" s="153">
        <f t="shared" si="225"/>
        <v>142.34974862200917</v>
      </c>
      <c r="E127" s="153">
        <f t="shared" si="225"/>
        <v>154.74677408614735</v>
      </c>
      <c r="F127" s="153">
        <f t="shared" si="225"/>
        <v>155.42377844204313</v>
      </c>
      <c r="G127" s="94">
        <f t="shared" si="225"/>
        <v>151.30384613454913</v>
      </c>
      <c r="H127" s="153">
        <f t="shared" si="225"/>
        <v>144.19926587306739</v>
      </c>
      <c r="I127" s="153">
        <f t="shared" si="225"/>
        <v>143.00741385807666</v>
      </c>
      <c r="J127" s="153">
        <f t="shared" si="225"/>
        <v>139.9521622367167</v>
      </c>
      <c r="K127" s="94">
        <f t="shared" si="225"/>
        <v>142.44788550627234</v>
      </c>
      <c r="L127" s="153">
        <f t="shared" si="225"/>
        <v>146.85177214086175</v>
      </c>
      <c r="M127" s="153">
        <f t="shared" si="225"/>
        <v>165.59262933383749</v>
      </c>
      <c r="N127" s="153">
        <f t="shared" si="225"/>
        <v>165.63905764592198</v>
      </c>
      <c r="O127" s="94">
        <f t="shared" si="225"/>
        <v>159.83489605121153</v>
      </c>
      <c r="P127" s="153">
        <f t="shared" si="225"/>
        <v>156.70643953121061</v>
      </c>
      <c r="Q127" s="153">
        <f t="shared" si="225"/>
        <v>147.14059508083287</v>
      </c>
      <c r="R127" s="153">
        <f t="shared" si="225"/>
        <v>157.48961562367461</v>
      </c>
      <c r="S127" s="94">
        <f t="shared" si="225"/>
        <v>154.35187132329585</v>
      </c>
      <c r="T127" s="153">
        <f t="shared" si="225"/>
        <v>185.16439870659576</v>
      </c>
      <c r="U127" s="153">
        <f t="shared" si="225"/>
        <v>175.03891349281253</v>
      </c>
      <c r="V127" s="153">
        <f t="shared" si="225"/>
        <v>203.03155573948143</v>
      </c>
      <c r="W127" s="94">
        <f t="shared" si="225"/>
        <v>187.59114491709204</v>
      </c>
      <c r="X127" s="153">
        <f t="shared" si="225"/>
        <v>227.59061209492688</v>
      </c>
      <c r="Y127" s="153">
        <f t="shared" si="225"/>
        <v>249.10269602641003</v>
      </c>
      <c r="Z127" s="153">
        <f t="shared" si="225"/>
        <v>229.45912186984236</v>
      </c>
      <c r="AA127" s="94">
        <f t="shared" si="225"/>
        <v>235.02004796834999</v>
      </c>
      <c r="AB127" s="153">
        <f t="shared" si="225"/>
        <v>234.14053870713005</v>
      </c>
      <c r="AC127" s="153">
        <f t="shared" si="225"/>
        <v>232.1356913292129</v>
      </c>
      <c r="AD127" s="153">
        <f t="shared" si="225"/>
        <v>208.03306965853648</v>
      </c>
      <c r="AE127" s="94">
        <f t="shared" si="225"/>
        <v>224.16775761923412</v>
      </c>
      <c r="AF127" s="153">
        <f t="shared" si="225"/>
        <v>244.13666643987892</v>
      </c>
      <c r="AG127" s="153">
        <f t="shared" si="225"/>
        <v>218.17353773755931</v>
      </c>
      <c r="AH127" s="153">
        <f t="shared" si="225"/>
        <v>227.82929150104164</v>
      </c>
      <c r="AI127" s="94">
        <f t="shared" si="225"/>
        <v>228.40755471989698</v>
      </c>
      <c r="AJ127" s="153">
        <f t="shared" si="225"/>
        <v>271.84926580232826</v>
      </c>
      <c r="AK127" s="153">
        <f t="shared" si="225"/>
        <v>208.61242450803775</v>
      </c>
      <c r="AL127" s="153">
        <f t="shared" si="225"/>
        <v>208.84181338364789</v>
      </c>
      <c r="AM127" s="94">
        <f t="shared" si="225"/>
        <v>225.82162231890518</v>
      </c>
      <c r="AN127" s="155">
        <f t="shared" si="225"/>
        <v>231.10599687405127</v>
      </c>
      <c r="AO127" s="155">
        <f t="shared" si="225"/>
        <v>219.97417374656513</v>
      </c>
      <c r="AP127" s="155">
        <f t="shared" si="225"/>
        <v>213.55895221845364</v>
      </c>
      <c r="AQ127" s="94">
        <f t="shared" si="225"/>
        <v>221.90827953090783</v>
      </c>
      <c r="AR127" s="155">
        <f t="shared" si="226"/>
        <v>227.69995127245926</v>
      </c>
      <c r="AS127" s="155">
        <f t="shared" si="226"/>
        <v>232.71343102987746</v>
      </c>
      <c r="AT127" s="155">
        <f t="shared" si="226"/>
        <v>216.55848184835622</v>
      </c>
      <c r="AU127" s="94">
        <f t="shared" si="227"/>
        <v>226.04201953725595</v>
      </c>
      <c r="AV127" s="155">
        <f t="shared" si="227"/>
        <v>208.90209284148426</v>
      </c>
      <c r="AW127" s="155">
        <f t="shared" si="228"/>
        <v>221.06321324192976</v>
      </c>
      <c r="AX127" s="155">
        <f t="shared" si="228"/>
        <v>213.25908658005298</v>
      </c>
      <c r="AY127" s="94">
        <f t="shared" si="228"/>
        <v>213.86278169945075</v>
      </c>
      <c r="AZ127" s="155">
        <f t="shared" si="228"/>
        <v>178.06347543744249</v>
      </c>
      <c r="BA127" s="155">
        <f t="shared" si="228"/>
        <v>160.02199693686859</v>
      </c>
      <c r="BB127" s="155">
        <f t="shared" si="228"/>
        <v>221.20157718878664</v>
      </c>
      <c r="BC127" s="94">
        <f t="shared" si="228"/>
        <v>186.17455652526638</v>
      </c>
      <c r="BD127" s="155">
        <v>188.38433363968801</v>
      </c>
      <c r="BE127" s="155">
        <v>179.31031085174104</v>
      </c>
      <c r="BF127" s="155">
        <v>180.45578760496139</v>
      </c>
      <c r="BG127" s="94">
        <f t="shared" ref="BG127:BK127" si="231">IFERROR(BG43/BG107,0)</f>
        <v>182.29954767649843</v>
      </c>
      <c r="BH127" s="155">
        <f t="shared" si="231"/>
        <v>168.72764775906739</v>
      </c>
      <c r="BI127" s="155">
        <f t="shared" si="231"/>
        <v>172.80381462464604</v>
      </c>
      <c r="BJ127" s="155">
        <f t="shared" si="231"/>
        <v>160.63938085224547</v>
      </c>
      <c r="BK127" s="94">
        <f t="shared" si="231"/>
        <v>167.76651258474848</v>
      </c>
      <c r="BL127" s="155">
        <v>185.67457983726658</v>
      </c>
      <c r="BM127" s="155">
        <v>191.89744697911499</v>
      </c>
      <c r="BN127" s="256">
        <v>205.29183787365201</v>
      </c>
      <c r="BO127" s="94">
        <f t="shared" ref="BO127" si="232">IFERROR(BO43/BO107,0)</f>
        <v>194.28163189965443</v>
      </c>
    </row>
    <row r="128" spans="1:109" ht="13.5" customHeight="1">
      <c r="B128" s="54" t="s">
        <v>196</v>
      </c>
      <c r="C128" s="153">
        <f t="shared" si="225"/>
        <v>103.15672188862597</v>
      </c>
      <c r="D128" s="153">
        <f t="shared" si="225"/>
        <v>103.12328584226469</v>
      </c>
      <c r="E128" s="153">
        <f t="shared" si="225"/>
        <v>104.96669537017227</v>
      </c>
      <c r="F128" s="153">
        <f t="shared" si="225"/>
        <v>103.75614554121998</v>
      </c>
      <c r="G128" s="94">
        <f t="shared" si="225"/>
        <v>104.01416245097067</v>
      </c>
      <c r="H128" s="153">
        <f t="shared" si="225"/>
        <v>104.9405837898484</v>
      </c>
      <c r="I128" s="153">
        <f t="shared" si="225"/>
        <v>109.47373963183222</v>
      </c>
      <c r="J128" s="153">
        <f t="shared" si="225"/>
        <v>107.2571290814373</v>
      </c>
      <c r="K128" s="94">
        <f t="shared" si="225"/>
        <v>107.239509580302</v>
      </c>
      <c r="L128" s="153">
        <f t="shared" si="225"/>
        <v>104.89609621087912</v>
      </c>
      <c r="M128" s="153">
        <f t="shared" si="225"/>
        <v>104.64041664615497</v>
      </c>
      <c r="N128" s="153">
        <f t="shared" si="225"/>
        <v>113.66683729761668</v>
      </c>
      <c r="O128" s="94">
        <f t="shared" si="225"/>
        <v>107.59626675820945</v>
      </c>
      <c r="P128" s="153">
        <f t="shared" si="225"/>
        <v>106.925014788068</v>
      </c>
      <c r="Q128" s="153">
        <f t="shared" si="225"/>
        <v>112.04189953688883</v>
      </c>
      <c r="R128" s="153">
        <f t="shared" si="225"/>
        <v>101.12857449280671</v>
      </c>
      <c r="S128" s="94">
        <f t="shared" si="225"/>
        <v>106.23479258234705</v>
      </c>
      <c r="T128" s="153">
        <f t="shared" si="225"/>
        <v>120.84479154706199</v>
      </c>
      <c r="U128" s="153">
        <f t="shared" si="225"/>
        <v>130.06293463540436</v>
      </c>
      <c r="V128" s="153">
        <f t="shared" si="225"/>
        <v>138.2798547180677</v>
      </c>
      <c r="W128" s="94">
        <f t="shared" si="225"/>
        <v>129.79294479438852</v>
      </c>
      <c r="X128" s="153">
        <f t="shared" si="225"/>
        <v>112.32699624142195</v>
      </c>
      <c r="Y128" s="153">
        <f t="shared" si="225"/>
        <v>81.90831133028702</v>
      </c>
      <c r="Z128" s="153">
        <f t="shared" si="225"/>
        <v>113.67186113815278</v>
      </c>
      <c r="AA128" s="94">
        <f t="shared" si="225"/>
        <v>100.1236328554114</v>
      </c>
      <c r="AB128" s="153">
        <f t="shared" si="225"/>
        <v>115.0380982902997</v>
      </c>
      <c r="AC128" s="153">
        <f t="shared" si="225"/>
        <v>120.70028603083711</v>
      </c>
      <c r="AD128" s="153">
        <f t="shared" si="225"/>
        <v>124.64417951464331</v>
      </c>
      <c r="AE128" s="94">
        <f t="shared" si="225"/>
        <v>119.96503612987003</v>
      </c>
      <c r="AF128" s="153">
        <f t="shared" si="225"/>
        <v>128.10820889621357</v>
      </c>
      <c r="AG128" s="153">
        <f t="shared" si="225"/>
        <v>129.51739120448821</v>
      </c>
      <c r="AH128" s="153">
        <f t="shared" si="225"/>
        <v>119.89763858862739</v>
      </c>
      <c r="AI128" s="94">
        <f t="shared" si="225"/>
        <v>125.34379442963015</v>
      </c>
      <c r="AJ128" s="153">
        <f t="shared" si="225"/>
        <v>135.38936322198322</v>
      </c>
      <c r="AK128" s="153">
        <f t="shared" si="225"/>
        <v>141.85605919656336</v>
      </c>
      <c r="AL128" s="153">
        <f t="shared" si="225"/>
        <v>148.38961122152182</v>
      </c>
      <c r="AM128" s="94">
        <f t="shared" si="225"/>
        <v>142.07025372913512</v>
      </c>
      <c r="AN128" s="155">
        <f t="shared" si="225"/>
        <v>117.63461699821036</v>
      </c>
      <c r="AO128" s="155">
        <f t="shared" si="225"/>
        <v>132.31492539372317</v>
      </c>
      <c r="AP128" s="155">
        <f t="shared" si="225"/>
        <v>153.12598030513291</v>
      </c>
      <c r="AQ128" s="94">
        <f t="shared" si="225"/>
        <v>132.67389407596235</v>
      </c>
      <c r="AR128" s="155">
        <f t="shared" si="226"/>
        <v>115.7556141210795</v>
      </c>
      <c r="AS128" s="155">
        <f t="shared" si="226"/>
        <v>138.50701650589357</v>
      </c>
      <c r="AT128" s="155">
        <f t="shared" si="226"/>
        <v>131.02690934685117</v>
      </c>
      <c r="AU128" s="94">
        <f t="shared" si="227"/>
        <v>128.4815523803349</v>
      </c>
      <c r="AV128" s="155">
        <f t="shared" si="227"/>
        <v>169.69798143271044</v>
      </c>
      <c r="AW128" s="155">
        <f t="shared" si="228"/>
        <v>179.12557642235461</v>
      </c>
      <c r="AX128" s="155">
        <f t="shared" si="228"/>
        <v>165.21530554306335</v>
      </c>
      <c r="AY128" s="94">
        <f t="shared" si="228"/>
        <v>170.63869980236197</v>
      </c>
      <c r="AZ128" s="155">
        <f t="shared" si="228"/>
        <v>177.52757917864818</v>
      </c>
      <c r="BA128" s="155">
        <f t="shared" si="228"/>
        <v>167.10512369438351</v>
      </c>
      <c r="BB128" s="155">
        <f t="shared" si="228"/>
        <v>152.00879983167275</v>
      </c>
      <c r="BC128" s="94">
        <f t="shared" si="228"/>
        <v>163.26539969161522</v>
      </c>
      <c r="BD128" s="155">
        <v>140.89627570599805</v>
      </c>
      <c r="BE128" s="155">
        <v>162.05091181340674</v>
      </c>
      <c r="BF128" s="155">
        <v>173.35003594987299</v>
      </c>
      <c r="BG128" s="94">
        <f t="shared" ref="BG128:BK128" si="233">IFERROR(BG44/BG108,0)</f>
        <v>158.14732588635442</v>
      </c>
      <c r="BH128" s="155">
        <f t="shared" si="233"/>
        <v>154.15611538005064</v>
      </c>
      <c r="BI128" s="155">
        <f t="shared" si="233"/>
        <v>155.03163477817824</v>
      </c>
      <c r="BJ128" s="155">
        <f t="shared" si="233"/>
        <v>155.0823870954757</v>
      </c>
      <c r="BK128" s="94">
        <f t="shared" si="233"/>
        <v>154.77752051487039</v>
      </c>
      <c r="BL128" s="155">
        <v>175.78744249085938</v>
      </c>
      <c r="BM128" s="155">
        <v>161.37246393434901</v>
      </c>
      <c r="BN128" s="256">
        <v>172.58920088961401</v>
      </c>
      <c r="BO128" s="94">
        <f t="shared" ref="BO128" si="234">IFERROR(BO44/BO108,0)</f>
        <v>170.51960607214403</v>
      </c>
    </row>
    <row r="129" spans="2:109" ht="13.5" customHeight="1">
      <c r="B129" s="54" t="s">
        <v>197</v>
      </c>
      <c r="C129" s="153">
        <f t="shared" si="225"/>
        <v>80.179418592269201</v>
      </c>
      <c r="D129" s="153">
        <f t="shared" si="225"/>
        <v>85.125254287697032</v>
      </c>
      <c r="E129" s="153">
        <f t="shared" si="225"/>
        <v>86.556105814316965</v>
      </c>
      <c r="F129" s="153">
        <f t="shared" si="225"/>
        <v>89.053210987671676</v>
      </c>
      <c r="G129" s="94">
        <f t="shared" si="225"/>
        <v>87.4344698751583</v>
      </c>
      <c r="H129" s="153">
        <f t="shared" si="225"/>
        <v>74.927076782783146</v>
      </c>
      <c r="I129" s="153">
        <f t="shared" si="225"/>
        <v>74.776759170653904</v>
      </c>
      <c r="J129" s="153">
        <f t="shared" si="225"/>
        <v>90.967277907656353</v>
      </c>
      <c r="K129" s="94">
        <f t="shared" si="225"/>
        <v>80.606520928899087</v>
      </c>
      <c r="L129" s="153">
        <f t="shared" si="225"/>
        <v>90.965273912017921</v>
      </c>
      <c r="M129" s="153">
        <f t="shared" si="225"/>
        <v>0</v>
      </c>
      <c r="N129" s="153">
        <f t="shared" si="225"/>
        <v>0</v>
      </c>
      <c r="O129" s="94">
        <f t="shared" si="225"/>
        <v>90.965273912017921</v>
      </c>
      <c r="P129" s="153">
        <f t="shared" si="225"/>
        <v>72.262776072739783</v>
      </c>
      <c r="Q129" s="153">
        <f t="shared" si="225"/>
        <v>71.2859932532849</v>
      </c>
      <c r="R129" s="153">
        <f t="shared" si="225"/>
        <v>67.310002234244578</v>
      </c>
      <c r="S129" s="94">
        <f t="shared" si="225"/>
        <v>70.250231376587706</v>
      </c>
      <c r="T129" s="153">
        <f t="shared" si="225"/>
        <v>78.770761059344622</v>
      </c>
      <c r="U129" s="153">
        <f t="shared" si="225"/>
        <v>75.335529986962186</v>
      </c>
      <c r="V129" s="153">
        <f t="shared" si="225"/>
        <v>77.693574386469635</v>
      </c>
      <c r="W129" s="94">
        <f t="shared" si="225"/>
        <v>77.352480982551114</v>
      </c>
      <c r="X129" s="153">
        <f t="shared" si="225"/>
        <v>84.093133734727957</v>
      </c>
      <c r="Y129" s="153">
        <f t="shared" si="225"/>
        <v>83.80892297117326</v>
      </c>
      <c r="Z129" s="153">
        <f t="shared" si="225"/>
        <v>70.286730947103891</v>
      </c>
      <c r="AA129" s="94">
        <f t="shared" si="225"/>
        <v>78.707918962527529</v>
      </c>
      <c r="AB129" s="153">
        <f t="shared" si="225"/>
        <v>72.455841926630839</v>
      </c>
      <c r="AC129" s="153">
        <f t="shared" si="225"/>
        <v>73.805347299803046</v>
      </c>
      <c r="AD129" s="153">
        <f t="shared" si="225"/>
        <v>77.2664168301974</v>
      </c>
      <c r="AE129" s="94">
        <f t="shared" si="225"/>
        <v>74.72746672850117</v>
      </c>
      <c r="AF129" s="153">
        <f t="shared" si="225"/>
        <v>79.039965174321864</v>
      </c>
      <c r="AG129" s="153">
        <f t="shared" si="225"/>
        <v>81.864967306836462</v>
      </c>
      <c r="AH129" s="153">
        <f t="shared" si="225"/>
        <v>79.395715556826673</v>
      </c>
      <c r="AI129" s="94">
        <f t="shared" si="225"/>
        <v>80.12310618625213</v>
      </c>
      <c r="AJ129" s="153">
        <f t="shared" si="225"/>
        <v>75.517095231396823</v>
      </c>
      <c r="AK129" s="153">
        <f t="shared" si="225"/>
        <v>72.181991927825266</v>
      </c>
      <c r="AL129" s="153">
        <f t="shared" si="225"/>
        <v>74.509590710887949</v>
      </c>
      <c r="AM129" s="94">
        <f t="shared" si="225"/>
        <v>74.056289686139337</v>
      </c>
      <c r="AN129" s="155">
        <f t="shared" si="225"/>
        <v>76.704899381061139</v>
      </c>
      <c r="AO129" s="155">
        <f t="shared" si="225"/>
        <v>75.606922920583301</v>
      </c>
      <c r="AP129" s="155">
        <f t="shared" si="225"/>
        <v>69.826743329952166</v>
      </c>
      <c r="AQ129" s="94">
        <f t="shared" si="225"/>
        <v>74.101533380352578</v>
      </c>
      <c r="AR129" s="155">
        <f t="shared" si="226"/>
        <v>65.126854361284444</v>
      </c>
      <c r="AS129" s="155">
        <f t="shared" si="226"/>
        <v>72.629304530529069</v>
      </c>
      <c r="AT129" s="155">
        <f t="shared" si="226"/>
        <v>69.621132632355653</v>
      </c>
      <c r="AU129" s="94">
        <f t="shared" si="227"/>
        <v>69.315676822815547</v>
      </c>
      <c r="AV129" s="155">
        <f t="shared" si="227"/>
        <v>77.508243238389426</v>
      </c>
      <c r="AW129" s="155">
        <f t="shared" si="228"/>
        <v>74.020559174088348</v>
      </c>
      <c r="AX129" s="155">
        <f t="shared" si="228"/>
        <v>82.475955428923044</v>
      </c>
      <c r="AY129" s="94">
        <f t="shared" si="228"/>
        <v>78.106643302490852</v>
      </c>
      <c r="AZ129" s="155">
        <f t="shared" si="228"/>
        <v>72.431053228703789</v>
      </c>
      <c r="BA129" s="155">
        <f t="shared" si="228"/>
        <v>54.794050491925006</v>
      </c>
      <c r="BB129" s="155">
        <f t="shared" si="228"/>
        <v>78.84670570693865</v>
      </c>
      <c r="BC129" s="94">
        <f t="shared" si="228"/>
        <v>67.845688112035376</v>
      </c>
      <c r="BD129" s="155">
        <v>70.668076361752384</v>
      </c>
      <c r="BE129" s="155">
        <v>68.871650643588822</v>
      </c>
      <c r="BF129" s="155">
        <v>65.039768651883207</v>
      </c>
      <c r="BG129" s="94">
        <f t="shared" ref="BG129:BK129" si="235">IFERROR(BG45/BG109,0)</f>
        <v>68.089924641351516</v>
      </c>
      <c r="BH129" s="155">
        <f t="shared" si="235"/>
        <v>62.098965887471984</v>
      </c>
      <c r="BI129" s="155">
        <f t="shared" si="235"/>
        <v>69.978172933129585</v>
      </c>
      <c r="BJ129" s="155">
        <f t="shared" si="235"/>
        <v>65.183499233181266</v>
      </c>
      <c r="BK129" s="94">
        <f t="shared" si="235"/>
        <v>65.966828840807452</v>
      </c>
      <c r="BL129" s="155">
        <v>65.147290637766133</v>
      </c>
      <c r="BM129" s="155">
        <v>67.437836248152209</v>
      </c>
      <c r="BN129" s="256">
        <v>65.292574326965706</v>
      </c>
      <c r="BO129" s="94">
        <f t="shared" ref="BO129" si="236">IFERROR(BO45/BO109,0)</f>
        <v>65.88812044523327</v>
      </c>
    </row>
    <row r="130" spans="2:109" ht="13.5" customHeight="1">
      <c r="B130" s="54" t="s">
        <v>198</v>
      </c>
      <c r="C130" s="153">
        <f t="shared" si="225"/>
        <v>170.40669471906071</v>
      </c>
      <c r="D130" s="153">
        <f t="shared" si="225"/>
        <v>150.30613011754446</v>
      </c>
      <c r="E130" s="153">
        <f t="shared" si="225"/>
        <v>146.12854856200687</v>
      </c>
      <c r="F130" s="153">
        <f t="shared" si="225"/>
        <v>157.69883525748929</v>
      </c>
      <c r="G130" s="94">
        <f t="shared" si="225"/>
        <v>151.94521577478841</v>
      </c>
      <c r="H130" s="153">
        <f t="shared" si="225"/>
        <v>144.00078725870455</v>
      </c>
      <c r="I130" s="153">
        <f t="shared" si="225"/>
        <v>158.11809586129363</v>
      </c>
      <c r="J130" s="153">
        <f t="shared" si="225"/>
        <v>148.90733295521412</v>
      </c>
      <c r="K130" s="94">
        <f t="shared" si="225"/>
        <v>150.5527201254784</v>
      </c>
      <c r="L130" s="153">
        <f t="shared" si="225"/>
        <v>157.66282986948187</v>
      </c>
      <c r="M130" s="153">
        <f t="shared" si="225"/>
        <v>156.71665654865041</v>
      </c>
      <c r="N130" s="153">
        <f t="shared" si="225"/>
        <v>173.91553211691701</v>
      </c>
      <c r="O130" s="94">
        <f t="shared" si="225"/>
        <v>162.49218751208051</v>
      </c>
      <c r="P130" s="153">
        <f t="shared" si="225"/>
        <v>186.09521691196815</v>
      </c>
      <c r="Q130" s="153">
        <f t="shared" si="225"/>
        <v>177.73553339800387</v>
      </c>
      <c r="R130" s="153">
        <f t="shared" si="225"/>
        <v>157.18965389072815</v>
      </c>
      <c r="S130" s="94">
        <f t="shared" si="225"/>
        <v>173.76954445833925</v>
      </c>
      <c r="T130" s="153">
        <f t="shared" si="225"/>
        <v>176.99615762732685</v>
      </c>
      <c r="U130" s="153">
        <f t="shared" si="225"/>
        <v>187.44427273009569</v>
      </c>
      <c r="V130" s="153">
        <f t="shared" si="225"/>
        <v>213.66822970663796</v>
      </c>
      <c r="W130" s="94">
        <f t="shared" si="225"/>
        <v>192.97460410611947</v>
      </c>
      <c r="X130" s="153">
        <f t="shared" si="225"/>
        <v>208.2497254603721</v>
      </c>
      <c r="Y130" s="153">
        <f t="shared" si="225"/>
        <v>199.44686262037686</v>
      </c>
      <c r="Z130" s="153">
        <f t="shared" si="225"/>
        <v>190.55164363818554</v>
      </c>
      <c r="AA130" s="94">
        <f t="shared" si="225"/>
        <v>198.34450615165781</v>
      </c>
      <c r="AB130" s="153">
        <f t="shared" si="225"/>
        <v>193.1854635315332</v>
      </c>
      <c r="AC130" s="153">
        <f t="shared" si="225"/>
        <v>187.43804952305294</v>
      </c>
      <c r="AD130" s="153">
        <f t="shared" si="225"/>
        <v>206.18899325519149</v>
      </c>
      <c r="AE130" s="94">
        <f t="shared" si="225"/>
        <v>194.86839984231347</v>
      </c>
      <c r="AF130" s="153">
        <f t="shared" si="225"/>
        <v>201.24681898870165</v>
      </c>
      <c r="AG130" s="153">
        <f t="shared" si="225"/>
        <v>198.71222787983015</v>
      </c>
      <c r="AH130" s="153">
        <f t="shared" si="225"/>
        <v>202.5696992533793</v>
      </c>
      <c r="AI130" s="94">
        <f t="shared" si="225"/>
        <v>200.84440329629066</v>
      </c>
      <c r="AJ130" s="153">
        <f t="shared" si="225"/>
        <v>232.53058549303103</v>
      </c>
      <c r="AK130" s="153">
        <f t="shared" si="225"/>
        <v>213.1631199933646</v>
      </c>
      <c r="AL130" s="153">
        <f t="shared" si="225"/>
        <v>194.91924853724328</v>
      </c>
      <c r="AM130" s="94">
        <f t="shared" si="225"/>
        <v>212.28576841686461</v>
      </c>
      <c r="AN130" s="155">
        <f t="shared" si="225"/>
        <v>229.82316573843514</v>
      </c>
      <c r="AO130" s="155">
        <f t="shared" si="225"/>
        <v>211.48329504861275</v>
      </c>
      <c r="AP130" s="155">
        <f t="shared" si="225"/>
        <v>225.84061651786104</v>
      </c>
      <c r="AQ130" s="94">
        <f t="shared" si="225"/>
        <v>222.58593080790396</v>
      </c>
      <c r="AR130" s="155">
        <f t="shared" si="226"/>
        <v>171.73753955741719</v>
      </c>
      <c r="AS130" s="155">
        <f t="shared" si="226"/>
        <v>196.37257190644391</v>
      </c>
      <c r="AT130" s="155">
        <f t="shared" si="226"/>
        <v>183.60186792712153</v>
      </c>
      <c r="AU130" s="94">
        <f t="shared" si="227"/>
        <v>184.52308892183569</v>
      </c>
      <c r="AV130" s="155">
        <f t="shared" si="227"/>
        <v>232.26494136507335</v>
      </c>
      <c r="AW130" s="155">
        <f t="shared" si="228"/>
        <v>253.67654427455111</v>
      </c>
      <c r="AX130" s="155">
        <f t="shared" si="228"/>
        <v>226.56361427230951</v>
      </c>
      <c r="AY130" s="94">
        <f t="shared" si="228"/>
        <v>234.59675902385607</v>
      </c>
      <c r="AZ130" s="155">
        <f t="shared" si="228"/>
        <v>228.56780726033071</v>
      </c>
      <c r="BA130" s="155">
        <f t="shared" si="228"/>
        <v>212.21745271873183</v>
      </c>
      <c r="BB130" s="155">
        <f t="shared" si="228"/>
        <v>181.36141262110058</v>
      </c>
      <c r="BC130" s="94">
        <f t="shared" si="228"/>
        <v>203.25231371583658</v>
      </c>
      <c r="BD130" s="155">
        <v>221.90295935055946</v>
      </c>
      <c r="BE130" s="155">
        <v>204.19512051237234</v>
      </c>
      <c r="BF130" s="155">
        <v>212.971632821155</v>
      </c>
      <c r="BG130" s="94">
        <f t="shared" ref="BG130:BK130" si="237">IFERROR(BG46/BG110,0)</f>
        <v>212.53742569588474</v>
      </c>
      <c r="BH130" s="155">
        <f t="shared" si="237"/>
        <v>197.0719209225081</v>
      </c>
      <c r="BI130" s="155">
        <f t="shared" si="237"/>
        <v>200.94852755197934</v>
      </c>
      <c r="BJ130" s="155">
        <f t="shared" si="237"/>
        <v>201.14831636413393</v>
      </c>
      <c r="BK130" s="94">
        <f t="shared" si="237"/>
        <v>199.86007050732218</v>
      </c>
      <c r="BL130" s="155">
        <v>227.08308945530993</v>
      </c>
      <c r="BM130" s="155">
        <v>211.47473861941373</v>
      </c>
      <c r="BN130" s="256">
        <v>210.27943576209</v>
      </c>
      <c r="BO130" s="94">
        <f t="shared" ref="BO130" si="238">IFERROR(BO46/BO110,0)</f>
        <v>216.89501723697083</v>
      </c>
    </row>
    <row r="131" spans="2:109" ht="13.5" customHeight="1">
      <c r="B131" s="54" t="s">
        <v>199</v>
      </c>
      <c r="C131" s="153">
        <f t="shared" si="225"/>
        <v>246.94845495490688</v>
      </c>
      <c r="D131" s="153">
        <f t="shared" si="225"/>
        <v>262.80366526089847</v>
      </c>
      <c r="E131" s="153">
        <f t="shared" si="225"/>
        <v>272.43668164639047</v>
      </c>
      <c r="F131" s="153">
        <f t="shared" si="225"/>
        <v>284.40407402095428</v>
      </c>
      <c r="G131" s="94">
        <f t="shared" si="225"/>
        <v>275.23861025753303</v>
      </c>
      <c r="H131" s="153">
        <f t="shared" si="225"/>
        <v>255.86647867590182</v>
      </c>
      <c r="I131" s="153">
        <f t="shared" si="225"/>
        <v>247.6113521718344</v>
      </c>
      <c r="J131" s="153">
        <f t="shared" si="225"/>
        <v>228.79164061273644</v>
      </c>
      <c r="K131" s="94">
        <f t="shared" si="225"/>
        <v>243.33117918834654</v>
      </c>
      <c r="L131" s="153">
        <f t="shared" si="225"/>
        <v>269.81705441828649</v>
      </c>
      <c r="M131" s="153">
        <f t="shared" si="225"/>
        <v>337.86806182634911</v>
      </c>
      <c r="N131" s="153">
        <f t="shared" si="225"/>
        <v>354.16447356844088</v>
      </c>
      <c r="O131" s="94">
        <f t="shared" si="225"/>
        <v>321.10150190931597</v>
      </c>
      <c r="P131" s="153">
        <f t="shared" si="225"/>
        <v>340.90746608507959</v>
      </c>
      <c r="Q131" s="153">
        <f t="shared" si="225"/>
        <v>385.01156818920504</v>
      </c>
      <c r="R131" s="153">
        <f t="shared" si="225"/>
        <v>358.74995038230452</v>
      </c>
      <c r="S131" s="94">
        <f t="shared" si="225"/>
        <v>360.16953598567727</v>
      </c>
      <c r="T131" s="153">
        <f t="shared" si="225"/>
        <v>391.71788488085991</v>
      </c>
      <c r="U131" s="153">
        <f t="shared" si="225"/>
        <v>400.77133666673137</v>
      </c>
      <c r="V131" s="153">
        <f t="shared" si="225"/>
        <v>582.13359113510796</v>
      </c>
      <c r="W131" s="94">
        <f t="shared" si="225"/>
        <v>446.73250330825579</v>
      </c>
      <c r="X131" s="153">
        <f t="shared" si="225"/>
        <v>577.3509103059763</v>
      </c>
      <c r="Y131" s="153">
        <f t="shared" si="225"/>
        <v>505.65905858750511</v>
      </c>
      <c r="Z131" s="153">
        <f t="shared" si="225"/>
        <v>502.95541946062309</v>
      </c>
      <c r="AA131" s="94">
        <f t="shared" si="225"/>
        <v>527.9790798753163</v>
      </c>
      <c r="AB131" s="153">
        <f t="shared" si="225"/>
        <v>476.92258322322823</v>
      </c>
      <c r="AC131" s="153">
        <f t="shared" si="225"/>
        <v>354.70280845139234</v>
      </c>
      <c r="AD131" s="153">
        <f t="shared" si="225"/>
        <v>363.12972614912621</v>
      </c>
      <c r="AE131" s="94">
        <f t="shared" si="225"/>
        <v>385.32954662527999</v>
      </c>
      <c r="AF131" s="153">
        <f t="shared" si="225"/>
        <v>401.78587071715702</v>
      </c>
      <c r="AG131" s="153">
        <f t="shared" si="225"/>
        <v>521.95302222613907</v>
      </c>
      <c r="AH131" s="153">
        <f t="shared" si="225"/>
        <v>454.65511111132753</v>
      </c>
      <c r="AI131" s="94">
        <f t="shared" si="225"/>
        <v>459.09500642454606</v>
      </c>
      <c r="AJ131" s="153">
        <f t="shared" si="225"/>
        <v>515.66121980988237</v>
      </c>
      <c r="AK131" s="153">
        <f t="shared" si="225"/>
        <v>378.03097659125547</v>
      </c>
      <c r="AL131" s="153">
        <f t="shared" si="225"/>
        <v>455.98783131363859</v>
      </c>
      <c r="AM131" s="94">
        <f t="shared" si="225"/>
        <v>440.94984573424296</v>
      </c>
      <c r="AN131" s="155">
        <f t="shared" si="225"/>
        <v>378.95363290810548</v>
      </c>
      <c r="AO131" s="155">
        <f t="shared" si="225"/>
        <v>417.47071337210406</v>
      </c>
      <c r="AP131" s="155">
        <f t="shared" si="225"/>
        <v>313.99415909679175</v>
      </c>
      <c r="AQ131" s="94">
        <f t="shared" si="225"/>
        <v>366.86618376403561</v>
      </c>
      <c r="AR131" s="155">
        <f t="shared" si="226"/>
        <v>418.45339237093498</v>
      </c>
      <c r="AS131" s="155">
        <f t="shared" si="226"/>
        <v>323.80256649646998</v>
      </c>
      <c r="AT131" s="155">
        <f t="shared" si="226"/>
        <v>312.12746711822973</v>
      </c>
      <c r="AU131" s="94">
        <f t="shared" si="227"/>
        <v>345.67770914561333</v>
      </c>
      <c r="AV131" s="155">
        <f t="shared" si="227"/>
        <v>335.35385950834939</v>
      </c>
      <c r="AW131" s="155">
        <f t="shared" si="228"/>
        <v>349.10867850105512</v>
      </c>
      <c r="AX131" s="155">
        <f t="shared" si="228"/>
        <v>324.43245273948423</v>
      </c>
      <c r="AY131" s="94">
        <f t="shared" si="228"/>
        <v>334.36843023042326</v>
      </c>
      <c r="AZ131" s="155">
        <f t="shared" si="228"/>
        <v>326.65465697502043</v>
      </c>
      <c r="BA131" s="155">
        <f t="shared" si="228"/>
        <v>359.89477152835588</v>
      </c>
      <c r="BB131" s="155">
        <f t="shared" si="228"/>
        <v>300.36619908613523</v>
      </c>
      <c r="BC131" s="94">
        <f t="shared" si="228"/>
        <v>324.68339894259401</v>
      </c>
      <c r="BD131" s="155">
        <v>283.74996225935939</v>
      </c>
      <c r="BE131" s="155">
        <v>295.948873332581</v>
      </c>
      <c r="BF131" s="155">
        <v>237.72006202349533</v>
      </c>
      <c r="BG131" s="94">
        <f t="shared" ref="BG131:BK131" si="239">IFERROR(BG47/BG111,0)</f>
        <v>271.59881067851694</v>
      </c>
      <c r="BH131" s="155">
        <f t="shared" si="239"/>
        <v>275.96669713221365</v>
      </c>
      <c r="BI131" s="155">
        <f t="shared" si="239"/>
        <v>276.82574816498379</v>
      </c>
      <c r="BJ131" s="155">
        <f t="shared" si="239"/>
        <v>277.53895893103117</v>
      </c>
      <c r="BK131" s="94">
        <f t="shared" si="239"/>
        <v>276.74096858843109</v>
      </c>
      <c r="BL131" s="155">
        <v>295.74740848819499</v>
      </c>
      <c r="BM131" s="155">
        <v>323.73391312110198</v>
      </c>
      <c r="BN131" s="256">
        <v>301.247633076775</v>
      </c>
      <c r="BO131" s="94">
        <f t="shared" ref="BO131" si="240">IFERROR(BO47/BO111,0)</f>
        <v>305.01764948312814</v>
      </c>
    </row>
    <row r="132" spans="2:109" ht="13.5" customHeight="1">
      <c r="B132" s="54" t="s">
        <v>200</v>
      </c>
      <c r="C132" s="153">
        <f t="shared" si="225"/>
        <v>106.35534186712898</v>
      </c>
      <c r="D132" s="153">
        <f t="shared" si="225"/>
        <v>116.75539809035881</v>
      </c>
      <c r="E132" s="153">
        <f t="shared" si="225"/>
        <v>117.56044098376191</v>
      </c>
      <c r="F132" s="153">
        <f t="shared" si="225"/>
        <v>124.44925107041118</v>
      </c>
      <c r="G132" s="94">
        <f t="shared" si="225"/>
        <v>119.82497570518933</v>
      </c>
      <c r="H132" s="153">
        <f t="shared" si="225"/>
        <v>134.0855470880002</v>
      </c>
      <c r="I132" s="153">
        <f t="shared" si="225"/>
        <v>135.96014384825062</v>
      </c>
      <c r="J132" s="153">
        <f t="shared" si="225"/>
        <v>126.91323942579652</v>
      </c>
      <c r="K132" s="94">
        <f t="shared" si="225"/>
        <v>132.13637078891045</v>
      </c>
      <c r="L132" s="153">
        <f t="shared" ref="L132:AQ132" si="241">IFERROR(L48/L112,0)</f>
        <v>128.84046133238567</v>
      </c>
      <c r="M132" s="153">
        <f t="shared" si="241"/>
        <v>141.28832163984711</v>
      </c>
      <c r="N132" s="153">
        <f t="shared" si="241"/>
        <v>145.85797111293047</v>
      </c>
      <c r="O132" s="94">
        <f t="shared" si="241"/>
        <v>138.73484157619794</v>
      </c>
      <c r="P132" s="153">
        <f t="shared" si="241"/>
        <v>147.37002365103004</v>
      </c>
      <c r="Q132" s="153">
        <f t="shared" si="241"/>
        <v>166.91557497541325</v>
      </c>
      <c r="R132" s="153">
        <f t="shared" si="241"/>
        <v>155.8788169067077</v>
      </c>
      <c r="S132" s="94">
        <f t="shared" si="241"/>
        <v>155.68424281096222</v>
      </c>
      <c r="T132" s="153">
        <f t="shared" si="241"/>
        <v>198.95485315821915</v>
      </c>
      <c r="U132" s="153">
        <f t="shared" si="241"/>
        <v>221.85389261912434</v>
      </c>
      <c r="V132" s="153">
        <f t="shared" si="241"/>
        <v>217.46889259267761</v>
      </c>
      <c r="W132" s="94">
        <f t="shared" si="241"/>
        <v>212.81706042547819</v>
      </c>
      <c r="X132" s="153">
        <f t="shared" si="241"/>
        <v>230.3383821189114</v>
      </c>
      <c r="Y132" s="153">
        <f t="shared" si="241"/>
        <v>223.45181733324142</v>
      </c>
      <c r="Z132" s="153">
        <f t="shared" si="241"/>
        <v>225.09085731169748</v>
      </c>
      <c r="AA132" s="94">
        <f t="shared" si="241"/>
        <v>225.76693249642844</v>
      </c>
      <c r="AB132" s="153">
        <f t="shared" si="241"/>
        <v>220.74907743133562</v>
      </c>
      <c r="AC132" s="153">
        <f t="shared" si="241"/>
        <v>207.64314028842958</v>
      </c>
      <c r="AD132" s="153">
        <f t="shared" si="241"/>
        <v>252.05136978767632</v>
      </c>
      <c r="AE132" s="94">
        <f t="shared" si="241"/>
        <v>223.56298251784767</v>
      </c>
      <c r="AF132" s="153">
        <f t="shared" si="241"/>
        <v>257.34062851936187</v>
      </c>
      <c r="AG132" s="153">
        <f t="shared" si="241"/>
        <v>198.1345136851173</v>
      </c>
      <c r="AH132" s="153">
        <f t="shared" si="241"/>
        <v>208.85243313756615</v>
      </c>
      <c r="AI132" s="94">
        <f t="shared" si="241"/>
        <v>219.08177525753766</v>
      </c>
      <c r="AJ132" s="153">
        <f t="shared" si="241"/>
        <v>209.71028069228507</v>
      </c>
      <c r="AK132" s="153">
        <f t="shared" si="241"/>
        <v>201.36944521200908</v>
      </c>
      <c r="AL132" s="153">
        <f t="shared" si="241"/>
        <v>193.8268461398402</v>
      </c>
      <c r="AM132" s="94">
        <f t="shared" si="241"/>
        <v>200.74789351652888</v>
      </c>
      <c r="AN132" s="155">
        <f t="shared" si="241"/>
        <v>219.48512735048885</v>
      </c>
      <c r="AO132" s="155">
        <f t="shared" si="241"/>
        <v>218.2684258616577</v>
      </c>
      <c r="AP132" s="155">
        <f t="shared" si="241"/>
        <v>209.77952815199589</v>
      </c>
      <c r="AQ132" s="94">
        <f t="shared" si="241"/>
        <v>215.43424855504455</v>
      </c>
      <c r="AR132" s="155">
        <f t="shared" ref="AR132:AT138" si="242">IFERROR(AR48/AR112,0)</f>
        <v>187.74105071211903</v>
      </c>
      <c r="AS132" s="155">
        <f t="shared" si="242"/>
        <v>207.49433877899793</v>
      </c>
      <c r="AT132" s="155">
        <f t="shared" si="242"/>
        <v>221.34963353897504</v>
      </c>
      <c r="AU132" s="94">
        <f t="shared" ref="AU132:AV138" si="243">IFERROR(AU48/AU112,0)</f>
        <v>205.93082070907923</v>
      </c>
      <c r="AV132" s="155">
        <f t="shared" si="243"/>
        <v>210.41987698045915</v>
      </c>
      <c r="AW132" s="155">
        <f t="shared" si="228"/>
        <v>186.73373840751765</v>
      </c>
      <c r="AX132" s="155">
        <f t="shared" si="228"/>
        <v>193.72074874325961</v>
      </c>
      <c r="AY132" s="94">
        <f t="shared" si="228"/>
        <v>199.40465185153005</v>
      </c>
      <c r="AZ132" s="155">
        <f t="shared" si="228"/>
        <v>179.28554972301094</v>
      </c>
      <c r="BA132" s="155">
        <f t="shared" si="228"/>
        <v>188.49865947208988</v>
      </c>
      <c r="BB132" s="155">
        <f t="shared" si="228"/>
        <v>211.33615654016799</v>
      </c>
      <c r="BC132" s="94">
        <f t="shared" si="228"/>
        <v>193.54027285012646</v>
      </c>
      <c r="BD132" s="155">
        <v>209.22048892347365</v>
      </c>
      <c r="BE132" s="155">
        <v>195.716342999147</v>
      </c>
      <c r="BF132" s="155">
        <v>192.05729348430901</v>
      </c>
      <c r="BG132" s="94">
        <f t="shared" ref="BG132:BK132" si="244">IFERROR(BG48/BG112,0)</f>
        <v>197.83530994472704</v>
      </c>
      <c r="BH132" s="155">
        <f t="shared" si="244"/>
        <v>194.37354411592204</v>
      </c>
      <c r="BI132" s="155">
        <f t="shared" si="244"/>
        <v>205.67033030833034</v>
      </c>
      <c r="BJ132" s="155">
        <f t="shared" si="244"/>
        <v>199.37648748304795</v>
      </c>
      <c r="BK132" s="94">
        <f t="shared" si="244"/>
        <v>199.9060564261666</v>
      </c>
      <c r="BL132" s="155">
        <v>204.46220580794201</v>
      </c>
      <c r="BM132" s="155">
        <v>197.60752188383719</v>
      </c>
      <c r="BN132" s="256">
        <v>211.03838244881999</v>
      </c>
      <c r="BO132" s="94">
        <f t="shared" ref="BO132" si="245">IFERROR(BO48/BO112,0)</f>
        <v>205.44037845125021</v>
      </c>
    </row>
    <row r="133" spans="2:109" ht="13.5" customHeight="1">
      <c r="B133" s="54" t="s">
        <v>201</v>
      </c>
      <c r="C133" s="153">
        <f t="shared" ref="C133:AQ139" si="246">IFERROR(C49/C113,0)</f>
        <v>65.220189390282215</v>
      </c>
      <c r="D133" s="153">
        <f t="shared" si="246"/>
        <v>60.932935865437628</v>
      </c>
      <c r="E133" s="153">
        <f t="shared" si="246"/>
        <v>71.317256077765236</v>
      </c>
      <c r="F133" s="153">
        <f t="shared" si="246"/>
        <v>67.912756705389071</v>
      </c>
      <c r="G133" s="94">
        <f t="shared" si="246"/>
        <v>66.122851066689691</v>
      </c>
      <c r="H133" s="153">
        <f t="shared" si="246"/>
        <v>61.077917429445833</v>
      </c>
      <c r="I133" s="153">
        <f t="shared" si="246"/>
        <v>64.81509534255666</v>
      </c>
      <c r="J133" s="153">
        <f t="shared" si="246"/>
        <v>63.715319742243814</v>
      </c>
      <c r="K133" s="94">
        <f t="shared" si="246"/>
        <v>63.19306884818122</v>
      </c>
      <c r="L133" s="153">
        <f t="shared" si="246"/>
        <v>67.07161848724796</v>
      </c>
      <c r="M133" s="153">
        <f t="shared" si="246"/>
        <v>60.806899213525909</v>
      </c>
      <c r="N133" s="153">
        <f t="shared" si="246"/>
        <v>78.74249110325367</v>
      </c>
      <c r="O133" s="94">
        <f t="shared" si="246"/>
        <v>68.064526811292595</v>
      </c>
      <c r="P133" s="153">
        <f t="shared" si="246"/>
        <v>79.108021199615436</v>
      </c>
      <c r="Q133" s="153">
        <f t="shared" si="246"/>
        <v>67.945581916384072</v>
      </c>
      <c r="R133" s="153">
        <f t="shared" si="246"/>
        <v>63.909944437185345</v>
      </c>
      <c r="S133" s="94">
        <f t="shared" si="246"/>
        <v>69.830437694497576</v>
      </c>
      <c r="T133" s="153">
        <f t="shared" si="246"/>
        <v>72.438195221833851</v>
      </c>
      <c r="U133" s="153">
        <f t="shared" si="246"/>
        <v>72.540559357955914</v>
      </c>
      <c r="V133" s="153">
        <f t="shared" si="246"/>
        <v>81.837275187339941</v>
      </c>
      <c r="W133" s="94">
        <f t="shared" si="246"/>
        <v>75.278514083155173</v>
      </c>
      <c r="X133" s="153">
        <f t="shared" si="246"/>
        <v>93.692020153271017</v>
      </c>
      <c r="Y133" s="153">
        <f t="shared" si="246"/>
        <v>104.19582587633569</v>
      </c>
      <c r="Z133" s="153">
        <f t="shared" si="246"/>
        <v>106.04764452210418</v>
      </c>
      <c r="AA133" s="94">
        <f t="shared" si="246"/>
        <v>101.25086938818639</v>
      </c>
      <c r="AB133" s="153">
        <f t="shared" si="246"/>
        <v>118.45500836464592</v>
      </c>
      <c r="AC133" s="153">
        <f t="shared" si="246"/>
        <v>113.36656802730684</v>
      </c>
      <c r="AD133" s="153">
        <f t="shared" si="246"/>
        <v>133.54362491032603</v>
      </c>
      <c r="AE133" s="94">
        <f t="shared" si="246"/>
        <v>120.50440080297624</v>
      </c>
      <c r="AF133" s="153">
        <f t="shared" si="246"/>
        <v>107.77074716283883</v>
      </c>
      <c r="AG133" s="153">
        <f t="shared" si="246"/>
        <v>116.7533390468148</v>
      </c>
      <c r="AH133" s="153">
        <f t="shared" si="246"/>
        <v>115.73565285274609</v>
      </c>
      <c r="AI133" s="94">
        <f t="shared" si="246"/>
        <v>113.88576529580159</v>
      </c>
      <c r="AJ133" s="153">
        <f t="shared" si="246"/>
        <v>120.27021113824296</v>
      </c>
      <c r="AK133" s="153">
        <f t="shared" si="246"/>
        <v>98.763350501421399</v>
      </c>
      <c r="AL133" s="153">
        <f t="shared" si="246"/>
        <v>111.2780726954896</v>
      </c>
      <c r="AM133" s="94">
        <f t="shared" si="246"/>
        <v>109.63758806908154</v>
      </c>
      <c r="AN133" s="155">
        <f t="shared" si="246"/>
        <v>129.6539754981564</v>
      </c>
      <c r="AO133" s="155">
        <f t="shared" si="246"/>
        <v>120.84715844031329</v>
      </c>
      <c r="AP133" s="155">
        <f t="shared" si="246"/>
        <v>157.91303751869225</v>
      </c>
      <c r="AQ133" s="94">
        <f t="shared" si="246"/>
        <v>135.09674177899777</v>
      </c>
      <c r="AR133" s="155">
        <f t="shared" si="242"/>
        <v>120.89446397925472</v>
      </c>
      <c r="AS133" s="155">
        <f t="shared" si="242"/>
        <v>130.81652485033823</v>
      </c>
      <c r="AT133" s="155">
        <f t="shared" si="242"/>
        <v>122.76176382536569</v>
      </c>
      <c r="AU133" s="94">
        <f t="shared" si="243"/>
        <v>125.12345888748811</v>
      </c>
      <c r="AV133" s="155">
        <f t="shared" si="243"/>
        <v>157.45991674055369</v>
      </c>
      <c r="AW133" s="155">
        <f t="shared" si="228"/>
        <v>173.7997383930329</v>
      </c>
      <c r="AX133" s="155">
        <f t="shared" si="228"/>
        <v>159.87417763921124</v>
      </c>
      <c r="AY133" s="94">
        <f t="shared" si="228"/>
        <v>162.4333999329026</v>
      </c>
      <c r="AZ133" s="155">
        <f t="shared" si="228"/>
        <v>153.35323269944519</v>
      </c>
      <c r="BA133" s="155">
        <f t="shared" si="228"/>
        <v>165.79249265184552</v>
      </c>
      <c r="BB133" s="155">
        <f t="shared" si="228"/>
        <v>144.2581966165842</v>
      </c>
      <c r="BC133" s="94">
        <f t="shared" si="228"/>
        <v>152.72271226285193</v>
      </c>
      <c r="BD133" s="155">
        <v>165.25839999999999</v>
      </c>
      <c r="BE133" s="155">
        <v>159.36949999999999</v>
      </c>
      <c r="BF133" s="155">
        <v>181.75593000000001</v>
      </c>
      <c r="BG133" s="94">
        <f t="shared" ref="BG133:BK133" si="247">IFERROR(BG49/BG113,0)</f>
        <v>168.70827649700658</v>
      </c>
      <c r="BH133" s="155">
        <f t="shared" si="247"/>
        <v>144.63853014749881</v>
      </c>
      <c r="BI133" s="155">
        <f t="shared" si="247"/>
        <v>150.34867628499217</v>
      </c>
      <c r="BJ133" s="155">
        <f t="shared" si="247"/>
        <v>162.29844666559086</v>
      </c>
      <c r="BK133" s="94">
        <f t="shared" si="247"/>
        <v>151.67673707021433</v>
      </c>
      <c r="BL133" s="155">
        <v>180.80594962333606</v>
      </c>
      <c r="BM133" s="155">
        <v>172.73219877004624</v>
      </c>
      <c r="BN133" s="256">
        <v>169.77796402320601</v>
      </c>
      <c r="BO133" s="94">
        <f t="shared" ref="BO133" si="248">IFERROR(BO49/BO113,0)</f>
        <v>173.94352289539128</v>
      </c>
    </row>
    <row r="134" spans="2:109" ht="13.5" customHeight="1">
      <c r="B134" s="54" t="s">
        <v>202</v>
      </c>
      <c r="C134" s="153">
        <f t="shared" si="246"/>
        <v>78.093126310112055</v>
      </c>
      <c r="D134" s="153">
        <f t="shared" si="246"/>
        <v>82.054978483000198</v>
      </c>
      <c r="E134" s="153">
        <f t="shared" si="246"/>
        <v>99.086505649136015</v>
      </c>
      <c r="F134" s="153">
        <f t="shared" si="246"/>
        <v>92.760162272547902</v>
      </c>
      <c r="G134" s="94">
        <f t="shared" si="246"/>
        <v>91.031810117397882</v>
      </c>
      <c r="H134" s="153">
        <f t="shared" si="246"/>
        <v>96.977531314301018</v>
      </c>
      <c r="I134" s="153">
        <f t="shared" si="246"/>
        <v>118.98513817841351</v>
      </c>
      <c r="J134" s="153">
        <f t="shared" si="246"/>
        <v>106.73157593053868</v>
      </c>
      <c r="K134" s="94">
        <f t="shared" si="246"/>
        <v>106.99950889423837</v>
      </c>
      <c r="L134" s="153">
        <f t="shared" si="246"/>
        <v>119.89560395528953</v>
      </c>
      <c r="M134" s="153">
        <f t="shared" si="246"/>
        <v>111.39100567746135</v>
      </c>
      <c r="N134" s="153">
        <f t="shared" si="246"/>
        <v>114.53650608279187</v>
      </c>
      <c r="O134" s="94">
        <f t="shared" si="246"/>
        <v>114.96366579893571</v>
      </c>
      <c r="P134" s="153">
        <f t="shared" si="246"/>
        <v>112.80488514652329</v>
      </c>
      <c r="Q134" s="153">
        <f t="shared" si="246"/>
        <v>105.0281008773085</v>
      </c>
      <c r="R134" s="153">
        <f t="shared" si="246"/>
        <v>89.742219051045851</v>
      </c>
      <c r="S134" s="94">
        <f t="shared" si="246"/>
        <v>101.0761230556484</v>
      </c>
      <c r="T134" s="153">
        <f t="shared" si="246"/>
        <v>104.26853880732506</v>
      </c>
      <c r="U134" s="153">
        <f t="shared" si="246"/>
        <v>101.41855132887098</v>
      </c>
      <c r="V134" s="153">
        <f t="shared" si="246"/>
        <v>149.95445833422562</v>
      </c>
      <c r="W134" s="94">
        <f t="shared" si="246"/>
        <v>116.33851873226988</v>
      </c>
      <c r="X134" s="153">
        <f t="shared" si="246"/>
        <v>162.09895948759527</v>
      </c>
      <c r="Y134" s="153">
        <f t="shared" si="246"/>
        <v>162.3133448267283</v>
      </c>
      <c r="Z134" s="153">
        <f t="shared" si="246"/>
        <v>168.25478803751176</v>
      </c>
      <c r="AA134" s="94">
        <f t="shared" si="246"/>
        <v>164.07200424365422</v>
      </c>
      <c r="AB134" s="153">
        <f t="shared" si="246"/>
        <v>182.77346419466727</v>
      </c>
      <c r="AC134" s="153">
        <f t="shared" si="246"/>
        <v>181.88180827031437</v>
      </c>
      <c r="AD134" s="153">
        <f t="shared" si="246"/>
        <v>165.80986948819935</v>
      </c>
      <c r="AE134" s="94">
        <f t="shared" si="246"/>
        <v>176.9525409639524</v>
      </c>
      <c r="AF134" s="153">
        <f t="shared" si="246"/>
        <v>157.62032625061801</v>
      </c>
      <c r="AG134" s="153">
        <f t="shared" si="246"/>
        <v>156.75623328399814</v>
      </c>
      <c r="AH134" s="153">
        <f t="shared" si="246"/>
        <v>180.16503457962989</v>
      </c>
      <c r="AI134" s="94">
        <f t="shared" si="246"/>
        <v>163.9426397774813</v>
      </c>
      <c r="AJ134" s="153">
        <f t="shared" si="246"/>
        <v>174.00469204424087</v>
      </c>
      <c r="AK134" s="153">
        <f t="shared" si="246"/>
        <v>171.0351237960511</v>
      </c>
      <c r="AL134" s="153">
        <f t="shared" si="246"/>
        <v>148.53757716149173</v>
      </c>
      <c r="AM134" s="94">
        <f t="shared" si="246"/>
        <v>162.25567437595163</v>
      </c>
      <c r="AN134" s="155">
        <f t="shared" si="246"/>
        <v>144.92610228687576</v>
      </c>
      <c r="AO134" s="155">
        <f t="shared" si="246"/>
        <v>145.82841200593862</v>
      </c>
      <c r="AP134" s="155">
        <f t="shared" si="246"/>
        <v>134.18691574576835</v>
      </c>
      <c r="AQ134" s="94">
        <f t="shared" si="246"/>
        <v>141.69512934004447</v>
      </c>
      <c r="AR134" s="155">
        <f t="shared" si="242"/>
        <v>169.47875370189738</v>
      </c>
      <c r="AS134" s="155">
        <f t="shared" si="242"/>
        <v>133.17254480646031</v>
      </c>
      <c r="AT134" s="155">
        <f t="shared" si="242"/>
        <v>130.28560802926927</v>
      </c>
      <c r="AU134" s="94">
        <f t="shared" si="243"/>
        <v>142.10311512151108</v>
      </c>
      <c r="AV134" s="155">
        <f t="shared" si="243"/>
        <v>141.60319083248632</v>
      </c>
      <c r="AW134" s="155">
        <f t="shared" si="228"/>
        <v>171.99681426892366</v>
      </c>
      <c r="AX134" s="155">
        <f t="shared" si="228"/>
        <v>162.50530143705075</v>
      </c>
      <c r="AY134" s="94">
        <f t="shared" si="228"/>
        <v>156.19834474591349</v>
      </c>
      <c r="AZ134" s="155">
        <f t="shared" si="228"/>
        <v>163.23482077397003</v>
      </c>
      <c r="BA134" s="155">
        <f t="shared" si="228"/>
        <v>173.19943810133506</v>
      </c>
      <c r="BB134" s="155">
        <f t="shared" si="228"/>
        <v>149.60527169215413</v>
      </c>
      <c r="BC134" s="94">
        <f t="shared" si="228"/>
        <v>159.81635242359758</v>
      </c>
      <c r="BD134" s="155">
        <v>140.73678444053502</v>
      </c>
      <c r="BE134" s="155">
        <v>146.39993016994271</v>
      </c>
      <c r="BF134" s="155">
        <v>137.74859118323695</v>
      </c>
      <c r="BG134" s="94">
        <f t="shared" ref="BG134:BK134" si="249">IFERROR(BG50/BG114,0)</f>
        <v>141.76422179626408</v>
      </c>
      <c r="BH134" s="155">
        <f t="shared" si="249"/>
        <v>139.09543146649798</v>
      </c>
      <c r="BI134" s="155">
        <f t="shared" si="249"/>
        <v>145.17752240488639</v>
      </c>
      <c r="BJ134" s="155">
        <f t="shared" si="249"/>
        <v>144.37955131562546</v>
      </c>
      <c r="BK134" s="94">
        <f t="shared" si="249"/>
        <v>142.70759726949419</v>
      </c>
      <c r="BL134" s="155">
        <v>165.885764309846</v>
      </c>
      <c r="BM134" s="155">
        <v>175.43948165921501</v>
      </c>
      <c r="BN134" s="256">
        <v>159.668323461721</v>
      </c>
      <c r="BO134" s="94">
        <f t="shared" ref="BO134" si="250">IFERROR(BO50/BO114,0)</f>
        <v>166.11778409599904</v>
      </c>
    </row>
    <row r="135" spans="2:109" ht="13.5" customHeight="1">
      <c r="B135" s="54" t="s">
        <v>315</v>
      </c>
      <c r="C135" s="153">
        <f t="shared" si="246"/>
        <v>57.017563856181681</v>
      </c>
      <c r="D135" s="153">
        <f t="shared" si="246"/>
        <v>70.937268982522667</v>
      </c>
      <c r="E135" s="153">
        <f t="shared" si="246"/>
        <v>67.020986345939889</v>
      </c>
      <c r="F135" s="153">
        <f t="shared" si="246"/>
        <v>66.536943052303869</v>
      </c>
      <c r="G135" s="94">
        <f t="shared" si="246"/>
        <v>67.891978555214138</v>
      </c>
      <c r="H135" s="153">
        <f t="shared" si="246"/>
        <v>61.495463340322736</v>
      </c>
      <c r="I135" s="153">
        <f t="shared" si="246"/>
        <v>76.406714706024218</v>
      </c>
      <c r="J135" s="153">
        <f t="shared" si="246"/>
        <v>79.467310679416585</v>
      </c>
      <c r="K135" s="94">
        <f t="shared" si="246"/>
        <v>73.259587383484543</v>
      </c>
      <c r="L135" s="153">
        <f t="shared" si="246"/>
        <v>61.510355385936066</v>
      </c>
      <c r="M135" s="153">
        <f t="shared" si="246"/>
        <v>54.611182867993456</v>
      </c>
      <c r="N135" s="153">
        <f t="shared" si="246"/>
        <v>52.992673396646438</v>
      </c>
      <c r="O135" s="94">
        <f t="shared" si="246"/>
        <v>56.109329818301944</v>
      </c>
      <c r="P135" s="153">
        <f t="shared" si="246"/>
        <v>68.099060970868649</v>
      </c>
      <c r="Q135" s="153">
        <f t="shared" si="246"/>
        <v>73.360685433704759</v>
      </c>
      <c r="R135" s="153">
        <f t="shared" si="246"/>
        <v>72.585949828499011</v>
      </c>
      <c r="S135" s="94">
        <f t="shared" si="246"/>
        <v>70.969008951413514</v>
      </c>
      <c r="T135" s="153">
        <f t="shared" si="246"/>
        <v>83.116413613091495</v>
      </c>
      <c r="U135" s="153">
        <f t="shared" si="246"/>
        <v>83.281950547642452</v>
      </c>
      <c r="V135" s="153">
        <f t="shared" si="246"/>
        <v>59.662150279244145</v>
      </c>
      <c r="W135" s="94">
        <f t="shared" si="246"/>
        <v>71.805720577570355</v>
      </c>
      <c r="X135" s="153">
        <f t="shared" si="246"/>
        <v>58.901747334443478</v>
      </c>
      <c r="Y135" s="153">
        <f t="shared" si="246"/>
        <v>60.005925655079899</v>
      </c>
      <c r="Z135" s="153">
        <f t="shared" si="246"/>
        <v>63.638422880542471</v>
      </c>
      <c r="AA135" s="94">
        <f t="shared" si="246"/>
        <v>60.959453242532497</v>
      </c>
      <c r="AB135" s="153">
        <f t="shared" si="246"/>
        <v>38.952487760498315</v>
      </c>
      <c r="AC135" s="153">
        <f t="shared" si="246"/>
        <v>32.622455787322245</v>
      </c>
      <c r="AD135" s="153">
        <f t="shared" si="246"/>
        <v>34.300739316759788</v>
      </c>
      <c r="AE135" s="94">
        <f t="shared" si="246"/>
        <v>34.75666780270209</v>
      </c>
      <c r="AF135" s="153">
        <f t="shared" si="246"/>
        <v>55.833633028003504</v>
      </c>
      <c r="AG135" s="153">
        <f t="shared" si="246"/>
        <v>46.791010897390407</v>
      </c>
      <c r="AH135" s="153">
        <f t="shared" si="246"/>
        <v>58.830127840398283</v>
      </c>
      <c r="AI135" s="94">
        <f t="shared" si="246"/>
        <v>54.380288710978661</v>
      </c>
      <c r="AJ135" s="153">
        <f t="shared" si="246"/>
        <v>69.29324901964732</v>
      </c>
      <c r="AK135" s="153">
        <f t="shared" si="246"/>
        <v>62.592214134377798</v>
      </c>
      <c r="AL135" s="153">
        <f t="shared" si="246"/>
        <v>45.840263937294402</v>
      </c>
      <c r="AM135" s="94">
        <f t="shared" si="246"/>
        <v>55.970887964459791</v>
      </c>
      <c r="AN135" s="155">
        <f t="shared" si="246"/>
        <v>45.834073019571548</v>
      </c>
      <c r="AO135" s="155">
        <f t="shared" si="246"/>
        <v>43.564981258781017</v>
      </c>
      <c r="AP135" s="155">
        <f t="shared" si="246"/>
        <v>35.169721587600762</v>
      </c>
      <c r="AQ135" s="94">
        <f t="shared" si="246"/>
        <v>39.899923830023987</v>
      </c>
      <c r="AR135" s="155">
        <f t="shared" si="242"/>
        <v>38.103333898230005</v>
      </c>
      <c r="AS135" s="155">
        <f t="shared" si="242"/>
        <v>39.269373352130351</v>
      </c>
      <c r="AT135" s="155">
        <f t="shared" si="242"/>
        <v>38.52153220445296</v>
      </c>
      <c r="AU135" s="94">
        <f t="shared" si="243"/>
        <v>38.68219598185744</v>
      </c>
      <c r="AV135" s="155">
        <f t="shared" si="243"/>
        <v>40.404456897470851</v>
      </c>
      <c r="AW135" s="155">
        <f t="shared" si="228"/>
        <v>55.693817378232268</v>
      </c>
      <c r="AX135" s="155">
        <f t="shared" si="228"/>
        <v>39.197563074355152</v>
      </c>
      <c r="AY135" s="94">
        <f t="shared" si="228"/>
        <v>44.050048568825588</v>
      </c>
      <c r="AZ135" s="155">
        <f t="shared" si="228"/>
        <v>46.04699362449265</v>
      </c>
      <c r="BA135" s="155">
        <f t="shared" si="228"/>
        <v>46.784889861144499</v>
      </c>
      <c r="BB135" s="155">
        <f t="shared" si="228"/>
        <v>43.249154686668689</v>
      </c>
      <c r="BC135" s="94">
        <f t="shared" si="228"/>
        <v>45.112911131411018</v>
      </c>
      <c r="BD135" s="155">
        <v>38.9425702918182</v>
      </c>
      <c r="BE135" s="155">
        <v>40.509314065770099</v>
      </c>
      <c r="BF135" s="155">
        <v>39.231688318523801</v>
      </c>
      <c r="BG135" s="94">
        <f t="shared" ref="BG135:BK135" si="251">IFERROR(BG51/BG115,0)</f>
        <v>39.609273203952888</v>
      </c>
      <c r="BH135" s="155">
        <f t="shared" si="251"/>
        <v>36.047866515023884</v>
      </c>
      <c r="BI135" s="155">
        <f t="shared" si="251"/>
        <v>36.156373752963653</v>
      </c>
      <c r="BJ135" s="155">
        <f t="shared" si="251"/>
        <v>36.703765692208179</v>
      </c>
      <c r="BK135" s="94">
        <f t="shared" si="251"/>
        <v>36.299071271268552</v>
      </c>
      <c r="BL135" s="155">
        <v>46.48142380974577</v>
      </c>
      <c r="BM135" s="155">
        <v>52.375331423970891</v>
      </c>
      <c r="BN135" s="256">
        <v>47.437634474208302</v>
      </c>
      <c r="BO135" s="94">
        <f t="shared" ref="BO135" si="252">IFERROR(BO51/BO115,0)</f>
        <v>48.108367955012078</v>
      </c>
    </row>
    <row r="136" spans="2:109" ht="13.5" customHeight="1">
      <c r="B136" s="54" t="s">
        <v>203</v>
      </c>
      <c r="C136" s="153">
        <f t="shared" si="246"/>
        <v>397.71900271357077</v>
      </c>
      <c r="D136" s="153">
        <f t="shared" si="246"/>
        <v>497.91950138593592</v>
      </c>
      <c r="E136" s="153">
        <f t="shared" si="246"/>
        <v>459.02571316864174</v>
      </c>
      <c r="F136" s="153">
        <f t="shared" si="246"/>
        <v>555.13491613754809</v>
      </c>
      <c r="G136" s="94">
        <f t="shared" si="246"/>
        <v>510.97718981430415</v>
      </c>
      <c r="H136" s="153">
        <f t="shared" si="246"/>
        <v>498.02808772400732</v>
      </c>
      <c r="I136" s="153">
        <f t="shared" si="246"/>
        <v>523.67282022693257</v>
      </c>
      <c r="J136" s="153">
        <f t="shared" si="246"/>
        <v>497.73595769628344</v>
      </c>
      <c r="K136" s="94">
        <f t="shared" si="246"/>
        <v>506.62763313517542</v>
      </c>
      <c r="L136" s="153">
        <f t="shared" si="246"/>
        <v>546.61590901913871</v>
      </c>
      <c r="M136" s="153">
        <f t="shared" si="246"/>
        <v>596.47460754867473</v>
      </c>
      <c r="N136" s="153">
        <f t="shared" si="246"/>
        <v>588.87631281274832</v>
      </c>
      <c r="O136" s="94">
        <f t="shared" si="246"/>
        <v>581.32180414563572</v>
      </c>
      <c r="P136" s="153">
        <f t="shared" si="246"/>
        <v>619.21620328035158</v>
      </c>
      <c r="Q136" s="153">
        <f t="shared" si="246"/>
        <v>677.85479600434337</v>
      </c>
      <c r="R136" s="153">
        <f t="shared" si="246"/>
        <v>636.01240888997938</v>
      </c>
      <c r="S136" s="94">
        <f t="shared" si="246"/>
        <v>643.03748083080245</v>
      </c>
      <c r="T136" s="153">
        <f t="shared" si="246"/>
        <v>767.35132092683341</v>
      </c>
      <c r="U136" s="153">
        <f t="shared" si="246"/>
        <v>925.50247098976479</v>
      </c>
      <c r="V136" s="153">
        <f t="shared" si="246"/>
        <v>924.50815965975607</v>
      </c>
      <c r="W136" s="94">
        <f t="shared" si="246"/>
        <v>874.77991546611304</v>
      </c>
      <c r="X136" s="153">
        <f t="shared" si="246"/>
        <v>880.05261256094343</v>
      </c>
      <c r="Y136" s="153">
        <f t="shared" si="246"/>
        <v>936.18610157755677</v>
      </c>
      <c r="Z136" s="153">
        <f t="shared" si="246"/>
        <v>796.0087506135493</v>
      </c>
      <c r="AA136" s="94">
        <f t="shared" si="246"/>
        <v>873.5022399545129</v>
      </c>
      <c r="AB136" s="153">
        <f t="shared" si="246"/>
        <v>891.82293499270418</v>
      </c>
      <c r="AC136" s="153">
        <f t="shared" si="246"/>
        <v>933.77932899832706</v>
      </c>
      <c r="AD136" s="153">
        <f t="shared" si="246"/>
        <v>772.69537404033258</v>
      </c>
      <c r="AE136" s="94">
        <f t="shared" si="246"/>
        <v>865.07065712861902</v>
      </c>
      <c r="AF136" s="153">
        <f t="shared" si="246"/>
        <v>855.75375664156968</v>
      </c>
      <c r="AG136" s="153">
        <f t="shared" si="246"/>
        <v>982.75404625433623</v>
      </c>
      <c r="AH136" s="153">
        <f t="shared" si="246"/>
        <v>933.08038141941063</v>
      </c>
      <c r="AI136" s="94">
        <f t="shared" si="246"/>
        <v>912.97887358552623</v>
      </c>
      <c r="AJ136" s="153">
        <f t="shared" si="246"/>
        <v>899.77771247921135</v>
      </c>
      <c r="AK136" s="153">
        <f t="shared" si="246"/>
        <v>807.73371859233123</v>
      </c>
      <c r="AL136" s="153">
        <f t="shared" si="246"/>
        <v>800.84936598252216</v>
      </c>
      <c r="AM136" s="94">
        <f t="shared" si="246"/>
        <v>826.50618683561106</v>
      </c>
      <c r="AN136" s="155">
        <f t="shared" si="246"/>
        <v>764.93108570065453</v>
      </c>
      <c r="AO136" s="155">
        <f t="shared" si="246"/>
        <v>782.89026904151194</v>
      </c>
      <c r="AP136" s="155">
        <f t="shared" si="246"/>
        <v>670.89435552886209</v>
      </c>
      <c r="AQ136" s="94">
        <f t="shared" si="246"/>
        <v>740.67023956774358</v>
      </c>
      <c r="AR136" s="155">
        <f t="shared" si="242"/>
        <v>1096.0626027852684</v>
      </c>
      <c r="AS136" s="155">
        <f t="shared" si="242"/>
        <v>659.16230752593208</v>
      </c>
      <c r="AT136" s="155">
        <f t="shared" si="242"/>
        <v>716.54227884147076</v>
      </c>
      <c r="AU136" s="94">
        <f t="shared" si="243"/>
        <v>766.49367451158923</v>
      </c>
      <c r="AV136" s="155">
        <f t="shared" si="243"/>
        <v>697.48338015288755</v>
      </c>
      <c r="AW136" s="155">
        <f t="shared" si="228"/>
        <v>733.66555709976569</v>
      </c>
      <c r="AX136" s="155">
        <f t="shared" si="228"/>
        <v>663.77674843800321</v>
      </c>
      <c r="AY136" s="94">
        <f t="shared" si="228"/>
        <v>692.9162457569339</v>
      </c>
      <c r="AZ136" s="155">
        <f t="shared" si="228"/>
        <v>664.45755242613097</v>
      </c>
      <c r="BA136" s="155">
        <f t="shared" si="228"/>
        <v>620.2103171827124</v>
      </c>
      <c r="BB136" s="155">
        <f t="shared" si="228"/>
        <v>795.46532805213303</v>
      </c>
      <c r="BC136" s="94">
        <f t="shared" si="228"/>
        <v>706.18681362086522</v>
      </c>
      <c r="BD136" s="155">
        <v>648.05238882798506</v>
      </c>
      <c r="BE136" s="155">
        <v>613.92567865056139</v>
      </c>
      <c r="BF136" s="155">
        <v>702.40261457381996</v>
      </c>
      <c r="BG136" s="94">
        <f t="shared" ref="BG136:BK136" si="253">IFERROR(BG52/BG116,0)</f>
        <v>650.70947942994076</v>
      </c>
      <c r="BH136" s="155">
        <f t="shared" si="253"/>
        <v>631.35692262605471</v>
      </c>
      <c r="BI136" s="155">
        <f t="shared" si="253"/>
        <v>631.6710226611882</v>
      </c>
      <c r="BJ136" s="155">
        <f t="shared" si="253"/>
        <v>632.28577874308996</v>
      </c>
      <c r="BK136" s="94">
        <f t="shared" si="253"/>
        <v>631.72402690833678</v>
      </c>
      <c r="BL136" s="155">
        <v>659.25789866223045</v>
      </c>
      <c r="BM136" s="155">
        <v>705.69880554763222</v>
      </c>
      <c r="BN136" s="256">
        <v>692.47962805458701</v>
      </c>
      <c r="BO136" s="94">
        <f t="shared" ref="BO136" si="254">IFERROR(BO52/BO116,0)</f>
        <v>683.10609978260266</v>
      </c>
    </row>
    <row r="137" spans="2:109" ht="13.5" customHeight="1">
      <c r="B137" s="54" t="s">
        <v>204</v>
      </c>
      <c r="C137" s="153">
        <f t="shared" si="246"/>
        <v>125.74237445636999</v>
      </c>
      <c r="D137" s="153">
        <f t="shared" si="246"/>
        <v>118.56336067143563</v>
      </c>
      <c r="E137" s="153">
        <f t="shared" si="246"/>
        <v>113.17340131488622</v>
      </c>
      <c r="F137" s="153">
        <f t="shared" si="246"/>
        <v>106.3806592816841</v>
      </c>
      <c r="G137" s="94">
        <f t="shared" si="246"/>
        <v>112.35107030394153</v>
      </c>
      <c r="H137" s="153">
        <f t="shared" si="246"/>
        <v>109.52435436540335</v>
      </c>
      <c r="I137" s="153">
        <f t="shared" si="246"/>
        <v>128.35446288838295</v>
      </c>
      <c r="J137" s="153">
        <f t="shared" si="246"/>
        <v>120.30640099658325</v>
      </c>
      <c r="K137" s="94">
        <f t="shared" si="246"/>
        <v>117.97104298907028</v>
      </c>
      <c r="L137" s="153">
        <f t="shared" si="246"/>
        <v>120.49259758167348</v>
      </c>
      <c r="M137" s="153">
        <f t="shared" si="246"/>
        <v>116.49816241516196</v>
      </c>
      <c r="N137" s="153">
        <f t="shared" si="246"/>
        <v>117.85920430296937</v>
      </c>
      <c r="O137" s="94">
        <f t="shared" si="246"/>
        <v>118.15034315956991</v>
      </c>
      <c r="P137" s="153">
        <f t="shared" si="246"/>
        <v>118.2466558736826</v>
      </c>
      <c r="Q137" s="153">
        <f t="shared" si="246"/>
        <v>132.09119071567432</v>
      </c>
      <c r="R137" s="153">
        <f t="shared" si="246"/>
        <v>113.05215121209332</v>
      </c>
      <c r="S137" s="94">
        <f t="shared" si="246"/>
        <v>120.05413072020751</v>
      </c>
      <c r="T137" s="153">
        <f t="shared" si="246"/>
        <v>132.9671829775591</v>
      </c>
      <c r="U137" s="153">
        <f t="shared" si="246"/>
        <v>132.17103740766785</v>
      </c>
      <c r="V137" s="153">
        <f t="shared" si="246"/>
        <v>162.263888045736</v>
      </c>
      <c r="W137" s="94">
        <f t="shared" si="246"/>
        <v>141.52421461068948</v>
      </c>
      <c r="X137" s="153">
        <f t="shared" si="246"/>
        <v>181.86794454408638</v>
      </c>
      <c r="Y137" s="153">
        <f t="shared" si="246"/>
        <v>179.2731753880787</v>
      </c>
      <c r="Z137" s="153">
        <f t="shared" si="246"/>
        <v>175.17194455450849</v>
      </c>
      <c r="AA137" s="94">
        <f t="shared" si="246"/>
        <v>178.67283898705563</v>
      </c>
      <c r="AB137" s="153">
        <f t="shared" si="246"/>
        <v>177.32957447216216</v>
      </c>
      <c r="AC137" s="153">
        <f t="shared" si="246"/>
        <v>159.58019273622915</v>
      </c>
      <c r="AD137" s="153">
        <f t="shared" si="246"/>
        <v>182.09674752964986</v>
      </c>
      <c r="AE137" s="94">
        <f t="shared" si="246"/>
        <v>171.99196340695133</v>
      </c>
      <c r="AF137" s="153">
        <f t="shared" si="246"/>
        <v>148.96365643025104</v>
      </c>
      <c r="AG137" s="153">
        <f t="shared" si="246"/>
        <v>149.0911037665141</v>
      </c>
      <c r="AH137" s="153">
        <f t="shared" si="246"/>
        <v>141.98138313052812</v>
      </c>
      <c r="AI137" s="94">
        <f t="shared" si="246"/>
        <v>146.52612292595609</v>
      </c>
      <c r="AJ137" s="153">
        <f t="shared" si="246"/>
        <v>155.39002577115775</v>
      </c>
      <c r="AK137" s="153">
        <f t="shared" si="246"/>
        <v>126.03610290578438</v>
      </c>
      <c r="AL137" s="153">
        <f t="shared" si="246"/>
        <v>163.5774385353362</v>
      </c>
      <c r="AM137" s="94">
        <f t="shared" si="246"/>
        <v>147.15523216200816</v>
      </c>
      <c r="AN137" s="155">
        <f t="shared" si="246"/>
        <v>148.52669156149736</v>
      </c>
      <c r="AO137" s="155">
        <f t="shared" si="246"/>
        <v>156.05207190089337</v>
      </c>
      <c r="AP137" s="155">
        <f t="shared" si="246"/>
        <v>139.57975761194882</v>
      </c>
      <c r="AQ137" s="94">
        <f t="shared" si="246"/>
        <v>147.68018843760188</v>
      </c>
      <c r="AR137" s="155">
        <f t="shared" si="242"/>
        <v>156.32864646024922</v>
      </c>
      <c r="AS137" s="155">
        <f t="shared" si="242"/>
        <v>134.08740090088423</v>
      </c>
      <c r="AT137" s="155">
        <f t="shared" si="242"/>
        <v>126.54897873663775</v>
      </c>
      <c r="AU137" s="94">
        <f t="shared" si="243"/>
        <v>137.52846175251412</v>
      </c>
      <c r="AV137" s="155">
        <f t="shared" si="243"/>
        <v>142.31081818277019</v>
      </c>
      <c r="AW137" s="155">
        <f t="shared" si="228"/>
        <v>149.41908250218964</v>
      </c>
      <c r="AX137" s="155">
        <f t="shared" si="228"/>
        <v>138.3623863627065</v>
      </c>
      <c r="AY137" s="94">
        <f t="shared" si="228"/>
        <v>142.65610141611347</v>
      </c>
      <c r="AZ137" s="155">
        <f t="shared" si="228"/>
        <v>135.23569969350797</v>
      </c>
      <c r="BA137" s="155">
        <f t="shared" si="228"/>
        <v>128.13399767455252</v>
      </c>
      <c r="BB137" s="155">
        <f t="shared" si="228"/>
        <v>121.57445353021095</v>
      </c>
      <c r="BC137" s="94">
        <f t="shared" si="228"/>
        <v>127.36403399935946</v>
      </c>
      <c r="BD137" s="155">
        <v>132.89643048505462</v>
      </c>
      <c r="BE137" s="155">
        <v>130.80984542518499</v>
      </c>
      <c r="BF137" s="155">
        <v>128.42989866170208</v>
      </c>
      <c r="BG137" s="94">
        <f t="shared" ref="BG137:BK137" si="255">IFERROR(BG53/BG117,0)</f>
        <v>130.53295395801987</v>
      </c>
      <c r="BH137" s="155">
        <f t="shared" si="255"/>
        <v>132.13765609862421</v>
      </c>
      <c r="BI137" s="155">
        <f t="shared" si="255"/>
        <v>133.10780276794537</v>
      </c>
      <c r="BJ137" s="155">
        <f t="shared" si="255"/>
        <v>133.45967682673393</v>
      </c>
      <c r="BK137" s="94">
        <f t="shared" si="255"/>
        <v>132.92675923286691</v>
      </c>
      <c r="BL137" s="155">
        <v>134.42845467195673</v>
      </c>
      <c r="BM137" s="155">
        <v>138.47282025322914</v>
      </c>
      <c r="BN137" s="256">
        <v>126.45522437458401</v>
      </c>
      <c r="BO137" s="94">
        <f t="shared" ref="BO137" si="256">IFERROR(BO53/BO117,0)</f>
        <v>132.23740830636339</v>
      </c>
    </row>
    <row r="138" spans="2:109" ht="13.5" customHeight="1">
      <c r="B138" s="54" t="s">
        <v>205</v>
      </c>
      <c r="C138" s="153">
        <f t="shared" si="246"/>
        <v>218.32896464599958</v>
      </c>
      <c r="D138" s="153">
        <f t="shared" si="246"/>
        <v>203.4243615040439</v>
      </c>
      <c r="E138" s="153">
        <f t="shared" si="246"/>
        <v>195.59762819232174</v>
      </c>
      <c r="F138" s="153">
        <f t="shared" si="246"/>
        <v>202.17795048102673</v>
      </c>
      <c r="G138" s="94">
        <f t="shared" si="246"/>
        <v>200.52218185195821</v>
      </c>
      <c r="H138" s="153">
        <f t="shared" si="246"/>
        <v>185.477378339887</v>
      </c>
      <c r="I138" s="153">
        <f t="shared" si="246"/>
        <v>188.78693398042356</v>
      </c>
      <c r="J138" s="153">
        <f t="shared" si="246"/>
        <v>189.3494037707986</v>
      </c>
      <c r="K138" s="94">
        <f t="shared" si="246"/>
        <v>187.81629255850285</v>
      </c>
      <c r="L138" s="153">
        <f t="shared" si="246"/>
        <v>200.75583756742199</v>
      </c>
      <c r="M138" s="153">
        <f t="shared" si="246"/>
        <v>242.49533163685345</v>
      </c>
      <c r="N138" s="153">
        <f t="shared" si="246"/>
        <v>260.81420530211295</v>
      </c>
      <c r="O138" s="94">
        <f t="shared" si="246"/>
        <v>233.44417654202871</v>
      </c>
      <c r="P138" s="153">
        <f t="shared" si="246"/>
        <v>239.67391900989082</v>
      </c>
      <c r="Q138" s="153">
        <f t="shared" si="246"/>
        <v>242.11098331389883</v>
      </c>
      <c r="R138" s="153">
        <f t="shared" si="246"/>
        <v>202.77886773862798</v>
      </c>
      <c r="S138" s="94">
        <f t="shared" si="246"/>
        <v>225.59751525805927</v>
      </c>
      <c r="T138" s="153">
        <f t="shared" si="246"/>
        <v>237.49505606078876</v>
      </c>
      <c r="U138" s="153">
        <f t="shared" si="246"/>
        <v>267.10129665857067</v>
      </c>
      <c r="V138" s="153">
        <f t="shared" si="246"/>
        <v>255.90976497689888</v>
      </c>
      <c r="W138" s="94">
        <f t="shared" si="246"/>
        <v>253.35066775884141</v>
      </c>
      <c r="X138" s="153">
        <f t="shared" si="246"/>
        <v>261.33948275237447</v>
      </c>
      <c r="Y138" s="153">
        <f t="shared" si="246"/>
        <v>286.03797373323397</v>
      </c>
      <c r="Z138" s="153">
        <f t="shared" si="246"/>
        <v>265.14099446359188</v>
      </c>
      <c r="AA138" s="94">
        <f t="shared" si="246"/>
        <v>270.31994315464988</v>
      </c>
      <c r="AB138" s="153">
        <f t="shared" si="246"/>
        <v>277.07078334486084</v>
      </c>
      <c r="AC138" s="153">
        <f t="shared" si="246"/>
        <v>243.04608792674344</v>
      </c>
      <c r="AD138" s="153">
        <f t="shared" si="246"/>
        <v>264.54724133807582</v>
      </c>
      <c r="AE138" s="94">
        <f t="shared" si="246"/>
        <v>259.57806845061367</v>
      </c>
      <c r="AF138" s="153">
        <f t="shared" si="246"/>
        <v>307.98872084669324</v>
      </c>
      <c r="AG138" s="153">
        <f t="shared" si="246"/>
        <v>247.10564739084217</v>
      </c>
      <c r="AH138" s="153">
        <f t="shared" si="246"/>
        <v>212.00764744205429</v>
      </c>
      <c r="AI138" s="94">
        <f t="shared" si="246"/>
        <v>252.82327337767833</v>
      </c>
      <c r="AJ138" s="153">
        <f t="shared" si="246"/>
        <v>237.68538123487005</v>
      </c>
      <c r="AK138" s="153">
        <f t="shared" si="246"/>
        <v>238.78208407825872</v>
      </c>
      <c r="AL138" s="153">
        <f t="shared" si="246"/>
        <v>254.83821144594262</v>
      </c>
      <c r="AM138" s="94">
        <f t="shared" si="246"/>
        <v>244.28639088376124</v>
      </c>
      <c r="AN138" s="155">
        <f t="shared" si="246"/>
        <v>282.25915876873546</v>
      </c>
      <c r="AO138" s="155">
        <f t="shared" si="246"/>
        <v>266.88206176630945</v>
      </c>
      <c r="AP138" s="155">
        <f t="shared" si="246"/>
        <v>288.049011422484</v>
      </c>
      <c r="AQ138" s="94">
        <f t="shared" si="246"/>
        <v>279.40645786089772</v>
      </c>
      <c r="AR138" s="155">
        <f t="shared" si="242"/>
        <v>283.50172124125311</v>
      </c>
      <c r="AS138" s="155">
        <f t="shared" si="242"/>
        <v>281.49140153452464</v>
      </c>
      <c r="AT138" s="155">
        <f t="shared" si="242"/>
        <v>276.21731680282716</v>
      </c>
      <c r="AU138" s="94">
        <f t="shared" si="243"/>
        <v>280.46895262300188</v>
      </c>
      <c r="AV138" s="155">
        <f t="shared" si="243"/>
        <v>323.3997083953164</v>
      </c>
      <c r="AW138" s="155">
        <f t="shared" si="228"/>
        <v>340.57359309584245</v>
      </c>
      <c r="AX138" s="155">
        <f t="shared" si="228"/>
        <v>300.71733095507273</v>
      </c>
      <c r="AY138" s="94">
        <f t="shared" si="228"/>
        <v>316.31897096786258</v>
      </c>
      <c r="AZ138" s="155">
        <f t="shared" si="228"/>
        <v>285.4646190348447</v>
      </c>
      <c r="BA138" s="155">
        <f t="shared" si="228"/>
        <v>256.61759837005582</v>
      </c>
      <c r="BB138" s="155">
        <f t="shared" si="228"/>
        <v>304.73728627771141</v>
      </c>
      <c r="BC138" s="94">
        <f t="shared" si="228"/>
        <v>283.47642682769663</v>
      </c>
      <c r="BD138" s="155">
        <v>303.85043365326601</v>
      </c>
      <c r="BE138" s="155">
        <v>296.48238760091101</v>
      </c>
      <c r="BF138" s="155">
        <v>339.74016446738881</v>
      </c>
      <c r="BG138" s="94">
        <f t="shared" ref="BG138:BK138" si="257">IFERROR(BG54/BG118,0)</f>
        <v>314.12299180636614</v>
      </c>
      <c r="BH138" s="155">
        <f t="shared" si="257"/>
        <v>310.85123212105799</v>
      </c>
      <c r="BI138" s="155">
        <f t="shared" si="257"/>
        <v>323.63732954344988</v>
      </c>
      <c r="BJ138" s="155">
        <f t="shared" si="257"/>
        <v>318.3194459160664</v>
      </c>
      <c r="BK138" s="94">
        <f t="shared" si="257"/>
        <v>317.85286856042057</v>
      </c>
      <c r="BL138" s="155">
        <v>325.66089202074397</v>
      </c>
      <c r="BM138" s="155">
        <v>311.517964192585</v>
      </c>
      <c r="BN138" s="256">
        <v>318.59031555331399</v>
      </c>
      <c r="BO138" s="94">
        <f t="shared" ref="BO138" si="258">IFERROR(BO54/BO118,0)</f>
        <v>319.58535696569282</v>
      </c>
    </row>
    <row r="139" spans="2:109" ht="13.5" hidden="1" customHeight="1">
      <c r="B139" s="54" t="s">
        <v>206</v>
      </c>
      <c r="C139" s="153">
        <f t="shared" si="246"/>
        <v>0</v>
      </c>
      <c r="D139" s="153">
        <f t="shared" si="246"/>
        <v>0</v>
      </c>
      <c r="E139" s="153">
        <f t="shared" si="246"/>
        <v>0</v>
      </c>
      <c r="F139" s="153">
        <f t="shared" si="246"/>
        <v>0</v>
      </c>
      <c r="G139" s="94">
        <f t="shared" si="246"/>
        <v>0</v>
      </c>
      <c r="H139" s="153">
        <f t="shared" si="246"/>
        <v>0</v>
      </c>
      <c r="I139" s="153">
        <f t="shared" si="246"/>
        <v>0</v>
      </c>
      <c r="J139" s="153">
        <f t="shared" si="246"/>
        <v>184.28203026823755</v>
      </c>
      <c r="K139" s="94">
        <f t="shared" si="246"/>
        <v>184.28203026823755</v>
      </c>
      <c r="L139" s="153">
        <f t="shared" ref="L139:AQ139" si="259">IFERROR(L55/L119,0)</f>
        <v>184.30714196218514</v>
      </c>
      <c r="M139" s="153">
        <f t="shared" si="259"/>
        <v>0</v>
      </c>
      <c r="N139" s="153">
        <f t="shared" si="259"/>
        <v>142.0345943292462</v>
      </c>
      <c r="O139" s="94">
        <f t="shared" si="259"/>
        <v>163.9353622645217</v>
      </c>
      <c r="P139" s="153">
        <f t="shared" si="259"/>
        <v>169.27847686845001</v>
      </c>
      <c r="Q139" s="153">
        <f t="shared" si="259"/>
        <v>234.64591800967409</v>
      </c>
      <c r="R139" s="153">
        <f t="shared" si="259"/>
        <v>187.45083381243782</v>
      </c>
      <c r="S139" s="94">
        <f t="shared" si="259"/>
        <v>186.80514892628267</v>
      </c>
      <c r="T139" s="153">
        <f t="shared" si="259"/>
        <v>299.78810474862587</v>
      </c>
      <c r="U139" s="153">
        <f t="shared" si="259"/>
        <v>162.93574687401238</v>
      </c>
      <c r="V139" s="153">
        <f t="shared" si="259"/>
        <v>144.97717585221588</v>
      </c>
      <c r="W139" s="94">
        <f t="shared" si="259"/>
        <v>206.43992527636502</v>
      </c>
      <c r="X139" s="153">
        <f t="shared" si="259"/>
        <v>115.22329355068982</v>
      </c>
      <c r="Y139" s="153">
        <f t="shared" si="259"/>
        <v>120.25199505129061</v>
      </c>
      <c r="Z139" s="153">
        <f t="shared" si="259"/>
        <v>125.17963350183582</v>
      </c>
      <c r="AA139" s="94">
        <f t="shared" si="259"/>
        <v>119.30663343558912</v>
      </c>
      <c r="AB139" s="153">
        <f t="shared" si="259"/>
        <v>134.98431936052123</v>
      </c>
      <c r="AC139" s="153">
        <f t="shared" si="259"/>
        <v>137.52215540743049</v>
      </c>
      <c r="AD139" s="153">
        <f t="shared" si="259"/>
        <v>115.10944954135681</v>
      </c>
      <c r="AE139" s="94">
        <f t="shared" si="259"/>
        <v>130.85800892157329</v>
      </c>
      <c r="AF139" s="153">
        <f t="shared" si="259"/>
        <v>129.89149696133026</v>
      </c>
      <c r="AG139" s="153">
        <f t="shared" si="259"/>
        <v>138.48725786218793</v>
      </c>
      <c r="AH139" s="153">
        <f t="shared" si="259"/>
        <v>124.81430555806088</v>
      </c>
      <c r="AI139" s="94">
        <f t="shared" si="259"/>
        <v>130.89062702759909</v>
      </c>
      <c r="AJ139" s="153">
        <f t="shared" si="259"/>
        <v>116.64694232908093</v>
      </c>
      <c r="AK139" s="153">
        <f t="shared" si="259"/>
        <v>140.90255691091778</v>
      </c>
      <c r="AL139" s="153">
        <f t="shared" si="259"/>
        <v>128.37627912503947</v>
      </c>
      <c r="AM139" s="94">
        <f t="shared" si="259"/>
        <v>127.80421283134443</v>
      </c>
      <c r="AN139" s="155">
        <f t="shared" si="259"/>
        <v>141.32310818824232</v>
      </c>
      <c r="AO139" s="155">
        <f t="shared" si="259"/>
        <v>134.87365546650494</v>
      </c>
      <c r="AP139" s="155">
        <f t="shared" si="259"/>
        <v>0</v>
      </c>
      <c r="AQ139" s="94">
        <f t="shared" si="259"/>
        <v>138.14792371280598</v>
      </c>
      <c r="AR139" s="155">
        <f t="shared" ref="AR139:AV140" si="260">IFERROR(AR55/AR119,0)</f>
        <v>0</v>
      </c>
      <c r="AS139" s="155">
        <f t="shared" si="260"/>
        <v>0</v>
      </c>
      <c r="AT139" s="155">
        <f t="shared" si="260"/>
        <v>0</v>
      </c>
      <c r="AU139" s="94">
        <f t="shared" si="260"/>
        <v>0</v>
      </c>
      <c r="AV139" s="155">
        <f t="shared" si="260"/>
        <v>0</v>
      </c>
      <c r="AW139" s="155">
        <f t="shared" si="228"/>
        <v>0</v>
      </c>
      <c r="AX139" s="155">
        <f t="shared" si="228"/>
        <v>1</v>
      </c>
      <c r="AY139" s="94">
        <f t="shared" si="228"/>
        <v>0</v>
      </c>
      <c r="AZ139" s="155">
        <f t="shared" si="228"/>
        <v>0</v>
      </c>
      <c r="BA139" s="155">
        <f t="shared" si="228"/>
        <v>0</v>
      </c>
      <c r="BB139" s="155">
        <f t="shared" si="228"/>
        <v>0</v>
      </c>
      <c r="BC139" s="94">
        <f t="shared" si="228"/>
        <v>0</v>
      </c>
      <c r="BD139" s="155">
        <f ca="1">AN139*(BC139/AM139)*(1+RANDBETWEEN(-5,15)/355)</f>
        <v>0</v>
      </c>
      <c r="BE139" s="155">
        <f ca="1">AO139*(BD139/AN139)*(1+RANDBETWEEN(-5,15)/355)</f>
        <v>0</v>
      </c>
      <c r="BF139" s="155">
        <f ca="1">AP139*(BE139/AO139)*(1+RANDBETWEEN(5,15)/355)</f>
        <v>0</v>
      </c>
      <c r="BG139" s="94">
        <f t="shared" ref="BG139:BL139" si="261">IFERROR(BG55/BG119,0)</f>
        <v>0</v>
      </c>
      <c r="BH139" s="155">
        <f t="shared" si="261"/>
        <v>0</v>
      </c>
      <c r="BI139" s="155">
        <f t="shared" si="261"/>
        <v>0</v>
      </c>
      <c r="BJ139" s="155">
        <f t="shared" si="261"/>
        <v>0</v>
      </c>
      <c r="BK139" s="94">
        <f t="shared" si="261"/>
        <v>0</v>
      </c>
      <c r="BL139" s="155">
        <f t="shared" si="261"/>
        <v>0</v>
      </c>
      <c r="BM139" s="155">
        <f t="shared" ref="BM139" si="262">IFERROR(BM55/BM119,0)</f>
        <v>0</v>
      </c>
      <c r="BN139" s="155"/>
      <c r="BO139" s="94">
        <f t="shared" ref="BO139" si="263">IFERROR(BO55/BO119,0)</f>
        <v>0</v>
      </c>
    </row>
    <row r="140" spans="2:109" s="165" customFormat="1" ht="13.5" customHeight="1">
      <c r="B140" s="205" t="s">
        <v>8</v>
      </c>
      <c r="C140" s="206">
        <f t="shared" ref="C140:AQ140" si="264">IFERROR(C56/C120,0)</f>
        <v>117.15366486306755</v>
      </c>
      <c r="D140" s="206">
        <f t="shared" si="264"/>
        <v>118.57300481865146</v>
      </c>
      <c r="E140" s="206">
        <f t="shared" si="264"/>
        <v>121.02442085575798</v>
      </c>
      <c r="F140" s="206">
        <f t="shared" si="264"/>
        <v>125.70901247737476</v>
      </c>
      <c r="G140" s="206">
        <f t="shared" si="264"/>
        <v>121.94241352380973</v>
      </c>
      <c r="H140" s="206">
        <f t="shared" si="264"/>
        <v>122.16217682207518</v>
      </c>
      <c r="I140" s="206">
        <f t="shared" si="264"/>
        <v>132.49318524803647</v>
      </c>
      <c r="J140" s="206">
        <f t="shared" si="264"/>
        <v>126.59358589780228</v>
      </c>
      <c r="K140" s="206">
        <f t="shared" si="264"/>
        <v>126.98668121088109</v>
      </c>
      <c r="L140" s="206">
        <f t="shared" si="264"/>
        <v>130.71147143909079</v>
      </c>
      <c r="M140" s="206">
        <f t="shared" si="264"/>
        <v>136.63526525345588</v>
      </c>
      <c r="N140" s="206">
        <f t="shared" si="264"/>
        <v>148.46285086690975</v>
      </c>
      <c r="O140" s="206">
        <f t="shared" si="264"/>
        <v>138.64527989499365</v>
      </c>
      <c r="P140" s="206">
        <f t="shared" si="264"/>
        <v>151.09417548476711</v>
      </c>
      <c r="Q140" s="206">
        <f t="shared" si="264"/>
        <v>156.72994546633174</v>
      </c>
      <c r="R140" s="206">
        <f t="shared" si="264"/>
        <v>142.21184870871269</v>
      </c>
      <c r="S140" s="206">
        <f t="shared" si="264"/>
        <v>149.49051425391588</v>
      </c>
      <c r="T140" s="206">
        <f t="shared" si="264"/>
        <v>163.98454617137847</v>
      </c>
      <c r="U140" s="206">
        <f t="shared" si="264"/>
        <v>179.87884657158941</v>
      </c>
      <c r="V140" s="206">
        <f t="shared" si="264"/>
        <v>168.79454197517856</v>
      </c>
      <c r="W140" s="206">
        <f t="shared" si="264"/>
        <v>170.62903284878658</v>
      </c>
      <c r="X140" s="206">
        <f t="shared" si="264"/>
        <v>171.46419452469365</v>
      </c>
      <c r="Y140" s="206">
        <f t="shared" si="264"/>
        <v>166.62836885557218</v>
      </c>
      <c r="Z140" s="206">
        <f t="shared" si="264"/>
        <v>164.77484774697638</v>
      </c>
      <c r="AA140" s="206">
        <f t="shared" si="264"/>
        <v>167.34644209588905</v>
      </c>
      <c r="AB140" s="206">
        <f t="shared" si="264"/>
        <v>165.86652788159458</v>
      </c>
      <c r="AC140" s="206">
        <f t="shared" si="264"/>
        <v>152.64863276071912</v>
      </c>
      <c r="AD140" s="206">
        <f t="shared" si="264"/>
        <v>161.71786451840504</v>
      </c>
      <c r="AE140" s="206">
        <f t="shared" si="264"/>
        <v>159.46379751920693</v>
      </c>
      <c r="AF140" s="206">
        <f t="shared" si="264"/>
        <v>165.63683965637131</v>
      </c>
      <c r="AG140" s="206">
        <f t="shared" si="264"/>
        <v>177.94353243626762</v>
      </c>
      <c r="AH140" s="206">
        <f t="shared" si="264"/>
        <v>171.30507799125758</v>
      </c>
      <c r="AI140" s="206">
        <f t="shared" si="264"/>
        <v>171.01292338223794</v>
      </c>
      <c r="AJ140" s="206">
        <f t="shared" si="264"/>
        <v>190.42498278184505</v>
      </c>
      <c r="AK140" s="206">
        <f t="shared" si="264"/>
        <v>179.94505565225464</v>
      </c>
      <c r="AL140" s="206">
        <f t="shared" si="264"/>
        <v>167.94996581333567</v>
      </c>
      <c r="AM140" s="206">
        <f t="shared" si="264"/>
        <v>178.19169727394009</v>
      </c>
      <c r="AN140" s="206">
        <f t="shared" si="264"/>
        <v>176.32155236961637</v>
      </c>
      <c r="AO140" s="206">
        <f t="shared" si="264"/>
        <v>163.3407767424342</v>
      </c>
      <c r="AP140" s="206">
        <f t="shared" si="264"/>
        <v>154.5099981151516</v>
      </c>
      <c r="AQ140" s="206">
        <f t="shared" si="264"/>
        <v>163.5364838713316</v>
      </c>
      <c r="AR140" s="206">
        <f t="shared" si="260"/>
        <v>154.70178494490517</v>
      </c>
      <c r="AS140" s="206">
        <f t="shared" si="260"/>
        <v>159.97026665498294</v>
      </c>
      <c r="AT140" s="206">
        <f t="shared" si="260"/>
        <v>161.39378194173423</v>
      </c>
      <c r="AU140" s="206">
        <f t="shared" si="260"/>
        <v>158.75694560431555</v>
      </c>
      <c r="AV140" s="206">
        <f t="shared" si="260"/>
        <v>159.36572696974378</v>
      </c>
      <c r="AW140" s="206">
        <f t="shared" si="228"/>
        <v>172.59882002730797</v>
      </c>
      <c r="AX140" s="206">
        <f t="shared" si="228"/>
        <v>178.73634951879265</v>
      </c>
      <c r="AY140" s="206">
        <f t="shared" si="228"/>
        <v>169.36740420906813</v>
      </c>
      <c r="AZ140" s="206">
        <f t="shared" si="228"/>
        <v>179.90661903483488</v>
      </c>
      <c r="BA140" s="206">
        <f t="shared" si="228"/>
        <v>178.24025889663218</v>
      </c>
      <c r="BB140" s="206">
        <f t="shared" si="228"/>
        <v>177.0479551880174</v>
      </c>
      <c r="BC140" s="206">
        <f t="shared" si="228"/>
        <v>178.22747651212055</v>
      </c>
      <c r="BD140" s="206">
        <f ca="1">IFERROR(BD56/BD120,0)</f>
        <v>174.13020783339113</v>
      </c>
      <c r="BE140" s="206">
        <f ca="1">IFERROR(BE56/BE120,0)</f>
        <v>160.8085948230179</v>
      </c>
      <c r="BF140" s="206">
        <f ca="1">IFERROR(BF56/BF120,0)</f>
        <v>158.63073566291084</v>
      </c>
      <c r="BG140" s="206">
        <f t="shared" ref="BG140" si="265">IFERROR(BG56/BG120,0)</f>
        <v>163.65485491743325</v>
      </c>
      <c r="BH140" s="206">
        <f t="shared" ref="BH140:BL140" si="266">IFERROR(BH56/BH120,0)</f>
        <v>158.86154573388285</v>
      </c>
      <c r="BI140" s="206">
        <f t="shared" si="266"/>
        <v>167.63190640465152</v>
      </c>
      <c r="BJ140" s="206">
        <f t="shared" si="266"/>
        <v>160.84551359091023</v>
      </c>
      <c r="BK140" s="206">
        <f t="shared" si="266"/>
        <v>162.75583005267637</v>
      </c>
      <c r="BL140" s="206">
        <f t="shared" si="266"/>
        <v>166.19489317017971</v>
      </c>
      <c r="BM140" s="206">
        <f t="shared" ref="BM140:BO140" si="267">IFERROR(BM56/BM120,0)</f>
        <v>169.14993744341535</v>
      </c>
      <c r="BN140" s="206">
        <f t="shared" si="267"/>
        <v>173.5455094996916</v>
      </c>
      <c r="BO140" s="206">
        <f t="shared" si="267"/>
        <v>169.56502459274435</v>
      </c>
      <c r="BP140" s="176"/>
      <c r="BQ140" s="172"/>
      <c r="BR140" s="172"/>
      <c r="BS140" s="172"/>
      <c r="BT140" s="172"/>
      <c r="BU140" s="172"/>
      <c r="BV140" s="172"/>
      <c r="BW140" s="172"/>
      <c r="BX140" s="172"/>
      <c r="BY140" s="172"/>
      <c r="BZ140" s="172"/>
      <c r="CA140" s="172"/>
      <c r="CB140" s="176"/>
      <c r="CC140" s="172"/>
      <c r="CD140" s="176"/>
      <c r="CE140" s="176"/>
      <c r="CF140" s="176"/>
      <c r="CG140" s="172"/>
      <c r="CH140" s="176"/>
      <c r="CI140" s="176"/>
      <c r="CJ140" s="176"/>
      <c r="CK140" s="176"/>
      <c r="CL140" s="176"/>
      <c r="CM140" s="176"/>
      <c r="CN140" s="176"/>
      <c r="CO140" s="176"/>
      <c r="CP140" s="176"/>
      <c r="CQ140" s="176"/>
      <c r="CR140" s="176"/>
      <c r="CS140" s="176"/>
      <c r="CT140" s="176"/>
      <c r="CU140" s="176"/>
      <c r="CV140" s="176"/>
      <c r="CW140" s="176"/>
      <c r="CX140" s="176"/>
      <c r="CY140" s="176"/>
      <c r="CZ140" s="176"/>
      <c r="DA140" s="176"/>
      <c r="DB140" s="176"/>
      <c r="DC140" s="176"/>
      <c r="DD140" s="176"/>
      <c r="DE140" s="176"/>
    </row>
    <row r="141" spans="2:109" ht="13.5" customHeight="1">
      <c r="B141" s="54" t="s">
        <v>107</v>
      </c>
      <c r="C141" s="99"/>
      <c r="D141" s="99"/>
      <c r="E141" s="99"/>
      <c r="F141" s="99"/>
      <c r="G141" s="99"/>
      <c r="H141" s="99"/>
      <c r="I141" s="99"/>
      <c r="J141" s="99"/>
      <c r="K141" s="99"/>
      <c r="L141" s="99"/>
      <c r="M141" s="99"/>
      <c r="N141" s="99"/>
      <c r="O141" s="99"/>
      <c r="P141" s="99"/>
      <c r="Q141" s="99"/>
      <c r="R141" s="99">
        <f>R140/C140-1</f>
        <v>0.21389159165386618</v>
      </c>
      <c r="S141" s="99"/>
      <c r="T141" s="99">
        <f t="shared" ref="T141:AA141" si="268">T140/D140-1</f>
        <v>0.38298381172156826</v>
      </c>
      <c r="U141" s="99">
        <f t="shared" si="268"/>
        <v>0.48630206448974977</v>
      </c>
      <c r="V141" s="99">
        <f t="shared" si="268"/>
        <v>0.34274017947248114</v>
      </c>
      <c r="W141" s="99">
        <f t="shared" si="268"/>
        <v>0.39925910860761005</v>
      </c>
      <c r="X141" s="99">
        <f t="shared" si="268"/>
        <v>0.4035784150639774</v>
      </c>
      <c r="Y141" s="99">
        <f t="shared" si="268"/>
        <v>0.25763727805043146</v>
      </c>
      <c r="Z141" s="99">
        <f t="shared" si="268"/>
        <v>0.3016050266559116</v>
      </c>
      <c r="AA141" s="99">
        <f t="shared" si="268"/>
        <v>0.31782672403245438</v>
      </c>
      <c r="AB141" s="99">
        <f>AB140/K140-1</f>
        <v>0.30617263401149497</v>
      </c>
      <c r="AC141" s="99">
        <f t="shared" ref="AC141:AR141" si="269">AC140/M140-1</f>
        <v>0.11719790990677792</v>
      </c>
      <c r="AD141" s="99">
        <f t="shared" si="269"/>
        <v>8.928168611943077E-2</v>
      </c>
      <c r="AE141" s="99">
        <f t="shared" si="269"/>
        <v>0.15015669945620003</v>
      </c>
      <c r="AF141" s="99">
        <f t="shared" si="269"/>
        <v>9.6249005793544562E-2</v>
      </c>
      <c r="AG141" s="99">
        <f t="shared" si="269"/>
        <v>0.13535120494566177</v>
      </c>
      <c r="AH141" s="99">
        <f t="shared" si="269"/>
        <v>0.20457668996438882</v>
      </c>
      <c r="AI141" s="99">
        <f t="shared" si="269"/>
        <v>0.14397173784395023</v>
      </c>
      <c r="AJ141" s="99">
        <f t="shared" si="269"/>
        <v>0.161237367958039</v>
      </c>
      <c r="AK141" s="99">
        <f t="shared" si="269"/>
        <v>3.6807596850407798E-4</v>
      </c>
      <c r="AL141" s="99">
        <f t="shared" si="269"/>
        <v>-5.0035750680084146E-3</v>
      </c>
      <c r="AM141" s="99">
        <f t="shared" si="269"/>
        <v>4.432226039665621E-2</v>
      </c>
      <c r="AN141" s="99">
        <f t="shared" si="269"/>
        <v>2.8328700685221975E-2</v>
      </c>
      <c r="AO141" s="99">
        <f t="shared" si="269"/>
        <v>-1.9730086393557333E-2</v>
      </c>
      <c r="AP141" s="99">
        <f t="shared" si="269"/>
        <v>-6.2296216759897605E-2</v>
      </c>
      <c r="AQ141" s="99">
        <f t="shared" si="269"/>
        <v>-2.2766891108293441E-2</v>
      </c>
      <c r="AR141" s="99">
        <f t="shared" si="269"/>
        <v>-6.7311609396318195E-2</v>
      </c>
      <c r="AS141" s="99">
        <f>AS140/AC140-1</f>
        <v>4.7963966409975356E-2</v>
      </c>
      <c r="AT141" s="99">
        <f t="shared" ref="AT141:AZ141" si="270">AT140/AD140-1</f>
        <v>-2.003999852681182E-3</v>
      </c>
      <c r="AU141" s="99">
        <f>AU140/AE140-1</f>
        <v>-4.4326795541554942E-3</v>
      </c>
      <c r="AV141" s="99">
        <f t="shared" si="270"/>
        <v>-3.7860615426118516E-2</v>
      </c>
      <c r="AW141" s="99">
        <f t="shared" si="270"/>
        <v>-3.0036002634003633E-2</v>
      </c>
      <c r="AX141" s="99">
        <f t="shared" si="270"/>
        <v>4.338033416565934E-2</v>
      </c>
      <c r="AY141" s="99">
        <f>AY140/AI140-1</f>
        <v>-9.6221919409672507E-3</v>
      </c>
      <c r="AZ141" s="99">
        <f t="shared" si="270"/>
        <v>-5.5236259409618738E-2</v>
      </c>
      <c r="BA141" s="99">
        <f t="shared" ref="BA141:BO141" si="271">BA140/AK140-1</f>
        <v>-9.4739849863781922E-3</v>
      </c>
      <c r="BB141" s="99">
        <f t="shared" si="271"/>
        <v>5.417083195356831E-2</v>
      </c>
      <c r="BC141" s="99">
        <f t="shared" si="271"/>
        <v>2.0079071431400308E-4</v>
      </c>
      <c r="BD141" s="99">
        <f t="shared" ca="1" si="271"/>
        <v>-1.2428115036281051E-2</v>
      </c>
      <c r="BE141" s="99">
        <f t="shared" ca="1" si="271"/>
        <v>-1.5502448132772129E-2</v>
      </c>
      <c r="BF141" s="99">
        <f t="shared" ca="1" si="271"/>
        <v>2.6669714568815062E-2</v>
      </c>
      <c r="BG141" s="99">
        <f t="shared" si="271"/>
        <v>7.2382041792451446E-4</v>
      </c>
      <c r="BH141" s="99">
        <f t="shared" si="271"/>
        <v>2.6888899765824315E-2</v>
      </c>
      <c r="BI141" s="99">
        <f t="shared" si="271"/>
        <v>4.789414876823872E-2</v>
      </c>
      <c r="BJ141" s="99">
        <f t="shared" si="271"/>
        <v>-3.3970847217765776E-3</v>
      </c>
      <c r="BK141" s="99">
        <f t="shared" si="271"/>
        <v>2.5188721243904588E-2</v>
      </c>
      <c r="BL141" s="99">
        <f t="shared" si="271"/>
        <v>4.2852163575499924E-2</v>
      </c>
      <c r="BM141" s="99">
        <f t="shared" si="271"/>
        <v>-1.9982075099626684E-2</v>
      </c>
      <c r="BN141" s="99">
        <f t="shared" si="271"/>
        <v>-2.9041882264442598E-2</v>
      </c>
      <c r="BO141" s="99">
        <f t="shared" si="271"/>
        <v>1.1668147398202766E-3</v>
      </c>
    </row>
    <row r="142" spans="2:109" ht="13.5" customHeight="1">
      <c r="C142" s="94"/>
      <c r="D142" s="94"/>
      <c r="E142" s="94"/>
      <c r="F142" s="94"/>
      <c r="G142" s="94"/>
      <c r="H142" s="94"/>
      <c r="I142" s="94"/>
      <c r="J142" s="94"/>
      <c r="K142" s="94"/>
      <c r="L142" s="94"/>
      <c r="M142" s="94"/>
      <c r="N142" s="94"/>
      <c r="O142" s="94"/>
      <c r="P142" s="94"/>
      <c r="Q142" s="94"/>
      <c r="R142" s="94"/>
      <c r="S142" s="94"/>
      <c r="T142" s="94"/>
      <c r="U142" s="94"/>
      <c r="V142" s="94"/>
      <c r="W142" s="94"/>
      <c r="X142" s="94"/>
      <c r="Y142" s="94"/>
      <c r="Z142" s="94"/>
      <c r="AA142" s="94"/>
      <c r="AB142" s="94"/>
      <c r="AC142" s="94"/>
      <c r="AD142" s="94"/>
      <c r="AE142" s="94"/>
      <c r="AF142" s="94"/>
      <c r="AG142" s="94"/>
      <c r="AH142" s="94"/>
      <c r="AI142" s="94"/>
      <c r="AJ142" s="94"/>
      <c r="AK142" s="94"/>
      <c r="AL142" s="94"/>
      <c r="AM142" s="94"/>
      <c r="AN142" s="94"/>
      <c r="AO142" s="94"/>
      <c r="AP142" s="94"/>
      <c r="AQ142" s="94"/>
      <c r="AR142" s="94"/>
      <c r="AS142" s="94"/>
      <c r="AT142" s="94"/>
      <c r="AU142" s="94"/>
      <c r="AV142" s="94"/>
      <c r="AW142" s="94"/>
      <c r="AX142" s="94"/>
      <c r="AY142" s="94"/>
      <c r="AZ142" s="94"/>
      <c r="BA142" s="94"/>
      <c r="BB142" s="94"/>
      <c r="BC142" s="94"/>
      <c r="BD142" s="94"/>
      <c r="BE142" s="94"/>
      <c r="BF142" s="94"/>
      <c r="BG142" s="94"/>
      <c r="BH142" s="94"/>
      <c r="BI142" s="94"/>
      <c r="BJ142" s="94"/>
      <c r="BK142" s="94"/>
      <c r="BL142" s="94"/>
      <c r="BM142" s="94"/>
      <c r="BN142" s="94"/>
      <c r="BO142" s="94"/>
    </row>
    <row r="143" spans="2:109" ht="13.5" customHeight="1">
      <c r="C143" s="94"/>
      <c r="D143" s="94"/>
      <c r="E143" s="94"/>
      <c r="F143" s="94"/>
      <c r="G143" s="94"/>
      <c r="H143" s="94"/>
      <c r="I143" s="94"/>
      <c r="J143" s="94"/>
      <c r="K143" s="94"/>
      <c r="L143" s="94"/>
      <c r="M143" s="94"/>
      <c r="N143" s="94"/>
      <c r="O143" s="94"/>
      <c r="P143" s="94"/>
      <c r="Q143" s="94"/>
      <c r="R143" s="94"/>
      <c r="S143" s="94"/>
      <c r="T143" s="94"/>
      <c r="U143" s="94"/>
      <c r="V143" s="94"/>
      <c r="W143" s="94"/>
      <c r="X143" s="94"/>
      <c r="Y143" s="94"/>
      <c r="Z143" s="94"/>
      <c r="AA143" s="94"/>
      <c r="AB143" s="94"/>
      <c r="AC143" s="94"/>
      <c r="AD143" s="94"/>
      <c r="AE143" s="94"/>
      <c r="AF143" s="94"/>
      <c r="AG143" s="94"/>
      <c r="AH143" s="94"/>
      <c r="AI143" s="94"/>
      <c r="AJ143" s="94"/>
      <c r="AK143" s="94"/>
      <c r="AL143" s="94"/>
      <c r="AM143" s="94"/>
      <c r="AN143" s="94"/>
      <c r="AO143" s="94"/>
      <c r="AP143" s="94"/>
      <c r="AQ143" s="94"/>
      <c r="AR143" s="94"/>
      <c r="AS143" s="94"/>
      <c r="AT143" s="94"/>
      <c r="AU143" s="94"/>
      <c r="AV143" s="94"/>
      <c r="AW143" s="94"/>
      <c r="AX143" s="94"/>
      <c r="AY143" s="94"/>
      <c r="AZ143" s="94"/>
      <c r="BA143" s="94"/>
      <c r="BB143" s="94"/>
      <c r="BC143" s="94"/>
      <c r="BD143" s="94"/>
      <c r="BE143" s="94"/>
      <c r="BF143" s="94"/>
      <c r="BG143" s="94"/>
      <c r="BH143" s="94"/>
      <c r="BI143" s="94"/>
      <c r="BJ143" s="94"/>
      <c r="BK143" s="94"/>
      <c r="BL143" s="94"/>
      <c r="BM143" s="94"/>
      <c r="BN143" s="94"/>
      <c r="BO143" s="94"/>
    </row>
    <row r="144" spans="2:109" ht="13.5" customHeight="1">
      <c r="C144" s="94"/>
      <c r="D144" s="94"/>
      <c r="E144" s="94"/>
      <c r="F144" s="94"/>
      <c r="G144" s="94"/>
      <c r="H144" s="94"/>
      <c r="I144" s="94"/>
      <c r="J144" s="94"/>
      <c r="K144" s="94"/>
      <c r="L144" s="94"/>
      <c r="M144" s="94"/>
      <c r="N144" s="94"/>
      <c r="O144" s="94"/>
      <c r="P144" s="94"/>
      <c r="Q144" s="94"/>
      <c r="R144" s="94"/>
      <c r="S144" s="94"/>
      <c r="T144" s="94"/>
      <c r="U144" s="94"/>
      <c r="V144" s="94"/>
      <c r="W144" s="94"/>
      <c r="X144" s="94"/>
      <c r="Y144" s="94"/>
      <c r="Z144" s="94"/>
      <c r="AA144" s="94"/>
      <c r="AB144" s="94"/>
      <c r="AC144" s="94"/>
      <c r="AD144" s="94"/>
      <c r="AE144" s="94"/>
      <c r="AF144" s="94"/>
      <c r="AG144" s="94"/>
      <c r="AH144" s="94"/>
      <c r="AI144" s="94"/>
      <c r="AJ144" s="94"/>
      <c r="AK144" s="94"/>
      <c r="AL144" s="94"/>
      <c r="AM144" s="94"/>
      <c r="AN144" s="94"/>
      <c r="AO144" s="94"/>
      <c r="AP144" s="94"/>
      <c r="AQ144" s="94"/>
      <c r="AR144" s="94"/>
      <c r="AS144" s="94"/>
      <c r="AT144" s="94"/>
      <c r="AU144" s="94"/>
      <c r="AV144" s="94"/>
      <c r="AW144" s="94"/>
      <c r="AX144" s="94"/>
      <c r="AY144" s="94"/>
      <c r="AZ144" s="94"/>
      <c r="BA144" s="94"/>
      <c r="BB144" s="94"/>
      <c r="BC144" s="94"/>
      <c r="BD144" s="94"/>
      <c r="BE144" s="94"/>
      <c r="BF144" s="94"/>
      <c r="BG144" s="94"/>
      <c r="BH144" s="94"/>
      <c r="BI144" s="94"/>
      <c r="BJ144" s="94"/>
      <c r="BK144" s="94"/>
      <c r="BL144" s="94"/>
      <c r="BM144" s="94"/>
      <c r="BN144" s="94"/>
      <c r="BO144" s="94"/>
    </row>
    <row r="145" spans="3:67" ht="13.5" customHeight="1">
      <c r="C145" s="94"/>
      <c r="D145" s="94"/>
      <c r="E145" s="94"/>
      <c r="F145" s="94"/>
      <c r="G145" s="94"/>
      <c r="H145" s="94"/>
      <c r="I145" s="94"/>
      <c r="J145" s="94"/>
      <c r="K145" s="94"/>
      <c r="L145" s="94"/>
      <c r="M145" s="94"/>
      <c r="N145" s="94"/>
      <c r="O145" s="94"/>
      <c r="P145" s="94"/>
      <c r="Q145" s="94"/>
      <c r="R145" s="94"/>
      <c r="S145" s="94"/>
      <c r="T145" s="94"/>
      <c r="U145" s="94"/>
      <c r="V145" s="94"/>
      <c r="W145" s="94"/>
      <c r="X145" s="94"/>
      <c r="Y145" s="94"/>
      <c r="Z145" s="94"/>
      <c r="AA145" s="94"/>
      <c r="AB145" s="94"/>
      <c r="AC145" s="94"/>
      <c r="AD145" s="94"/>
      <c r="AE145" s="94"/>
      <c r="AF145" s="94"/>
      <c r="AG145" s="94"/>
      <c r="AH145" s="94"/>
      <c r="AI145" s="94"/>
      <c r="AJ145" s="94"/>
      <c r="AK145" s="94"/>
      <c r="AL145" s="94"/>
      <c r="AM145" s="94"/>
      <c r="AN145" s="94"/>
      <c r="AO145" s="94"/>
      <c r="AP145" s="94"/>
      <c r="AQ145" s="94"/>
      <c r="AR145" s="94"/>
      <c r="AS145" s="94"/>
      <c r="AT145" s="94"/>
      <c r="AU145" s="94"/>
      <c r="AV145" s="94"/>
      <c r="AW145" s="94"/>
      <c r="AX145" s="94"/>
      <c r="AY145" s="94"/>
      <c r="AZ145" s="94"/>
      <c r="BA145" s="94"/>
      <c r="BB145" s="94"/>
      <c r="BC145" s="94"/>
      <c r="BD145" s="94"/>
      <c r="BE145" s="94"/>
      <c r="BF145" s="94"/>
      <c r="BG145" s="94"/>
      <c r="BH145" s="94"/>
      <c r="BI145" s="94"/>
      <c r="BJ145" s="94"/>
      <c r="BK145" s="94"/>
      <c r="BL145" s="94"/>
      <c r="BM145" s="94"/>
      <c r="BN145" s="94"/>
      <c r="BO145" s="94"/>
    </row>
    <row r="146" spans="3:67" ht="13.5" customHeight="1">
      <c r="C146" s="94"/>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4"/>
      <c r="AJ146" s="94"/>
      <c r="AK146" s="94"/>
      <c r="AL146" s="94"/>
      <c r="AM146" s="94"/>
      <c r="AN146" s="94"/>
      <c r="AO146" s="94"/>
      <c r="AP146" s="94"/>
      <c r="AQ146" s="94"/>
      <c r="AR146" s="94"/>
      <c r="AS146" s="94"/>
      <c r="AT146" s="94"/>
      <c r="AU146" s="94"/>
      <c r="AV146" s="94"/>
      <c r="AW146" s="94"/>
      <c r="AX146" s="94"/>
      <c r="AY146" s="94"/>
      <c r="AZ146" s="94"/>
      <c r="BA146" s="94"/>
      <c r="BB146" s="94"/>
      <c r="BC146" s="94"/>
      <c r="BD146" s="94"/>
      <c r="BE146" s="94"/>
      <c r="BF146" s="94"/>
      <c r="BG146" s="94"/>
      <c r="BH146" s="94"/>
      <c r="BI146" s="94"/>
      <c r="BJ146" s="94"/>
      <c r="BK146" s="94"/>
      <c r="BL146" s="94"/>
      <c r="BM146" s="94"/>
      <c r="BN146" s="94"/>
      <c r="BO146" s="94"/>
    </row>
    <row r="147" spans="3:67" ht="13.5" customHeight="1">
      <c r="C147" s="94"/>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c r="AB147" s="94"/>
      <c r="AC147" s="94"/>
      <c r="AD147" s="94"/>
      <c r="AE147" s="94"/>
      <c r="AF147" s="94"/>
      <c r="AG147" s="94"/>
      <c r="AH147" s="94"/>
      <c r="AI147" s="94"/>
      <c r="AJ147" s="94"/>
      <c r="AK147" s="94"/>
      <c r="AL147" s="94"/>
      <c r="AM147" s="94"/>
      <c r="AN147" s="94"/>
      <c r="AO147" s="94"/>
      <c r="AP147" s="94"/>
      <c r="AQ147" s="94"/>
      <c r="AR147" s="94"/>
      <c r="AS147" s="94"/>
      <c r="AT147" s="94"/>
      <c r="AU147" s="94"/>
      <c r="AV147" s="94"/>
      <c r="AW147" s="94"/>
      <c r="AX147" s="94"/>
      <c r="AY147" s="94"/>
      <c r="AZ147" s="94"/>
      <c r="BA147" s="94"/>
      <c r="BB147" s="94"/>
      <c r="BC147" s="94"/>
      <c r="BD147" s="94"/>
      <c r="BE147" s="94"/>
      <c r="BF147" s="94"/>
      <c r="BG147" s="94"/>
      <c r="BH147" s="94"/>
      <c r="BI147" s="94"/>
      <c r="BJ147" s="94"/>
      <c r="BK147" s="94"/>
      <c r="BL147" s="94"/>
      <c r="BM147" s="94"/>
      <c r="BN147" s="94"/>
      <c r="BO147" s="94"/>
    </row>
    <row r="148" spans="3:67" ht="13.5" customHeight="1">
      <c r="C148" s="94"/>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c r="AB148" s="94"/>
      <c r="AC148" s="94"/>
      <c r="AD148" s="94"/>
      <c r="AE148" s="94"/>
      <c r="AF148" s="94"/>
      <c r="AG148" s="94"/>
      <c r="AH148" s="94"/>
      <c r="AI148" s="94"/>
      <c r="AJ148" s="94"/>
      <c r="AK148" s="94"/>
      <c r="AL148" s="94"/>
      <c r="AM148" s="94"/>
      <c r="AN148" s="94"/>
      <c r="AO148" s="94"/>
      <c r="AP148" s="94"/>
      <c r="AQ148" s="94"/>
      <c r="AR148" s="94"/>
      <c r="AS148" s="94"/>
      <c r="AT148" s="94"/>
      <c r="AU148" s="94"/>
      <c r="AV148" s="94"/>
      <c r="AW148" s="94"/>
      <c r="AX148" s="94"/>
      <c r="AY148" s="94"/>
      <c r="AZ148" s="94"/>
      <c r="BA148" s="94"/>
      <c r="BB148" s="94"/>
      <c r="BC148" s="94"/>
      <c r="BD148" s="94"/>
      <c r="BE148" s="94"/>
      <c r="BF148" s="94"/>
      <c r="BG148" s="94"/>
      <c r="BH148" s="94"/>
      <c r="BI148" s="94"/>
      <c r="BJ148" s="94"/>
      <c r="BK148" s="94"/>
      <c r="BL148" s="94"/>
      <c r="BM148" s="94"/>
      <c r="BN148" s="94"/>
      <c r="BO148" s="94"/>
    </row>
    <row r="149" spans="3:67" ht="13.5" customHeight="1">
      <c r="C149" s="94"/>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c r="AB149" s="94"/>
      <c r="AC149" s="94"/>
      <c r="AD149" s="94"/>
      <c r="AE149" s="94"/>
      <c r="AF149" s="94"/>
      <c r="AG149" s="94"/>
      <c r="AH149" s="94"/>
      <c r="AI149" s="94"/>
      <c r="AJ149" s="94"/>
      <c r="AK149" s="94"/>
      <c r="AL149" s="94"/>
      <c r="AM149" s="94"/>
      <c r="AN149" s="94"/>
      <c r="AO149" s="94"/>
      <c r="AP149" s="94"/>
      <c r="AQ149" s="94"/>
      <c r="AR149" s="94"/>
      <c r="AS149" s="94"/>
      <c r="AT149" s="94"/>
      <c r="AU149" s="94"/>
      <c r="AV149" s="94"/>
      <c r="AW149" s="94"/>
      <c r="AX149" s="94"/>
      <c r="AY149" s="94"/>
      <c r="AZ149" s="94"/>
      <c r="BA149" s="94"/>
      <c r="BB149" s="94"/>
      <c r="BC149" s="94"/>
      <c r="BD149" s="94"/>
      <c r="BE149" s="94"/>
      <c r="BF149" s="94"/>
      <c r="BG149" s="94"/>
      <c r="BH149" s="94"/>
      <c r="BI149" s="94"/>
      <c r="BJ149" s="94"/>
      <c r="BK149" s="94"/>
      <c r="BL149" s="94"/>
      <c r="BM149" s="94"/>
      <c r="BN149" s="94"/>
      <c r="BO149" s="94"/>
    </row>
    <row r="150" spans="3:67" ht="13.5" customHeight="1">
      <c r="C150" s="94"/>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c r="AB150" s="94"/>
      <c r="AC150" s="94"/>
      <c r="AD150" s="94"/>
      <c r="AE150" s="94"/>
      <c r="AF150" s="94"/>
      <c r="AG150" s="94"/>
      <c r="AH150" s="94"/>
      <c r="AI150" s="94"/>
      <c r="AJ150" s="94"/>
      <c r="AK150" s="94"/>
      <c r="AL150" s="94"/>
      <c r="AM150" s="94"/>
      <c r="AN150" s="94"/>
      <c r="AO150" s="94"/>
      <c r="AP150" s="94"/>
      <c r="AQ150" s="94"/>
      <c r="AR150" s="94"/>
      <c r="AS150" s="94"/>
      <c r="AT150" s="94"/>
      <c r="AU150" s="94"/>
      <c r="AV150" s="94"/>
      <c r="AW150" s="94"/>
      <c r="AX150" s="94"/>
      <c r="AY150" s="94"/>
      <c r="AZ150" s="94"/>
      <c r="BA150" s="94"/>
      <c r="BB150" s="94"/>
      <c r="BC150" s="94"/>
      <c r="BD150" s="94"/>
      <c r="BE150" s="94"/>
      <c r="BF150" s="94"/>
      <c r="BG150" s="94"/>
      <c r="BH150" s="94"/>
      <c r="BI150" s="94"/>
      <c r="BJ150" s="94"/>
      <c r="BK150" s="94"/>
      <c r="BL150" s="94"/>
      <c r="BM150" s="94"/>
      <c r="BN150" s="94"/>
      <c r="BO150" s="94"/>
    </row>
    <row r="151" spans="3:67" ht="13.5" customHeight="1">
      <c r="C151" s="94"/>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c r="AB151" s="94"/>
      <c r="AC151" s="94"/>
      <c r="AD151" s="94"/>
      <c r="AE151" s="94"/>
      <c r="AF151" s="94"/>
      <c r="AG151" s="94"/>
      <c r="AH151" s="94"/>
      <c r="AI151" s="94"/>
      <c r="AJ151" s="94"/>
      <c r="AK151" s="94"/>
      <c r="AL151" s="94"/>
      <c r="AM151" s="94"/>
      <c r="AN151" s="94"/>
      <c r="AO151" s="94"/>
      <c r="AP151" s="94"/>
      <c r="AQ151" s="94"/>
      <c r="AR151" s="94"/>
      <c r="AS151" s="94"/>
      <c r="AT151" s="94"/>
      <c r="AU151" s="94"/>
      <c r="AV151" s="94"/>
      <c r="AW151" s="94"/>
      <c r="AX151" s="94"/>
      <c r="AY151" s="94"/>
      <c r="AZ151" s="94"/>
      <c r="BA151" s="94"/>
      <c r="BB151" s="94"/>
      <c r="BC151" s="94"/>
      <c r="BD151" s="94"/>
      <c r="BE151" s="94"/>
      <c r="BF151" s="94"/>
      <c r="BG151" s="94"/>
      <c r="BH151" s="94"/>
      <c r="BI151" s="94"/>
      <c r="BJ151" s="94"/>
      <c r="BK151" s="94"/>
      <c r="BL151" s="94"/>
      <c r="BM151" s="94"/>
      <c r="BN151" s="94"/>
      <c r="BO151" s="94"/>
    </row>
    <row r="152" spans="3:67" ht="13.5" customHeight="1">
      <c r="C152" s="94"/>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c r="AB152" s="94"/>
      <c r="AC152" s="94"/>
      <c r="AD152" s="94"/>
      <c r="AE152" s="94"/>
      <c r="AF152" s="94"/>
      <c r="AG152" s="94"/>
      <c r="AH152" s="94"/>
      <c r="AI152" s="94"/>
      <c r="AJ152" s="94"/>
      <c r="AK152" s="94"/>
      <c r="AL152" s="94"/>
      <c r="AM152" s="94"/>
      <c r="AN152" s="94"/>
      <c r="AO152" s="94"/>
      <c r="AP152" s="94"/>
      <c r="AQ152" s="94"/>
      <c r="AR152" s="94"/>
      <c r="AS152" s="94"/>
      <c r="AT152" s="94"/>
      <c r="AU152" s="94"/>
      <c r="AV152" s="94"/>
      <c r="AW152" s="94"/>
      <c r="AX152" s="94"/>
      <c r="AY152" s="94"/>
      <c r="AZ152" s="94"/>
      <c r="BA152" s="94"/>
      <c r="BB152" s="94"/>
      <c r="BC152" s="94"/>
      <c r="BD152" s="94"/>
      <c r="BE152" s="94"/>
      <c r="BF152" s="94"/>
      <c r="BG152" s="94"/>
      <c r="BH152" s="94"/>
      <c r="BI152" s="94"/>
      <c r="BJ152" s="94"/>
      <c r="BK152" s="94"/>
      <c r="BL152" s="94"/>
      <c r="BM152" s="94"/>
      <c r="BN152" s="94"/>
      <c r="BO152" s="94"/>
    </row>
    <row r="153" spans="3:67" ht="13.5" customHeight="1">
      <c r="C153" s="94"/>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c r="AB153" s="94"/>
      <c r="AC153" s="94"/>
      <c r="AD153" s="94"/>
      <c r="AE153" s="94"/>
      <c r="AF153" s="94"/>
      <c r="AG153" s="94"/>
      <c r="AH153" s="94"/>
      <c r="AI153" s="94"/>
      <c r="AJ153" s="94"/>
      <c r="AK153" s="94"/>
      <c r="AL153" s="94"/>
      <c r="AM153" s="94"/>
      <c r="AN153" s="94"/>
      <c r="AO153" s="94"/>
      <c r="AP153" s="94"/>
      <c r="AQ153" s="94"/>
      <c r="AR153" s="94"/>
      <c r="AS153" s="94"/>
      <c r="AT153" s="94"/>
      <c r="AU153" s="94"/>
      <c r="AV153" s="94"/>
      <c r="AW153" s="94"/>
      <c r="AX153" s="94"/>
      <c r="AY153" s="94"/>
      <c r="AZ153" s="94"/>
      <c r="BA153" s="94"/>
      <c r="BB153" s="94"/>
      <c r="BC153" s="94"/>
      <c r="BD153" s="94"/>
      <c r="BE153" s="94"/>
      <c r="BF153" s="94"/>
      <c r="BG153" s="94"/>
      <c r="BH153" s="94"/>
      <c r="BI153" s="94"/>
      <c r="BJ153" s="94"/>
      <c r="BK153" s="94"/>
      <c r="BL153" s="94"/>
      <c r="BM153" s="94"/>
      <c r="BN153" s="94"/>
      <c r="BO153" s="94"/>
    </row>
    <row r="154" spans="3:67" ht="13.5" customHeight="1">
      <c r="C154" s="94"/>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c r="AF154" s="94"/>
      <c r="AG154" s="94"/>
      <c r="AH154" s="94"/>
      <c r="AI154" s="94"/>
      <c r="AJ154" s="94"/>
      <c r="AK154" s="94"/>
      <c r="AL154" s="94"/>
      <c r="AM154" s="94"/>
      <c r="AN154" s="94"/>
      <c r="AO154" s="94"/>
      <c r="AP154" s="94"/>
      <c r="AQ154" s="94"/>
      <c r="AR154" s="94"/>
      <c r="AS154" s="94"/>
      <c r="AT154" s="94"/>
      <c r="AU154" s="94"/>
      <c r="AV154" s="94"/>
      <c r="AW154" s="94"/>
      <c r="AX154" s="94"/>
      <c r="AY154" s="94"/>
      <c r="AZ154" s="94"/>
      <c r="BA154" s="94"/>
      <c r="BB154" s="94"/>
      <c r="BC154" s="94"/>
      <c r="BD154" s="94"/>
      <c r="BE154" s="94"/>
      <c r="BF154" s="94"/>
      <c r="BG154" s="94"/>
      <c r="BH154" s="94"/>
      <c r="BI154" s="94"/>
      <c r="BJ154" s="94"/>
      <c r="BK154" s="94"/>
      <c r="BL154" s="94"/>
      <c r="BM154" s="94"/>
      <c r="BN154" s="94"/>
      <c r="BO154" s="94"/>
    </row>
    <row r="155" spans="3:67" ht="13.5" customHeight="1">
      <c r="C155" s="94"/>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4"/>
      <c r="AI155" s="94"/>
      <c r="AJ155" s="94"/>
      <c r="AK155" s="94"/>
      <c r="AL155" s="94"/>
      <c r="AM155" s="94"/>
      <c r="AN155" s="94"/>
      <c r="AO155" s="94"/>
      <c r="AP155" s="94"/>
      <c r="AQ155" s="94"/>
      <c r="AR155" s="94"/>
      <c r="AS155" s="94"/>
      <c r="AT155" s="94"/>
      <c r="AU155" s="94"/>
      <c r="AV155" s="94"/>
      <c r="AW155" s="94"/>
      <c r="AX155" s="94"/>
      <c r="AY155" s="94"/>
      <c r="AZ155" s="94"/>
      <c r="BA155" s="94"/>
      <c r="BB155" s="94"/>
      <c r="BC155" s="94"/>
      <c r="BD155" s="94"/>
      <c r="BE155" s="94"/>
      <c r="BF155" s="94"/>
      <c r="BG155" s="94"/>
      <c r="BH155" s="94"/>
      <c r="BI155" s="94"/>
      <c r="BJ155" s="94"/>
      <c r="BK155" s="94"/>
      <c r="BL155" s="94"/>
      <c r="BM155" s="94"/>
      <c r="BN155" s="94"/>
      <c r="BO155" s="94"/>
    </row>
    <row r="156" spans="3:67" ht="13.5" customHeight="1">
      <c r="C156" s="94"/>
      <c r="BM156" s="94"/>
      <c r="BN156" s="94"/>
      <c r="BO156" s="94"/>
    </row>
    <row r="157" spans="3:67" ht="13.5" customHeight="1">
      <c r="C157" s="94"/>
      <c r="BM157" s="94"/>
      <c r="BN157" s="94"/>
      <c r="BO157" s="94"/>
    </row>
  </sheetData>
  <phoneticPr fontId="80" type="noConversion"/>
  <conditionalFormatting sqref="DB42:DE54">
    <cfRule type="dataBar" priority="1">
      <dataBar>
        <cfvo type="min"/>
        <cfvo type="max"/>
        <color rgb="FF638EC6"/>
      </dataBar>
      <extLst>
        <ext xmlns:x14="http://schemas.microsoft.com/office/spreadsheetml/2009/9/main" uri="{B025F937-C7B1-47D3-B67F-A62EFF666E3E}">
          <x14:id>{493D2A37-79A6-4738-B6CE-F58F77A9CC25}</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493D2A37-79A6-4738-B6CE-F58F77A9CC25}">
            <x14:dataBar minLength="0" maxLength="100" border="1" negativeBarBorderColorSameAsPositive="0">
              <x14:cfvo type="autoMin"/>
              <x14:cfvo type="autoMax"/>
              <x14:borderColor rgb="FF638EC6"/>
              <x14:negativeFillColor rgb="FFFF0000"/>
              <x14:negativeBorderColor rgb="FFFF0000"/>
              <x14:axisColor rgb="FF000000"/>
            </x14:dataBar>
          </x14:cfRule>
          <xm:sqref>DB42:DE54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ED183"/>
  <sheetViews>
    <sheetView zoomScaleNormal="100" workbookViewId="0">
      <pane ySplit="20" topLeftCell="A21" activePane="bottomLeft" state="frozen"/>
      <selection pane="bottomLeft" activeCell="A21" sqref="A21"/>
    </sheetView>
  </sheetViews>
  <sheetFormatPr defaultColWidth="9.15625" defaultRowHeight="11.1"/>
  <cols>
    <col min="1" max="1" width="4.83984375" style="54" customWidth="1"/>
    <col min="2" max="2" width="13.83984375" style="54" customWidth="1"/>
    <col min="3" max="3" width="19.41796875" style="54" bestFit="1" customWidth="1"/>
    <col min="4" max="4" width="12.578125" style="54" customWidth="1"/>
    <col min="5" max="5" width="13.83984375" style="108" customWidth="1"/>
    <col min="6" max="6" width="23" style="54" bestFit="1" customWidth="1"/>
    <col min="7" max="7" width="10.578125" style="53" customWidth="1"/>
    <col min="8" max="134" width="10.578125" style="54" customWidth="1"/>
    <col min="135" max="147" width="12.41796875" style="54" bestFit="1" customWidth="1"/>
    <col min="148" max="16384" width="9.15625" style="54"/>
  </cols>
  <sheetData>
    <row r="2" spans="2:134">
      <c r="B2" s="87"/>
      <c r="C2" s="87"/>
      <c r="D2" s="87"/>
      <c r="F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row>
    <row r="3" spans="2:134" s="53" customFormat="1">
      <c r="E3" s="109"/>
    </row>
    <row r="20" spans="2:3" ht="11.7">
      <c r="B20" s="60" t="s">
        <v>173</v>
      </c>
      <c r="C20" s="60" t="s">
        <v>174</v>
      </c>
    </row>
    <row r="21" spans="2:3">
      <c r="B21" s="54" t="s">
        <v>146</v>
      </c>
      <c r="C21" s="53">
        <v>56778035</v>
      </c>
    </row>
    <row r="22" spans="2:3">
      <c r="B22" s="54" t="s">
        <v>144</v>
      </c>
      <c r="C22" s="53">
        <v>32764349</v>
      </c>
    </row>
    <row r="23" spans="2:3">
      <c r="B23" s="54" t="s">
        <v>145</v>
      </c>
      <c r="C23" s="53">
        <v>104440483</v>
      </c>
    </row>
    <row r="24" spans="2:3">
      <c r="B24" s="54" t="s">
        <v>148</v>
      </c>
      <c r="C24" s="53">
        <v>112509122</v>
      </c>
    </row>
    <row r="25" spans="2:3">
      <c r="B25" s="54" t="s">
        <v>149</v>
      </c>
      <c r="C25" s="53">
        <v>301821867</v>
      </c>
    </row>
    <row r="26" spans="2:3">
      <c r="B26" s="54" t="s">
        <v>150</v>
      </c>
      <c r="C26" s="53">
        <v>275029911</v>
      </c>
    </row>
    <row r="27" spans="2:3">
      <c r="B27" s="54" t="s">
        <v>154</v>
      </c>
      <c r="C27" s="53">
        <v>184161912</v>
      </c>
    </row>
    <row r="28" spans="2:3">
      <c r="B28" s="54" t="s">
        <v>155</v>
      </c>
      <c r="C28" s="53">
        <v>129401733</v>
      </c>
    </row>
    <row r="29" spans="2:3">
      <c r="B29" s="54" t="s">
        <v>156</v>
      </c>
      <c r="C29" s="53">
        <v>41448444</v>
      </c>
    </row>
    <row r="30" spans="2:3">
      <c r="B30" s="54" t="s">
        <v>166</v>
      </c>
      <c r="C30" s="53">
        <v>413910766</v>
      </c>
    </row>
    <row r="31" spans="2:3">
      <c r="B31" s="54" t="s">
        <v>167</v>
      </c>
      <c r="C31" s="53">
        <v>383803250</v>
      </c>
    </row>
    <row r="32" spans="2:3">
      <c r="B32" s="54" t="s">
        <v>169</v>
      </c>
      <c r="C32" s="53">
        <v>197483267</v>
      </c>
    </row>
    <row r="33" spans="2:3">
      <c r="B33" s="61" t="s">
        <v>172</v>
      </c>
      <c r="C33" s="53">
        <v>100129111</v>
      </c>
    </row>
    <row r="34" spans="2:3">
      <c r="B34" s="61" t="s">
        <v>176</v>
      </c>
      <c r="C34" s="53">
        <v>82806125</v>
      </c>
    </row>
    <row r="35" spans="2:3">
      <c r="B35" s="61" t="s">
        <v>179</v>
      </c>
      <c r="C35" s="53">
        <v>149693489</v>
      </c>
    </row>
    <row r="36" spans="2:3">
      <c r="B36" s="61" t="s">
        <v>186</v>
      </c>
      <c r="C36" s="53">
        <v>248269550</v>
      </c>
    </row>
    <row r="37" spans="2:3">
      <c r="B37" s="61" t="s">
        <v>187</v>
      </c>
      <c r="C37" s="53">
        <v>138190257</v>
      </c>
    </row>
    <row r="38" spans="2:3">
      <c r="B38" s="61" t="s">
        <v>210</v>
      </c>
      <c r="C38" s="53">
        <v>161748397</v>
      </c>
    </row>
    <row r="39" spans="2:3">
      <c r="B39" s="61" t="s">
        <v>221</v>
      </c>
      <c r="C39" s="53">
        <v>195679825</v>
      </c>
    </row>
    <row r="40" spans="2:3">
      <c r="B40" s="61" t="s">
        <v>225</v>
      </c>
      <c r="C40" s="53">
        <v>117069263</v>
      </c>
    </row>
    <row r="41" spans="2:3">
      <c r="B41" s="61" t="s">
        <v>237</v>
      </c>
      <c r="C41" s="53">
        <v>182101623</v>
      </c>
    </row>
    <row r="42" spans="2:3">
      <c r="B42" s="61" t="s">
        <v>289</v>
      </c>
      <c r="C42" s="53">
        <v>157935040</v>
      </c>
    </row>
    <row r="43" spans="2:3">
      <c r="B43" s="61" t="s">
        <v>295</v>
      </c>
      <c r="C43" s="53">
        <v>140622361</v>
      </c>
    </row>
    <row r="44" spans="2:3">
      <c r="B44" s="170" t="s">
        <v>296</v>
      </c>
      <c r="C44" s="190">
        <v>174232242</v>
      </c>
    </row>
    <row r="46" spans="2:3">
      <c r="B46" s="88"/>
      <c r="C46" s="88"/>
    </row>
    <row r="47" spans="2:3">
      <c r="B47" s="54" t="s">
        <v>147</v>
      </c>
      <c r="C47" s="69">
        <f>SUM(C21:C23)/1000000000</f>
        <v>0.193982867</v>
      </c>
    </row>
    <row r="48" spans="2:3">
      <c r="B48" s="54" t="s">
        <v>151</v>
      </c>
      <c r="C48" s="69">
        <f>SUM(C24:C26)/1000000000</f>
        <v>0.68936090000000005</v>
      </c>
    </row>
    <row r="49" spans="2:3">
      <c r="B49" s="54" t="s">
        <v>162</v>
      </c>
      <c r="C49" s="69">
        <f>SUM(C27:C29)/1000000000</f>
        <v>0.35501208899999998</v>
      </c>
    </row>
    <row r="50" spans="2:3">
      <c r="B50" s="54" t="s">
        <v>170</v>
      </c>
      <c r="C50" s="69">
        <f>SUM(C30:C32)/1000000000</f>
        <v>0.99519728299999999</v>
      </c>
    </row>
    <row r="51" spans="2:3">
      <c r="B51" s="54" t="s">
        <v>178</v>
      </c>
      <c r="C51" s="69">
        <f>SUM(C33:C35)/1000000000</f>
        <v>0.33262872500000001</v>
      </c>
    </row>
    <row r="52" spans="2:3">
      <c r="B52" s="54" t="s">
        <v>190</v>
      </c>
      <c r="C52" s="69">
        <f>SUM(C36:C38)/1000000000</f>
        <v>0.54820820400000003</v>
      </c>
    </row>
    <row r="53" spans="2:3">
      <c r="B53" s="54" t="s">
        <v>240</v>
      </c>
      <c r="C53" s="69">
        <f>SUM(C39:C41)/1000000000</f>
        <v>0.494850711</v>
      </c>
    </row>
    <row r="54" spans="2:3">
      <c r="B54" s="54" t="s">
        <v>300</v>
      </c>
      <c r="C54" s="69">
        <f>SUM(C42:C44)/1000000000</f>
        <v>0.47278964299999998</v>
      </c>
    </row>
    <row r="107" spans="6:6">
      <c r="F107" s="53"/>
    </row>
    <row r="108" spans="6:6">
      <c r="F108" s="53"/>
    </row>
    <row r="109" spans="6:6">
      <c r="F109" s="53"/>
    </row>
    <row r="110" spans="6:6">
      <c r="F110" s="53"/>
    </row>
    <row r="111" spans="6:6">
      <c r="F111" s="53"/>
    </row>
    <row r="112" spans="6:6">
      <c r="F112" s="53"/>
    </row>
    <row r="113" spans="6:6">
      <c r="F113" s="53"/>
    </row>
    <row r="114" spans="6:6">
      <c r="F114" s="53"/>
    </row>
    <row r="115" spans="6:6">
      <c r="F115" s="53"/>
    </row>
    <row r="116" spans="6:6">
      <c r="F116" s="53"/>
    </row>
    <row r="117" spans="6:6">
      <c r="F117" s="53"/>
    </row>
    <row r="118" spans="6:6">
      <c r="F118" s="53"/>
    </row>
    <row r="119" spans="6:6">
      <c r="F119" s="53"/>
    </row>
    <row r="120" spans="6:6">
      <c r="F120" s="53"/>
    </row>
    <row r="121" spans="6:6">
      <c r="F121" s="53"/>
    </row>
    <row r="122" spans="6:6">
      <c r="F122" s="53"/>
    </row>
    <row r="123" spans="6:6">
      <c r="F123" s="53"/>
    </row>
    <row r="124" spans="6:6">
      <c r="F124" s="53"/>
    </row>
    <row r="125" spans="6:6">
      <c r="F125" s="53"/>
    </row>
    <row r="126" spans="6:6">
      <c r="F126" s="53"/>
    </row>
    <row r="127" spans="6:6">
      <c r="F127" s="53"/>
    </row>
    <row r="128" spans="6:6">
      <c r="F128" s="53"/>
    </row>
    <row r="129" spans="6:6">
      <c r="F129" s="53"/>
    </row>
    <row r="130" spans="6:6">
      <c r="F130" s="53"/>
    </row>
    <row r="131" spans="6:6">
      <c r="F131" s="53"/>
    </row>
    <row r="132" spans="6:6">
      <c r="F132" s="53"/>
    </row>
    <row r="133" spans="6:6">
      <c r="F133" s="53"/>
    </row>
    <row r="134" spans="6:6">
      <c r="F134" s="53"/>
    </row>
    <row r="135" spans="6:6">
      <c r="F135" s="53"/>
    </row>
    <row r="136" spans="6:6">
      <c r="F136" s="53"/>
    </row>
    <row r="137" spans="6:6">
      <c r="F137" s="53"/>
    </row>
    <row r="138" spans="6:6">
      <c r="F138" s="53"/>
    </row>
    <row r="139" spans="6:6">
      <c r="F139" s="53"/>
    </row>
    <row r="140" spans="6:6">
      <c r="F140" s="53"/>
    </row>
    <row r="141" spans="6:6">
      <c r="F141" s="53"/>
    </row>
    <row r="142" spans="6:6">
      <c r="F142" s="53"/>
    </row>
    <row r="143" spans="6:6">
      <c r="F143" s="53"/>
    </row>
    <row r="144" spans="6:6">
      <c r="F144" s="53"/>
    </row>
    <row r="145" spans="6:6">
      <c r="F145" s="53"/>
    </row>
    <row r="146" spans="6:6">
      <c r="F146" s="53"/>
    </row>
    <row r="147" spans="6:6">
      <c r="F147" s="53"/>
    </row>
    <row r="148" spans="6:6">
      <c r="F148" s="53"/>
    </row>
    <row r="149" spans="6:6">
      <c r="F149" s="53"/>
    </row>
    <row r="150" spans="6:6">
      <c r="F150" s="53"/>
    </row>
    <row r="151" spans="6:6">
      <c r="F151" s="53"/>
    </row>
    <row r="152" spans="6:6">
      <c r="F152" s="53"/>
    </row>
    <row r="153" spans="6:6">
      <c r="F153" s="53"/>
    </row>
    <row r="154" spans="6:6">
      <c r="F154" s="53"/>
    </row>
    <row r="155" spans="6:6">
      <c r="F155" s="53"/>
    </row>
    <row r="156" spans="6:6">
      <c r="F156" s="53"/>
    </row>
    <row r="157" spans="6:6">
      <c r="F157" s="53"/>
    </row>
    <row r="158" spans="6:6">
      <c r="F158" s="53"/>
    </row>
    <row r="159" spans="6:6">
      <c r="F159" s="53"/>
    </row>
    <row r="160" spans="6:6">
      <c r="F160" s="53"/>
    </row>
    <row r="161" spans="6:6">
      <c r="F161" s="53"/>
    </row>
    <row r="162" spans="6:6">
      <c r="F162" s="53"/>
    </row>
    <row r="163" spans="6:6">
      <c r="F163" s="53"/>
    </row>
    <row r="164" spans="6:6">
      <c r="F164" s="53"/>
    </row>
    <row r="165" spans="6:6">
      <c r="F165" s="53"/>
    </row>
    <row r="166" spans="6:6">
      <c r="F166" s="53"/>
    </row>
    <row r="167" spans="6:6">
      <c r="F167" s="53"/>
    </row>
    <row r="168" spans="6:6">
      <c r="F168" s="53"/>
    </row>
    <row r="169" spans="6:6">
      <c r="F169" s="53"/>
    </row>
    <row r="170" spans="6:6">
      <c r="F170" s="53"/>
    </row>
    <row r="171" spans="6:6">
      <c r="F171" s="53"/>
    </row>
    <row r="172" spans="6:6">
      <c r="F172" s="53"/>
    </row>
    <row r="173" spans="6:6">
      <c r="F173" s="53"/>
    </row>
    <row r="174" spans="6:6">
      <c r="F174" s="53"/>
    </row>
    <row r="175" spans="6:6">
      <c r="F175" s="53"/>
    </row>
    <row r="176" spans="6:6">
      <c r="F176" s="53"/>
    </row>
    <row r="177" spans="6:6">
      <c r="F177" s="53"/>
    </row>
    <row r="178" spans="6:6">
      <c r="F178" s="53"/>
    </row>
    <row r="179" spans="6:6">
      <c r="F179" s="53"/>
    </row>
    <row r="180" spans="6:6">
      <c r="F180" s="53"/>
    </row>
    <row r="181" spans="6:6">
      <c r="F181" s="53"/>
    </row>
    <row r="182" spans="6:6">
      <c r="F182" s="53"/>
    </row>
    <row r="183" spans="6:6">
      <c r="F183" s="53"/>
    </row>
  </sheetData>
  <phoneticPr fontId="80"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X17"/>
  <sheetViews>
    <sheetView showGridLines="0" workbookViewId="0">
      <pane xSplit="3" topLeftCell="D1" activePane="topRight" state="frozen"/>
      <selection pane="topRight" activeCell="J26" sqref="J26"/>
    </sheetView>
  </sheetViews>
  <sheetFormatPr defaultColWidth="9.15625" defaultRowHeight="11.1" outlineLevelCol="1"/>
  <cols>
    <col min="1" max="1" width="2.41796875" style="132" customWidth="1"/>
    <col min="2" max="2" width="18.578125" style="137" customWidth="1"/>
    <col min="3" max="3" width="22.578125" style="53" customWidth="1"/>
    <col min="4" max="4" width="16.41796875" style="131" customWidth="1"/>
    <col min="5" max="5" width="12.83984375" style="131" bestFit="1" customWidth="1"/>
    <col min="6" max="9" width="12.41796875" style="131" bestFit="1" customWidth="1"/>
    <col min="10" max="10" width="12.41796875" style="132" bestFit="1" customWidth="1"/>
    <col min="11" max="16" width="13.41796875" style="131" hidden="1" customWidth="1" outlineLevel="1"/>
    <col min="17" max="17" width="12.41796875" style="132" bestFit="1" customWidth="1" collapsed="1"/>
    <col min="18" max="23" width="13.41796875" style="131" hidden="1" customWidth="1" outlineLevel="1"/>
    <col min="24" max="24" width="9.15625" style="132" collapsed="1"/>
    <col min="25" max="16384" width="9.15625" style="132"/>
  </cols>
  <sheetData>
    <row r="2" spans="2:23">
      <c r="B2" s="130" t="s">
        <v>9</v>
      </c>
    </row>
    <row r="3" spans="2:23">
      <c r="B3" s="133" t="s">
        <v>276</v>
      </c>
    </row>
    <row r="4" spans="2:23" ht="22.2">
      <c r="B4" s="134" t="s">
        <v>277</v>
      </c>
      <c r="C4" s="135" t="s">
        <v>278</v>
      </c>
      <c r="D4" s="136" t="s">
        <v>279</v>
      </c>
    </row>
    <row r="5" spans="2:23">
      <c r="B5" s="137">
        <v>42936</v>
      </c>
      <c r="C5" s="53">
        <f>C13</f>
        <v>1277668939</v>
      </c>
    </row>
    <row r="6" spans="2:23">
      <c r="B6" s="137">
        <v>42988</v>
      </c>
      <c r="C6" s="53">
        <f>J13</f>
        <v>1393960140</v>
      </c>
      <c r="D6" s="94">
        <f>C6-C5</f>
        <v>116291201</v>
      </c>
    </row>
    <row r="7" spans="2:23" ht="15" customHeight="1">
      <c r="B7" s="138">
        <v>43018</v>
      </c>
      <c r="C7" s="53">
        <f>Q13</f>
        <v>1426980140</v>
      </c>
      <c r="D7" s="94">
        <f>C7-C6</f>
        <v>33020000</v>
      </c>
    </row>
    <row r="11" spans="2:23">
      <c r="B11" s="262" t="s">
        <v>211</v>
      </c>
      <c r="C11" s="264" t="s">
        <v>280</v>
      </c>
      <c r="D11" s="139"/>
      <c r="E11" s="139"/>
      <c r="F11" s="139"/>
      <c r="G11" s="139"/>
      <c r="H11" s="139"/>
      <c r="I11" s="140"/>
      <c r="J11" s="264" t="s">
        <v>281</v>
      </c>
      <c r="K11" s="139"/>
      <c r="L11" s="139"/>
      <c r="M11" s="139"/>
      <c r="N11" s="139"/>
      <c r="O11" s="139"/>
      <c r="P11" s="140"/>
      <c r="Q11" s="264" t="s">
        <v>282</v>
      </c>
      <c r="R11" s="139"/>
      <c r="S11" s="139"/>
      <c r="T11" s="139"/>
      <c r="U11" s="139"/>
      <c r="V11" s="139"/>
      <c r="W11" s="140"/>
    </row>
    <row r="12" spans="2:23">
      <c r="B12" s="263"/>
      <c r="C12" s="265"/>
      <c r="D12" s="124" t="s">
        <v>41</v>
      </c>
      <c r="E12" s="124">
        <v>360</v>
      </c>
      <c r="F12" s="124" t="s">
        <v>42</v>
      </c>
      <c r="G12" s="124" t="s">
        <v>43</v>
      </c>
      <c r="H12" s="124" t="s">
        <v>212</v>
      </c>
      <c r="I12" s="125" t="s">
        <v>34</v>
      </c>
      <c r="J12" s="265"/>
      <c r="K12" s="124" t="s">
        <v>41</v>
      </c>
      <c r="L12" s="124">
        <v>360</v>
      </c>
      <c r="M12" s="124" t="s">
        <v>42</v>
      </c>
      <c r="N12" s="124" t="s">
        <v>43</v>
      </c>
      <c r="O12" s="124" t="s">
        <v>212</v>
      </c>
      <c r="P12" s="125" t="s">
        <v>34</v>
      </c>
      <c r="Q12" s="265"/>
      <c r="R12" s="124" t="s">
        <v>41</v>
      </c>
      <c r="S12" s="124">
        <v>360</v>
      </c>
      <c r="T12" s="124" t="s">
        <v>42</v>
      </c>
      <c r="U12" s="124" t="s">
        <v>43</v>
      </c>
      <c r="V12" s="124" t="s">
        <v>212</v>
      </c>
      <c r="W12" s="125" t="s">
        <v>34</v>
      </c>
    </row>
    <row r="13" spans="2:23">
      <c r="B13" s="141" t="s">
        <v>168</v>
      </c>
      <c r="C13" s="142">
        <f>SUM(D13:I13)</f>
        <v>1277668939</v>
      </c>
      <c r="D13" s="94">
        <v>180000000</v>
      </c>
      <c r="E13" s="94">
        <v>153000000</v>
      </c>
      <c r="F13" s="94">
        <v>115130000</v>
      </c>
      <c r="G13" s="94">
        <v>280000000</v>
      </c>
      <c r="H13" s="94">
        <v>101580000</v>
      </c>
      <c r="I13" s="143">
        <v>447958939</v>
      </c>
      <c r="J13" s="142">
        <f>SUM(K13:P13)</f>
        <v>1393960140</v>
      </c>
      <c r="K13" s="94">
        <v>180000000</v>
      </c>
      <c r="L13" s="94">
        <v>156000000</v>
      </c>
      <c r="M13" s="94">
        <v>115170000</v>
      </c>
      <c r="N13" s="94">
        <v>310000000</v>
      </c>
      <c r="O13" s="94">
        <v>101590000</v>
      </c>
      <c r="P13" s="143">
        <v>531200140</v>
      </c>
      <c r="Q13" s="142">
        <f>SUM(R13:W13)</f>
        <v>1426980140</v>
      </c>
      <c r="R13" s="94">
        <v>180000000</v>
      </c>
      <c r="S13" s="94">
        <v>159000000</v>
      </c>
      <c r="T13" s="94">
        <v>125190000</v>
      </c>
      <c r="U13" s="94">
        <v>330000000</v>
      </c>
      <c r="V13" s="94">
        <v>101590000</v>
      </c>
      <c r="W13" s="143">
        <v>531200140</v>
      </c>
    </row>
    <row r="14" spans="2:23">
      <c r="B14" s="144" t="s">
        <v>82</v>
      </c>
      <c r="C14" s="142">
        <f>SUM(D14:I14)</f>
        <v>21381770</v>
      </c>
      <c r="D14" s="94">
        <v>1249000</v>
      </c>
      <c r="E14" s="94">
        <v>5320000</v>
      </c>
      <c r="F14" s="94">
        <v>4710000</v>
      </c>
      <c r="G14" s="94">
        <v>3660000</v>
      </c>
      <c r="H14" s="94">
        <v>370000</v>
      </c>
      <c r="I14" s="143">
        <v>6072770</v>
      </c>
      <c r="J14" s="142">
        <f>SUM(K14:P14)</f>
        <v>23664750</v>
      </c>
      <c r="K14" s="94">
        <v>1340000</v>
      </c>
      <c r="L14" s="94">
        <v>5440000</v>
      </c>
      <c r="M14" s="94">
        <v>4790000</v>
      </c>
      <c r="N14" s="94">
        <v>4250000</v>
      </c>
      <c r="O14" s="94">
        <v>420000</v>
      </c>
      <c r="P14" s="143">
        <v>7424750</v>
      </c>
      <c r="Q14" s="142">
        <f>SUM(R14:W14)</f>
        <v>24282750</v>
      </c>
      <c r="R14" s="94">
        <v>1378000</v>
      </c>
      <c r="S14" s="94">
        <v>5480000</v>
      </c>
      <c r="T14" s="94">
        <v>5010000</v>
      </c>
      <c r="U14" s="94">
        <v>4550000</v>
      </c>
      <c r="V14" s="94">
        <v>440000</v>
      </c>
      <c r="W14" s="143">
        <v>7424750</v>
      </c>
    </row>
    <row r="15" spans="2:23">
      <c r="B15" s="144" t="s">
        <v>84</v>
      </c>
      <c r="C15" s="142">
        <f>SUM(D15:I15)</f>
        <v>37523106</v>
      </c>
      <c r="D15" s="94">
        <v>7688000</v>
      </c>
      <c r="E15" s="94">
        <v>5520000</v>
      </c>
      <c r="F15" s="94">
        <v>6900000</v>
      </c>
      <c r="G15" s="94">
        <v>6430000</v>
      </c>
      <c r="H15" s="94">
        <v>1250000</v>
      </c>
      <c r="I15" s="143">
        <v>9735106</v>
      </c>
      <c r="J15" s="142">
        <f>SUM(K15:P15)</f>
        <v>37799818</v>
      </c>
      <c r="K15" s="94">
        <v>7734000</v>
      </c>
      <c r="L15" s="94">
        <v>5540000</v>
      </c>
      <c r="M15" s="94">
        <v>6920000</v>
      </c>
      <c r="N15" s="94">
        <v>6500000</v>
      </c>
      <c r="O15" s="94">
        <v>1260000</v>
      </c>
      <c r="P15" s="143">
        <v>9845818</v>
      </c>
      <c r="Q15" s="142">
        <f>SUM(R15:W15)</f>
        <v>37886818</v>
      </c>
      <c r="R15" s="94">
        <v>7761000</v>
      </c>
      <c r="S15" s="94">
        <v>5550000</v>
      </c>
      <c r="T15" s="94">
        <v>6930000</v>
      </c>
      <c r="U15" s="94">
        <v>6540000</v>
      </c>
      <c r="V15" s="94">
        <v>1260000</v>
      </c>
      <c r="W15" s="143">
        <v>9845818</v>
      </c>
    </row>
    <row r="16" spans="2:23">
      <c r="B16" s="144" t="s">
        <v>85</v>
      </c>
      <c r="C16" s="142">
        <f>SUM(D16:I16)</f>
        <v>60897476</v>
      </c>
      <c r="D16" s="94">
        <v>12968000</v>
      </c>
      <c r="E16" s="94">
        <v>9130000</v>
      </c>
      <c r="F16" s="94">
        <v>8020000</v>
      </c>
      <c r="G16" s="94">
        <v>8070000</v>
      </c>
      <c r="H16" s="94">
        <v>3770000</v>
      </c>
      <c r="I16" s="143">
        <v>18939476</v>
      </c>
      <c r="J16" s="142">
        <f>SUM(K16:P16)</f>
        <v>71216377</v>
      </c>
      <c r="K16" s="94">
        <v>14310000</v>
      </c>
      <c r="L16" s="94">
        <v>10460000</v>
      </c>
      <c r="M16" s="94">
        <v>8410000</v>
      </c>
      <c r="N16" s="94">
        <v>9610000</v>
      </c>
      <c r="O16" s="94">
        <v>4030000</v>
      </c>
      <c r="P16" s="143">
        <v>24396377</v>
      </c>
      <c r="Q16" s="142">
        <f>SUM(R16:W16)</f>
        <v>77281377</v>
      </c>
      <c r="R16" s="94">
        <v>14975000</v>
      </c>
      <c r="S16" s="94">
        <v>11380000</v>
      </c>
      <c r="T16" s="94">
        <v>8840000</v>
      </c>
      <c r="U16" s="94">
        <v>13530000</v>
      </c>
      <c r="V16" s="94">
        <v>4160000</v>
      </c>
      <c r="W16" s="143">
        <v>24396377</v>
      </c>
    </row>
    <row r="17" spans="2:23">
      <c r="B17" s="145" t="s">
        <v>152</v>
      </c>
      <c r="C17" s="146">
        <f>SUM(D17:I17)</f>
        <v>111052591</v>
      </c>
      <c r="D17" s="147">
        <v>17244000</v>
      </c>
      <c r="E17" s="147">
        <v>21520000</v>
      </c>
      <c r="F17" s="147">
        <v>16500000</v>
      </c>
      <c r="G17" s="147">
        <v>20360000</v>
      </c>
      <c r="H17" s="147">
        <v>6990000</v>
      </c>
      <c r="I17" s="148">
        <v>28438591</v>
      </c>
      <c r="J17" s="146">
        <f>SUM(K17:P17)</f>
        <v>114270916</v>
      </c>
      <c r="K17" s="147">
        <v>17332000</v>
      </c>
      <c r="L17" s="147">
        <v>21670000</v>
      </c>
      <c r="M17" s="147">
        <v>16670000</v>
      </c>
      <c r="N17" s="147">
        <v>20630000</v>
      </c>
      <c r="O17" s="147">
        <v>7690000</v>
      </c>
      <c r="P17" s="148">
        <v>30278916</v>
      </c>
      <c r="Q17" s="146">
        <f>SUM(R17:W17)</f>
        <v>114747916</v>
      </c>
      <c r="R17" s="147">
        <v>17369000</v>
      </c>
      <c r="S17" s="147">
        <v>21720000</v>
      </c>
      <c r="T17" s="147">
        <v>16710000</v>
      </c>
      <c r="U17" s="147">
        <v>20780000</v>
      </c>
      <c r="V17" s="147">
        <v>7890000</v>
      </c>
      <c r="W17" s="148">
        <v>30278916</v>
      </c>
    </row>
  </sheetData>
  <mergeCells count="4">
    <mergeCell ref="B11:B12"/>
    <mergeCell ref="C11:C12"/>
    <mergeCell ref="J11:J12"/>
    <mergeCell ref="Q11:Q12"/>
  </mergeCells>
  <phoneticPr fontId="8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Table of Content</vt:lpstr>
      <vt:lpstr>0、 Summary - Projection</vt:lpstr>
      <vt:lpstr>Summary-Figure</vt:lpstr>
      <vt:lpstr>1P-Figures</vt:lpstr>
      <vt:lpstr>1.Direct Sales</vt:lpstr>
      <vt:lpstr>2. Marketplace Sales</vt:lpstr>
      <vt:lpstr>2.1 JD crowdfunding</vt:lpstr>
      <vt:lpstr>3.1 Android App download</vt:lpstr>
      <vt:lpstr>3. Comparison with BABA</vt:lpstr>
      <vt:lpstr>3. iOS ranking</vt:lpstr>
      <vt:lpstr>4.1 Search index daily</vt:lpstr>
      <vt:lpstr>4. Baidu index</vt:lpstr>
      <vt:lpstr>Disclaimer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Tian Hou</cp:lastModifiedBy>
  <cp:lastPrinted>2019-01-28T13:11:25Z</cp:lastPrinted>
  <dcterms:created xsi:type="dcterms:W3CDTF">2006-09-16T00:00:00Z</dcterms:created>
  <dcterms:modified xsi:type="dcterms:W3CDTF">2019-04-15T13:33:15Z</dcterms:modified>
</cp:coreProperties>
</file>