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ADF8664D-F08F-4E9C-BE9D-41266052CEB6}" xr6:coauthVersionLast="45" xr6:coauthVersionMax="45" xr10:uidLastSave="{00000000-0000-0000-0000-000000000000}"/>
  <bookViews>
    <workbookView xWindow="-10845" yWindow="1875" windowWidth="21600" windowHeight="11385" firstSheet="2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3" l="1"/>
  <c r="O12" i="3"/>
  <c r="O13" i="3"/>
  <c r="O14" i="3"/>
  <c r="R8" i="7" l="1"/>
  <c r="R7" i="7"/>
  <c r="R6" i="7"/>
  <c r="Q8" i="7"/>
  <c r="Q7" i="7"/>
  <c r="Q6" i="7"/>
  <c r="P8" i="7"/>
  <c r="P7" i="7"/>
  <c r="P6" i="7"/>
  <c r="I33" i="7"/>
  <c r="I32" i="7"/>
  <c r="J32" i="7"/>
  <c r="G32" i="7"/>
  <c r="J34" i="7"/>
  <c r="I34" i="7"/>
  <c r="G34" i="7"/>
  <c r="G33" i="7"/>
  <c r="J33" i="7"/>
  <c r="M54" i="7"/>
  <c r="M53" i="7"/>
  <c r="M52" i="7"/>
  <c r="L54" i="7"/>
  <c r="L53" i="7"/>
  <c r="I54" i="7"/>
  <c r="I53" i="7"/>
  <c r="I52" i="7"/>
  <c r="H54" i="7"/>
  <c r="H53" i="7"/>
  <c r="E54" i="7"/>
  <c r="E53" i="7"/>
  <c r="E52" i="7"/>
  <c r="D54" i="7"/>
  <c r="D53" i="7"/>
  <c r="BY12" i="5"/>
  <c r="BY13" i="5"/>
  <c r="BY11" i="5"/>
  <c r="Q7" i="4" l="1"/>
  <c r="L7" i="4"/>
  <c r="L6" i="4" s="1"/>
  <c r="L5" i="4" s="1"/>
  <c r="K7" i="4"/>
  <c r="Q6" i="4"/>
  <c r="K6" i="4"/>
  <c r="Q5" i="4"/>
  <c r="K5" i="4"/>
  <c r="Q18" i="4"/>
  <c r="K18" i="4"/>
  <c r="L18" i="4" s="1"/>
  <c r="L17" i="4" s="1"/>
  <c r="L16" i="4" s="1"/>
  <c r="Q17" i="4"/>
  <c r="K17" i="4"/>
  <c r="Q16" i="4"/>
  <c r="K16" i="4"/>
  <c r="Q29" i="4"/>
  <c r="L29" i="4"/>
  <c r="L28" i="4" s="1"/>
  <c r="L27" i="4" s="1"/>
  <c r="K29" i="4"/>
  <c r="Q28" i="4"/>
  <c r="K28" i="4"/>
  <c r="Q27" i="4"/>
  <c r="K27" i="4"/>
  <c r="Q40" i="4"/>
  <c r="K40" i="4"/>
  <c r="L40" i="4" s="1"/>
  <c r="L39" i="4" s="1"/>
  <c r="L38" i="4" s="1"/>
  <c r="Q39" i="4"/>
  <c r="K39" i="4"/>
  <c r="Q38" i="4"/>
  <c r="K38" i="4"/>
  <c r="BN6" i="6" l="1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5" i="6"/>
  <c r="BN4" i="6"/>
  <c r="AV28" i="5" l="1"/>
  <c r="AV27" i="5"/>
  <c r="D7" i="4"/>
  <c r="D6" i="4"/>
  <c r="D5" i="4"/>
  <c r="C7" i="4"/>
  <c r="C6" i="4"/>
  <c r="C5" i="4"/>
  <c r="N233" i="4" l="1"/>
  <c r="N234" i="4"/>
  <c r="N235" i="4"/>
  <c r="BT5" i="6" l="1"/>
  <c r="BU5" i="6"/>
  <c r="BT6" i="6"/>
  <c r="BU6" i="6"/>
  <c r="BT7" i="6"/>
  <c r="BU7" i="6"/>
  <c r="BT8" i="6"/>
  <c r="BU8" i="6"/>
  <c r="BT9" i="6"/>
  <c r="BU9" i="6"/>
  <c r="BT10" i="6"/>
  <c r="BU10" i="6"/>
  <c r="BT11" i="6"/>
  <c r="BU11" i="6"/>
  <c r="BT12" i="6"/>
  <c r="BU12" i="6"/>
  <c r="BT13" i="6"/>
  <c r="BU13" i="6"/>
  <c r="BT14" i="6"/>
  <c r="BU14" i="6"/>
  <c r="BS6" i="6"/>
  <c r="BS7" i="6"/>
  <c r="BS8" i="6"/>
  <c r="BS9" i="6"/>
  <c r="BS10" i="6"/>
  <c r="BS11" i="6"/>
  <c r="BS12" i="6"/>
  <c r="BS13" i="6"/>
  <c r="BS14" i="6"/>
  <c r="BS5" i="6"/>
  <c r="BS4" i="6"/>
  <c r="BR14" i="6"/>
  <c r="BR13" i="6"/>
  <c r="BR12" i="6"/>
  <c r="BR11" i="6"/>
  <c r="BM9" i="6" l="1"/>
  <c r="BM17" i="6"/>
  <c r="BM18" i="6"/>
  <c r="BL17" i="6"/>
  <c r="BL18" i="6"/>
  <c r="BL19" i="6"/>
  <c r="BM19" i="6" s="1"/>
  <c r="BL20" i="6"/>
  <c r="BM20" i="6" s="1"/>
  <c r="BL21" i="6"/>
  <c r="BM21" i="6" s="1"/>
  <c r="BL11" i="6"/>
  <c r="BM11" i="6" s="1"/>
  <c r="BL12" i="6"/>
  <c r="BM12" i="6" s="1"/>
  <c r="BL13" i="6"/>
  <c r="BM13" i="6" s="1"/>
  <c r="BL14" i="6"/>
  <c r="BM14" i="6" s="1"/>
  <c r="BL15" i="6"/>
  <c r="BM15" i="6" s="1"/>
  <c r="BL5" i="6"/>
  <c r="BM5" i="6" s="1"/>
  <c r="BL6" i="6"/>
  <c r="BM6" i="6" s="1"/>
  <c r="BL7" i="6"/>
  <c r="BM7" i="6" s="1"/>
  <c r="BL8" i="6"/>
  <c r="BM8" i="6" s="1"/>
  <c r="BL9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AY9" i="6"/>
  <c r="AY10" i="6"/>
  <c r="AY11" i="6"/>
  <c r="AY12" i="6"/>
  <c r="AY13" i="6"/>
  <c r="AY14" i="6"/>
  <c r="AY15" i="6"/>
  <c r="AY16" i="6"/>
  <c r="AY17" i="6"/>
  <c r="AY18" i="6"/>
  <c r="AY8" i="6"/>
  <c r="AY7" i="6"/>
  <c r="AY6" i="6"/>
  <c r="AY5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Z32" i="6"/>
  <c r="Z29" i="6"/>
  <c r="Z28" i="6"/>
  <c r="Y32" i="6"/>
  <c r="Y31" i="6"/>
  <c r="Z31" i="6" s="1"/>
  <c r="Y30" i="6"/>
  <c r="Z30" i="6" s="1"/>
  <c r="Y29" i="6"/>
  <c r="Y28" i="6"/>
  <c r="Y37" i="6"/>
  <c r="Z37" i="6" s="1"/>
  <c r="Y36" i="6"/>
  <c r="Z36" i="6" s="1"/>
  <c r="Y35" i="6"/>
  <c r="Z35" i="6" s="1"/>
  <c r="Y34" i="6"/>
  <c r="Z34" i="6" s="1"/>
  <c r="Y33" i="6"/>
  <c r="Z33" i="6" s="1"/>
  <c r="Y42" i="6"/>
  <c r="Z42" i="6" s="1"/>
  <c r="Y41" i="6"/>
  <c r="Z41" i="6" s="1"/>
  <c r="J11" i="6"/>
  <c r="K12" i="6"/>
  <c r="J13" i="6"/>
  <c r="J14" i="6"/>
  <c r="J15" i="6"/>
  <c r="J16" i="6"/>
  <c r="J17" i="6"/>
  <c r="J18" i="6"/>
  <c r="K18" i="6"/>
  <c r="J8" i="6"/>
  <c r="J10" i="6"/>
  <c r="J7" i="6"/>
  <c r="J5" i="6"/>
  <c r="F18" i="6"/>
  <c r="F17" i="6"/>
  <c r="K17" i="6" s="1"/>
  <c r="F16" i="6"/>
  <c r="F15" i="6"/>
  <c r="F14" i="6"/>
  <c r="K14" i="6" s="1"/>
  <c r="E16" i="6"/>
  <c r="L16" i="6" s="1"/>
  <c r="E17" i="6"/>
  <c r="L17" i="6" s="1"/>
  <c r="E18" i="6"/>
  <c r="L18" i="6" s="1"/>
  <c r="F13" i="6"/>
  <c r="K13" i="6" s="1"/>
  <c r="M13" i="6" s="1"/>
  <c r="F12" i="6"/>
  <c r="F11" i="6"/>
  <c r="F10" i="6"/>
  <c r="K10" i="6" s="1"/>
  <c r="F9" i="6"/>
  <c r="E13" i="6"/>
  <c r="L13" i="6" s="1"/>
  <c r="E12" i="6"/>
  <c r="L12" i="6" s="1"/>
  <c r="F8" i="6"/>
  <c r="F7" i="6"/>
  <c r="E7" i="6"/>
  <c r="L7" i="6" s="1"/>
  <c r="E8" i="6"/>
  <c r="L8" i="6" s="1"/>
  <c r="AU22" i="5"/>
  <c r="AU21" i="5"/>
  <c r="AU16" i="5"/>
  <c r="AU15" i="5"/>
  <c r="AU10" i="5"/>
  <c r="AU9" i="5"/>
  <c r="AT22" i="5"/>
  <c r="AV22" i="5" s="1"/>
  <c r="AT21" i="5"/>
  <c r="AV21" i="5" s="1"/>
  <c r="AT16" i="5"/>
  <c r="AV16" i="5" s="1"/>
  <c r="AT15" i="5"/>
  <c r="AV15" i="5" s="1"/>
  <c r="AT10" i="5"/>
  <c r="AV10" i="5" s="1"/>
  <c r="AT9" i="5"/>
  <c r="AV9" i="5" s="1"/>
  <c r="AU28" i="5"/>
  <c r="AX28" i="5" s="1"/>
  <c r="AZ28" i="5" s="1"/>
  <c r="AU27" i="5"/>
  <c r="AT28" i="5"/>
  <c r="AT27" i="5"/>
  <c r="AM24" i="5"/>
  <c r="AM23" i="5"/>
  <c r="AF24" i="5"/>
  <c r="AF23" i="5"/>
  <c r="Y24" i="5"/>
  <c r="Y23" i="5"/>
  <c r="AM18" i="5"/>
  <c r="AM17" i="5"/>
  <c r="AF18" i="5"/>
  <c r="AF17" i="5"/>
  <c r="Y18" i="5"/>
  <c r="Y17" i="5"/>
  <c r="AM12" i="5"/>
  <c r="AM11" i="5"/>
  <c r="AF12" i="5"/>
  <c r="AF11" i="5"/>
  <c r="Y12" i="5"/>
  <c r="Y11" i="5"/>
  <c r="AM6" i="5"/>
  <c r="AM5" i="5"/>
  <c r="AF6" i="5"/>
  <c r="AF5" i="5"/>
  <c r="Y6" i="5"/>
  <c r="Y5" i="5"/>
  <c r="O38" i="5"/>
  <c r="N38" i="5"/>
  <c r="O37" i="5"/>
  <c r="N37" i="5"/>
  <c r="O36" i="5"/>
  <c r="N36" i="5"/>
  <c r="O35" i="5"/>
  <c r="N35" i="5"/>
  <c r="O34" i="5"/>
  <c r="N34" i="5"/>
  <c r="O33" i="5"/>
  <c r="N33" i="5"/>
  <c r="O82" i="5"/>
  <c r="N82" i="5"/>
  <c r="O81" i="5"/>
  <c r="N81" i="5"/>
  <c r="O80" i="5"/>
  <c r="N80" i="5"/>
  <c r="O79" i="5"/>
  <c r="N79" i="5"/>
  <c r="O78" i="5"/>
  <c r="N78" i="5"/>
  <c r="O77" i="5"/>
  <c r="N77" i="5"/>
  <c r="AJ7" i="1"/>
  <c r="AJ8" i="1"/>
  <c r="AJ9" i="1"/>
  <c r="AJ6" i="1"/>
  <c r="N12" i="6" l="1"/>
  <c r="X12" i="6" s="1"/>
  <c r="N17" i="6"/>
  <c r="X17" i="6" s="1"/>
  <c r="AX10" i="5"/>
  <c r="AZ10" i="5" s="1"/>
  <c r="AW10" i="5"/>
  <c r="BD10" i="5" s="1"/>
  <c r="BF10" i="5" s="1"/>
  <c r="AW15" i="5"/>
  <c r="AX15" i="5"/>
  <c r="AZ15" i="5" s="1"/>
  <c r="AX9" i="5"/>
  <c r="AZ9" i="5" s="1"/>
  <c r="AW9" i="5"/>
  <c r="BD9" i="5" s="1"/>
  <c r="BF9" i="5" s="1"/>
  <c r="AW16" i="5"/>
  <c r="AX16" i="5"/>
  <c r="AZ16" i="5" s="1"/>
  <c r="AW21" i="5"/>
  <c r="AX21" i="5"/>
  <c r="AZ21" i="5" s="1"/>
  <c r="AW22" i="5"/>
  <c r="AX22" i="5"/>
  <c r="AX27" i="5"/>
  <c r="AZ27" i="5" s="1"/>
  <c r="AW28" i="5"/>
  <c r="BA28" i="5" s="1"/>
  <c r="BC28" i="5" s="1"/>
  <c r="AW27" i="5"/>
  <c r="M18" i="6"/>
  <c r="N18" i="6"/>
  <c r="N13" i="6"/>
  <c r="M17" i="6"/>
  <c r="K16" i="6"/>
  <c r="M16" i="6" s="1"/>
  <c r="K9" i="6"/>
  <c r="K11" i="6"/>
  <c r="K7" i="6"/>
  <c r="M7" i="6" s="1"/>
  <c r="K15" i="6"/>
  <c r="K8" i="6"/>
  <c r="M8" i="6" s="1"/>
  <c r="M12" i="6"/>
  <c r="J12" i="6"/>
  <c r="J9" i="6"/>
  <c r="J6" i="6"/>
  <c r="AT20" i="5"/>
  <c r="AV20" i="5" s="1"/>
  <c r="AT19" i="5"/>
  <c r="AV19" i="5" s="1"/>
  <c r="AT18" i="5"/>
  <c r="AV18" i="5" s="1"/>
  <c r="AT17" i="5"/>
  <c r="AV17" i="5" s="1"/>
  <c r="BA10" i="5" l="1"/>
  <c r="BC10" i="5" s="1"/>
  <c r="BD15" i="5"/>
  <c r="BF15" i="5" s="1"/>
  <c r="BD22" i="5"/>
  <c r="BF22" i="5" s="1"/>
  <c r="BD21" i="5"/>
  <c r="BF21" i="5" s="1"/>
  <c r="BA15" i="5"/>
  <c r="BC15" i="5" s="1"/>
  <c r="BA21" i="5"/>
  <c r="BC21" i="5" s="1"/>
  <c r="N8" i="6"/>
  <c r="BA27" i="5"/>
  <c r="BC27" i="5" s="1"/>
  <c r="BD27" i="5"/>
  <c r="BF27" i="5" s="1"/>
  <c r="BD28" i="5"/>
  <c r="BF28" i="5" s="1"/>
  <c r="BA16" i="5"/>
  <c r="BC16" i="5" s="1"/>
  <c r="BA22" i="5"/>
  <c r="BC22" i="5" s="1"/>
  <c r="AZ22" i="5"/>
  <c r="AW17" i="5"/>
  <c r="AW20" i="5"/>
  <c r="AW18" i="5"/>
  <c r="AW19" i="5"/>
  <c r="BD16" i="5"/>
  <c r="BF16" i="5" s="1"/>
  <c r="BA9" i="5"/>
  <c r="BC9" i="5" s="1"/>
  <c r="Y12" i="6"/>
  <c r="Z12" i="6" s="1"/>
  <c r="N7" i="6"/>
  <c r="Y17" i="6"/>
  <c r="Z17" i="6" s="1"/>
  <c r="X13" i="6"/>
  <c r="X8" i="6"/>
  <c r="N16" i="6"/>
  <c r="X18" i="6"/>
  <c r="U32" i="7"/>
  <c r="AA17" i="6" l="1"/>
  <c r="AB17" i="6"/>
  <c r="Y8" i="6"/>
  <c r="Z8" i="6" s="1"/>
  <c r="X7" i="6"/>
  <c r="AA12" i="6"/>
  <c r="AB12" i="6"/>
  <c r="Y18" i="6"/>
  <c r="Z18" i="6" s="1"/>
  <c r="X16" i="6"/>
  <c r="Y13" i="6"/>
  <c r="Z13" i="6" s="1"/>
  <c r="U33" i="7"/>
  <c r="Y7" i="6" l="1"/>
  <c r="Z7" i="6" s="1"/>
  <c r="AC12" i="6"/>
  <c r="AF12" i="6"/>
  <c r="AG12" i="6"/>
  <c r="Y16" i="6"/>
  <c r="Z16" i="6" s="1"/>
  <c r="AA8" i="6"/>
  <c r="AB8" i="6"/>
  <c r="AB13" i="6"/>
  <c r="AA13" i="6"/>
  <c r="AA18" i="6"/>
  <c r="AB18" i="6"/>
  <c r="AC17" i="6"/>
  <c r="AG17" i="6"/>
  <c r="AF17" i="6"/>
  <c r="U34" i="7"/>
  <c r="AA16" i="6" l="1"/>
  <c r="AB16" i="6"/>
  <c r="AB7" i="6"/>
  <c r="AA7" i="6"/>
  <c r="AD17" i="6"/>
  <c r="AE17" i="6"/>
  <c r="AH17" i="6" s="1"/>
  <c r="AI17" i="6" s="1"/>
  <c r="AL17" i="6"/>
  <c r="AC18" i="6"/>
  <c r="AG18" i="6"/>
  <c r="AF18" i="6"/>
  <c r="AC13" i="6"/>
  <c r="AG13" i="6"/>
  <c r="AF13" i="6"/>
  <c r="AD12" i="6"/>
  <c r="AH12" i="6" s="1"/>
  <c r="AI12" i="6" s="1"/>
  <c r="AE12" i="6"/>
  <c r="AL12" i="6"/>
  <c r="AC8" i="6"/>
  <c r="AG8" i="6"/>
  <c r="AF8" i="6"/>
  <c r="N229" i="4"/>
  <c r="AM12" i="6" l="1"/>
  <c r="AN12" i="6"/>
  <c r="AD18" i="6"/>
  <c r="AE18" i="6"/>
  <c r="AL18" i="6"/>
  <c r="AM17" i="6"/>
  <c r="AN17" i="6"/>
  <c r="AX12" i="6"/>
  <c r="AK12" i="6"/>
  <c r="BC12" i="6" s="1"/>
  <c r="AJ12" i="6"/>
  <c r="AT12" i="6" s="1"/>
  <c r="AV12" i="6" s="1"/>
  <c r="AW12" i="6" s="1"/>
  <c r="BZ20" i="6" s="1"/>
  <c r="AX17" i="6"/>
  <c r="AJ17" i="6"/>
  <c r="AT17" i="6" s="1"/>
  <c r="AV17" i="6" s="1"/>
  <c r="AW17" i="6" s="1"/>
  <c r="CA20" i="6" s="1"/>
  <c r="AK17" i="6"/>
  <c r="BC17" i="6" s="1"/>
  <c r="BF17" i="6" s="1"/>
  <c r="AC7" i="6"/>
  <c r="AF7" i="6"/>
  <c r="AG7" i="6"/>
  <c r="AD13" i="6"/>
  <c r="AE13" i="6"/>
  <c r="AL13" i="6"/>
  <c r="AD8" i="6"/>
  <c r="AE8" i="6"/>
  <c r="AL8" i="6"/>
  <c r="AC16" i="6"/>
  <c r="AG16" i="6"/>
  <c r="AF16" i="6"/>
  <c r="M229" i="4"/>
  <c r="O229" i="4" s="1"/>
  <c r="F38" i="4" s="1"/>
  <c r="BE17" i="6" l="1"/>
  <c r="CA22" i="6"/>
  <c r="AH13" i="6"/>
  <c r="AI13" i="6" s="1"/>
  <c r="AX13" i="6" s="1"/>
  <c r="AM8" i="6"/>
  <c r="AN8" i="6"/>
  <c r="AD7" i="6"/>
  <c r="AE7" i="6"/>
  <c r="AL7" i="6"/>
  <c r="AZ12" i="6"/>
  <c r="BA12" i="6"/>
  <c r="BB12" i="6" s="1"/>
  <c r="BZ21" i="6" s="1"/>
  <c r="AM18" i="6"/>
  <c r="AN18" i="6"/>
  <c r="AM13" i="6"/>
  <c r="AN13" i="6"/>
  <c r="AZ17" i="6"/>
  <c r="BA17" i="6"/>
  <c r="BB17" i="6" s="1"/>
  <c r="CA21" i="6" s="1"/>
  <c r="AH18" i="6"/>
  <c r="AI18" i="6" s="1"/>
  <c r="AD16" i="6"/>
  <c r="AE16" i="6"/>
  <c r="AL16" i="6"/>
  <c r="AH8" i="6"/>
  <c r="AI8" i="6" s="1"/>
  <c r="AJ13" i="6"/>
  <c r="AT13" i="6" s="1"/>
  <c r="AV13" i="6" s="1"/>
  <c r="AW13" i="6" s="1"/>
  <c r="BZ25" i="6" s="1"/>
  <c r="AK13" i="6"/>
  <c r="BC13" i="6" s="1"/>
  <c r="BF12" i="6"/>
  <c r="BF13" i="6" l="1"/>
  <c r="BE12" i="6"/>
  <c r="BZ22" i="6"/>
  <c r="AX18" i="6"/>
  <c r="AK18" i="6"/>
  <c r="BC18" i="6" s="1"/>
  <c r="BF18" i="6" s="1"/>
  <c r="AJ18" i="6"/>
  <c r="AT18" i="6" s="1"/>
  <c r="AV18" i="6" s="1"/>
  <c r="AW18" i="6" s="1"/>
  <c r="CA25" i="6" s="1"/>
  <c r="AM16" i="6"/>
  <c r="AN16" i="6"/>
  <c r="AH16" i="6"/>
  <c r="AI16" i="6" s="1"/>
  <c r="AN7" i="6"/>
  <c r="AM7" i="6"/>
  <c r="AZ13" i="6"/>
  <c r="BA13" i="6"/>
  <c r="BB13" i="6" s="1"/>
  <c r="BZ26" i="6" s="1"/>
  <c r="AH7" i="6"/>
  <c r="AI7" i="6" s="1"/>
  <c r="AX8" i="6"/>
  <c r="AK8" i="6"/>
  <c r="BC8" i="6" s="1"/>
  <c r="BF8" i="6" s="1"/>
  <c r="AJ8" i="6"/>
  <c r="AT8" i="6" s="1"/>
  <c r="AV8" i="6" s="1"/>
  <c r="AW8" i="6" s="1"/>
  <c r="BY25" i="6" s="1"/>
  <c r="BE18" i="6" l="1"/>
  <c r="CA27" i="6"/>
  <c r="BE13" i="6"/>
  <c r="BZ27" i="6"/>
  <c r="BE8" i="6"/>
  <c r="BY27" i="6"/>
  <c r="AX16" i="6"/>
  <c r="AK16" i="6"/>
  <c r="BC16" i="6" s="1"/>
  <c r="BF16" i="6" s="1"/>
  <c r="BE16" i="6" s="1"/>
  <c r="AJ16" i="6"/>
  <c r="AT16" i="6" s="1"/>
  <c r="AV16" i="6" s="1"/>
  <c r="AW16" i="6" s="1"/>
  <c r="AZ8" i="6"/>
  <c r="BA8" i="6"/>
  <c r="BB8" i="6" s="1"/>
  <c r="BY26" i="6" s="1"/>
  <c r="AX7" i="6"/>
  <c r="AK7" i="6"/>
  <c r="BC7" i="6" s="1"/>
  <c r="AJ7" i="6"/>
  <c r="AT7" i="6" s="1"/>
  <c r="AV7" i="6" s="1"/>
  <c r="AW7" i="6" s="1"/>
  <c r="BY20" i="6" s="1"/>
  <c r="BA18" i="6"/>
  <c r="BB18" i="6" s="1"/>
  <c r="CA26" i="6" s="1"/>
  <c r="AZ18" i="6"/>
  <c r="BF7" i="6" l="1"/>
  <c r="BA7" i="6"/>
  <c r="BB7" i="6" s="1"/>
  <c r="BY21" i="6" s="1"/>
  <c r="AZ7" i="6"/>
  <c r="AZ16" i="6"/>
  <c r="BA16" i="6"/>
  <c r="BB16" i="6" s="1"/>
  <c r="E186" i="4"/>
  <c r="U6" i="7"/>
  <c r="BE7" i="6" l="1"/>
  <c r="BY22" i="6"/>
  <c r="U7" i="7"/>
  <c r="U8" i="7" l="1"/>
  <c r="AV26" i="5" l="1"/>
  <c r="AV23" i="5"/>
  <c r="AV24" i="5"/>
  <c r="AV25" i="5"/>
  <c r="AU23" i="5"/>
  <c r="AU26" i="5"/>
  <c r="AU25" i="5"/>
  <c r="AU24" i="5"/>
  <c r="AU19" i="5"/>
  <c r="AX19" i="5" s="1"/>
  <c r="AZ19" i="5" s="1"/>
  <c r="AU18" i="5"/>
  <c r="AX18" i="5" s="1"/>
  <c r="AZ18" i="5" s="1"/>
  <c r="AU13" i="5"/>
  <c r="AU12" i="5"/>
  <c r="C140" i="4"/>
  <c r="D140" i="4"/>
  <c r="E140" i="4"/>
  <c r="F140" i="4"/>
  <c r="G140" i="4"/>
  <c r="H140" i="4"/>
  <c r="Y216" i="4"/>
  <c r="K216" i="4"/>
  <c r="L216" i="4" s="1"/>
  <c r="Y215" i="4"/>
  <c r="K215" i="4"/>
  <c r="Y214" i="4"/>
  <c r="K214" i="4"/>
  <c r="Y205" i="4"/>
  <c r="K205" i="4"/>
  <c r="L205" i="4" s="1"/>
  <c r="Y204" i="4"/>
  <c r="K204" i="4"/>
  <c r="Y203" i="4"/>
  <c r="K203" i="4"/>
  <c r="Y194" i="4"/>
  <c r="K194" i="4"/>
  <c r="L194" i="4" s="1"/>
  <c r="Y193" i="4"/>
  <c r="K193" i="4"/>
  <c r="Y192" i="4"/>
  <c r="K192" i="4"/>
  <c r="Y183" i="4"/>
  <c r="K183" i="4"/>
  <c r="L183" i="4" s="1"/>
  <c r="Y182" i="4"/>
  <c r="K182" i="4"/>
  <c r="Y181" i="4"/>
  <c r="K181" i="4"/>
  <c r="Y172" i="4"/>
  <c r="K172" i="4"/>
  <c r="L172" i="4" s="1"/>
  <c r="Y171" i="4"/>
  <c r="K171" i="4"/>
  <c r="Y170" i="4"/>
  <c r="K170" i="4"/>
  <c r="Y161" i="4"/>
  <c r="K161" i="4"/>
  <c r="L161" i="4" s="1"/>
  <c r="L160" i="4" s="1"/>
  <c r="Y160" i="4"/>
  <c r="K160" i="4"/>
  <c r="Y159" i="4"/>
  <c r="K159" i="4"/>
  <c r="Y150" i="4"/>
  <c r="K150" i="4"/>
  <c r="L150" i="4" s="1"/>
  <c r="Y149" i="4"/>
  <c r="K149" i="4"/>
  <c r="Y148" i="4"/>
  <c r="K148" i="4"/>
  <c r="Y139" i="4"/>
  <c r="K139" i="4"/>
  <c r="L139" i="4" s="1"/>
  <c r="Y138" i="4"/>
  <c r="K138" i="4"/>
  <c r="Y137" i="4"/>
  <c r="K137" i="4"/>
  <c r="Y128" i="4"/>
  <c r="K128" i="4"/>
  <c r="L128" i="4" s="1"/>
  <c r="Y127" i="4"/>
  <c r="K127" i="4"/>
  <c r="Y126" i="4"/>
  <c r="K126" i="4"/>
  <c r="Y117" i="4"/>
  <c r="K117" i="4"/>
  <c r="L117" i="4" s="1"/>
  <c r="Y116" i="4"/>
  <c r="K116" i="4"/>
  <c r="Y115" i="4"/>
  <c r="K115" i="4"/>
  <c r="Y106" i="4"/>
  <c r="K106" i="4"/>
  <c r="L106" i="4" s="1"/>
  <c r="Y105" i="4"/>
  <c r="K105" i="4"/>
  <c r="Y104" i="4"/>
  <c r="K104" i="4"/>
  <c r="Y95" i="4"/>
  <c r="K95" i="4"/>
  <c r="L95" i="4" s="1"/>
  <c r="Y94" i="4"/>
  <c r="K94" i="4"/>
  <c r="Y93" i="4"/>
  <c r="K93" i="4"/>
  <c r="Y84" i="4"/>
  <c r="K84" i="4"/>
  <c r="L84" i="4" s="1"/>
  <c r="Y83" i="4"/>
  <c r="K83" i="4"/>
  <c r="Y82" i="4"/>
  <c r="K82" i="4"/>
  <c r="Y73" i="4"/>
  <c r="K73" i="4"/>
  <c r="L73" i="4" s="1"/>
  <c r="Y72" i="4"/>
  <c r="K72" i="4"/>
  <c r="Y71" i="4"/>
  <c r="K71" i="4"/>
  <c r="Y62" i="4"/>
  <c r="K62" i="4"/>
  <c r="L62" i="4" s="1"/>
  <c r="Y61" i="4"/>
  <c r="K61" i="4"/>
  <c r="Y60" i="4"/>
  <c r="K60" i="4"/>
  <c r="Y51" i="4"/>
  <c r="K51" i="4"/>
  <c r="L51" i="4" s="1"/>
  <c r="Y50" i="4"/>
  <c r="K50" i="4"/>
  <c r="Y49" i="4"/>
  <c r="K49" i="4"/>
  <c r="Y40" i="4"/>
  <c r="Y39" i="4"/>
  <c r="Y38" i="4"/>
  <c r="Y29" i="4"/>
  <c r="Y28" i="4"/>
  <c r="Y27" i="4"/>
  <c r="Y18" i="4"/>
  <c r="Y17" i="4"/>
  <c r="Y16" i="4"/>
  <c r="AX26" i="5" l="1"/>
  <c r="AZ26" i="5" s="1"/>
  <c r="AX23" i="5"/>
  <c r="AZ23" i="5" s="1"/>
  <c r="L105" i="4"/>
  <c r="L104" i="4" s="1"/>
  <c r="AX25" i="5"/>
  <c r="AZ25" i="5" s="1"/>
  <c r="L149" i="4"/>
  <c r="L148" i="4" s="1"/>
  <c r="L204" i="4"/>
  <c r="L94" i="4"/>
  <c r="L93" i="4" s="1"/>
  <c r="L83" i="4"/>
  <c r="L82" i="4" s="1"/>
  <c r="L72" i="4"/>
  <c r="L71" i="4" s="1"/>
  <c r="L127" i="4"/>
  <c r="L126" i="4" s="1"/>
  <c r="L171" i="4"/>
  <c r="L170" i="4" s="1"/>
  <c r="L215" i="4"/>
  <c r="L214" i="4" s="1"/>
  <c r="L138" i="4"/>
  <c r="L137" i="4" s="1"/>
  <c r="L116" i="4"/>
  <c r="L115" i="4" s="1"/>
  <c r="L159" i="4"/>
  <c r="L182" i="4"/>
  <c r="L181" i="4" s="1"/>
  <c r="L50" i="4"/>
  <c r="L49" i="4" s="1"/>
  <c r="L193" i="4"/>
  <c r="L192" i="4" s="1"/>
  <c r="L61" i="4"/>
  <c r="L60" i="4" s="1"/>
  <c r="L203" i="4"/>
  <c r="AW23" i="5"/>
  <c r="AW26" i="5"/>
  <c r="N24" i="5"/>
  <c r="O24" i="5"/>
  <c r="N25" i="5"/>
  <c r="O25" i="5"/>
  <c r="N26" i="5"/>
  <c r="O26" i="5"/>
  <c r="N27" i="5"/>
  <c r="O27" i="5"/>
  <c r="N28" i="5"/>
  <c r="O28" i="5"/>
  <c r="N29" i="5"/>
  <c r="O29" i="5"/>
  <c r="CW13" i="6" l="1"/>
  <c r="CW12" i="6"/>
  <c r="CW11" i="6"/>
  <c r="E188" i="4" l="1"/>
  <c r="E190" i="4"/>
  <c r="E191" i="4"/>
  <c r="E189" i="4" l="1"/>
  <c r="BR10" i="6"/>
  <c r="BR9" i="6"/>
  <c r="BR8" i="6"/>
  <c r="BR7" i="6"/>
  <c r="BR6" i="6"/>
  <c r="BR5" i="6"/>
  <c r="D51" i="7" l="1"/>
  <c r="H52" i="7"/>
  <c r="L52" i="7"/>
  <c r="C24" i="3" l="1"/>
  <c r="BJ6" i="5" l="1"/>
  <c r="BJ5" i="5"/>
  <c r="AU20" i="5"/>
  <c r="AX20" i="5" s="1"/>
  <c r="AZ20" i="5" s="1"/>
  <c r="AU17" i="5"/>
  <c r="AX17" i="5" s="1"/>
  <c r="AZ17" i="5" s="1"/>
  <c r="BD4" i="6" l="1"/>
  <c r="AY4" i="6"/>
  <c r="AU4" i="6"/>
  <c r="L12" i="3" l="1"/>
  <c r="O76" i="5" l="1"/>
  <c r="N76" i="5"/>
  <c r="O75" i="5"/>
  <c r="N75" i="5"/>
  <c r="O74" i="5"/>
  <c r="BD20" i="5" s="1"/>
  <c r="BF20" i="5" s="1"/>
  <c r="N74" i="5"/>
  <c r="BA26" i="5" s="1"/>
  <c r="BC26" i="5" s="1"/>
  <c r="O73" i="5"/>
  <c r="N73" i="5"/>
  <c r="O72" i="5"/>
  <c r="N72" i="5"/>
  <c r="O71" i="5"/>
  <c r="BD19" i="5" s="1"/>
  <c r="BF19" i="5" s="1"/>
  <c r="N71" i="5"/>
  <c r="BA19" i="5" s="1"/>
  <c r="BC19" i="5" s="1"/>
  <c r="O70" i="5"/>
  <c r="N70" i="5"/>
  <c r="O69" i="5"/>
  <c r="N69" i="5"/>
  <c r="O68" i="5"/>
  <c r="BD18" i="5" s="1"/>
  <c r="BF18" i="5" s="1"/>
  <c r="N68" i="5"/>
  <c r="BA18" i="5" s="1"/>
  <c r="BC18" i="5" s="1"/>
  <c r="O67" i="5"/>
  <c r="N67" i="5"/>
  <c r="O66" i="5"/>
  <c r="N66" i="5"/>
  <c r="O65" i="5"/>
  <c r="BD17" i="5" s="1"/>
  <c r="BF17" i="5" s="1"/>
  <c r="N65" i="5"/>
  <c r="O32" i="5"/>
  <c r="N32" i="5"/>
  <c r="O31" i="5"/>
  <c r="N31" i="5"/>
  <c r="O30" i="5"/>
  <c r="N30" i="5"/>
  <c r="BA20" i="5" l="1"/>
  <c r="BC20" i="5" s="1"/>
  <c r="BA23" i="5"/>
  <c r="BC23" i="5" s="1"/>
  <c r="BA17" i="5"/>
  <c r="BC17" i="5" s="1"/>
  <c r="AW24" i="5" l="1"/>
  <c r="AX24" i="5"/>
  <c r="AZ24" i="5" s="1"/>
  <c r="BV13" i="5" s="1"/>
  <c r="BY20" i="5" s="1"/>
  <c r="BA24" i="5" l="1"/>
  <c r="BC24" i="5" s="1"/>
  <c r="BI3" i="5" l="1"/>
  <c r="BJ3" i="5"/>
  <c r="BN3" i="5"/>
  <c r="BO3" i="5"/>
  <c r="BP3" i="5"/>
  <c r="BQ3" i="5"/>
  <c r="BI4" i="5"/>
  <c r="BJ4" i="5"/>
  <c r="BI5" i="5"/>
  <c r="BI6" i="5"/>
  <c r="CI3" i="6"/>
  <c r="CJ3" i="6"/>
  <c r="CM3" i="6"/>
  <c r="CN3" i="6"/>
  <c r="CO3" i="6"/>
  <c r="CP3" i="6"/>
  <c r="CI4" i="6"/>
  <c r="CJ4" i="6"/>
  <c r="CI5" i="6"/>
  <c r="CJ5" i="6"/>
  <c r="CI6" i="6"/>
  <c r="CJ6" i="6"/>
  <c r="D186" i="4"/>
  <c r="AM19" i="1" l="1"/>
  <c r="Q236" i="4"/>
  <c r="M236" i="4"/>
  <c r="P236" i="4" l="1"/>
  <c r="R236" i="4" s="1"/>
  <c r="L236" i="4"/>
  <c r="N236" i="4" s="1"/>
  <c r="F41" i="4" s="1"/>
  <c r="J236" i="4" l="1"/>
  <c r="Y40" i="6" l="1"/>
  <c r="Z40" i="6" s="1"/>
  <c r="Y39" i="6"/>
  <c r="Z39" i="6" s="1"/>
  <c r="Y38" i="6"/>
  <c r="Z38" i="6" s="1"/>
  <c r="B127" i="4" l="1"/>
  <c r="B126" i="4" s="1"/>
  <c r="Y60" i="3"/>
  <c r="S60" i="3"/>
  <c r="X60" i="3" s="1"/>
  <c r="Y47" i="3"/>
  <c r="S47" i="3"/>
  <c r="X47" i="3" s="1"/>
  <c r="Y34" i="3"/>
  <c r="S34" i="3"/>
  <c r="Y21" i="3"/>
  <c r="S21" i="3"/>
  <c r="X21" i="3" s="1"/>
  <c r="Y8" i="3"/>
  <c r="S8" i="3"/>
  <c r="X8" i="3" s="1"/>
  <c r="F6" i="6"/>
  <c r="K6" i="6" s="1"/>
  <c r="F5" i="6"/>
  <c r="K5" i="6" s="1"/>
  <c r="J4" i="6"/>
  <c r="F4" i="6"/>
  <c r="K4" i="6" s="1"/>
  <c r="AU14" i="5"/>
  <c r="AU11" i="5"/>
  <c r="AU8" i="5"/>
  <c r="AU7" i="5"/>
  <c r="AU6" i="5"/>
  <c r="AU5" i="5"/>
  <c r="AF35" i="1"/>
  <c r="AO34" i="1"/>
  <c r="AM34" i="1"/>
  <c r="AF34" i="1"/>
  <c r="AR32" i="1"/>
  <c r="AF30" i="1"/>
  <c r="AO29" i="1"/>
  <c r="AM29" i="1"/>
  <c r="AF29" i="1"/>
  <c r="AR26" i="1"/>
  <c r="AF25" i="1"/>
  <c r="AO24" i="1"/>
  <c r="AM24" i="1"/>
  <c r="AF24" i="1"/>
  <c r="AR20" i="1"/>
  <c r="AF20" i="1"/>
  <c r="AO19" i="1"/>
  <c r="AF19" i="1"/>
  <c r="AC9" i="1"/>
  <c r="B8" i="3" s="1"/>
  <c r="AC8" i="1"/>
  <c r="AC7" i="1"/>
  <c r="AC6" i="1"/>
  <c r="M5" i="6" l="1"/>
  <c r="AW25" i="5"/>
  <c r="BA25" i="5" s="1"/>
  <c r="BC25" i="5" s="1"/>
  <c r="BW13" i="5" s="1"/>
  <c r="BU4" i="6"/>
  <c r="BL16" i="6"/>
  <c r="BM16" i="6" s="1"/>
  <c r="CN6" i="6"/>
  <c r="H34" i="7"/>
  <c r="H21" i="7"/>
  <c r="BO6" i="5"/>
  <c r="Y59" i="3"/>
  <c r="Y20" i="3"/>
  <c r="Y33" i="3"/>
  <c r="E7" i="3"/>
  <c r="Y46" i="3"/>
  <c r="Y7" i="3"/>
  <c r="BL4" i="6"/>
  <c r="BO4" i="5"/>
  <c r="H19" i="7"/>
  <c r="CN4" i="6"/>
  <c r="H32" i="7"/>
  <c r="BT4" i="6"/>
  <c r="BL10" i="6"/>
  <c r="BM10" i="6" s="1"/>
  <c r="BO5" i="5"/>
  <c r="H20" i="7"/>
  <c r="CN5" i="6"/>
  <c r="H33" i="7"/>
  <c r="E5" i="3"/>
  <c r="Y5" i="3"/>
  <c r="Y57" i="3"/>
  <c r="Y18" i="3"/>
  <c r="Y31" i="3"/>
  <c r="Y44" i="3"/>
  <c r="Y58" i="3"/>
  <c r="Y6" i="3"/>
  <c r="Y19" i="3"/>
  <c r="Y32" i="3"/>
  <c r="Y45" i="3"/>
  <c r="E6" i="3"/>
  <c r="E5" i="6"/>
  <c r="L5" i="6" s="1"/>
  <c r="N5" i="6" s="1"/>
  <c r="BD23" i="5"/>
  <c r="BF23" i="5" s="1"/>
  <c r="E5" i="4"/>
  <c r="E6" i="4"/>
  <c r="E7" i="4"/>
  <c r="Y5" i="4"/>
  <c r="D6" i="7"/>
  <c r="E4" i="6"/>
  <c r="L4" i="6" s="1"/>
  <c r="N4" i="6" s="1"/>
  <c r="E6" i="6"/>
  <c r="L6" i="6" s="1"/>
  <c r="N6" i="6" s="1"/>
  <c r="AT8" i="5"/>
  <c r="AV8" i="5" s="1"/>
  <c r="AT7" i="5"/>
  <c r="AV7" i="5" s="1"/>
  <c r="AT6" i="5"/>
  <c r="AV6" i="5" s="1"/>
  <c r="AT5" i="5"/>
  <c r="AV5" i="5" s="1"/>
  <c r="D7" i="7"/>
  <c r="E11" i="6"/>
  <c r="L11" i="6" s="1"/>
  <c r="E10" i="6"/>
  <c r="L10" i="6" s="1"/>
  <c r="Y6" i="4"/>
  <c r="D8" i="7"/>
  <c r="E15" i="6"/>
  <c r="L15" i="6" s="1"/>
  <c r="E14" i="6"/>
  <c r="L14" i="6" s="1"/>
  <c r="AT23" i="5"/>
  <c r="AT24" i="5"/>
  <c r="AT25" i="5"/>
  <c r="AT26" i="5"/>
  <c r="AT12" i="5"/>
  <c r="AV12" i="5" s="1"/>
  <c r="AT14" i="5"/>
  <c r="AV14" i="5" s="1"/>
  <c r="E9" i="6"/>
  <c r="L9" i="6" s="1"/>
  <c r="Y7" i="4"/>
  <c r="AT13" i="5"/>
  <c r="AV13" i="5" s="1"/>
  <c r="B7" i="3"/>
  <c r="V8" i="3"/>
  <c r="AT11" i="5"/>
  <c r="AV11" i="5" s="1"/>
  <c r="X34" i="3"/>
  <c r="BL12" i="5" l="1"/>
  <c r="BM12" i="5"/>
  <c r="BJ13" i="5"/>
  <c r="BM13" i="5"/>
  <c r="BJ11" i="5"/>
  <c r="BM11" i="5"/>
  <c r="AX8" i="5"/>
  <c r="AZ8" i="5" s="1"/>
  <c r="AW8" i="5"/>
  <c r="BA8" i="5" s="1"/>
  <c r="BC8" i="5" s="1"/>
  <c r="AX11" i="5"/>
  <c r="AZ11" i="5" s="1"/>
  <c r="AW11" i="5"/>
  <c r="AX5" i="5"/>
  <c r="AW5" i="5"/>
  <c r="AW14" i="5"/>
  <c r="AX14" i="5"/>
  <c r="AZ14" i="5" s="1"/>
  <c r="AX6" i="5"/>
  <c r="AZ6" i="5" s="1"/>
  <c r="AW6" i="5"/>
  <c r="AW13" i="5"/>
  <c r="AX13" i="5"/>
  <c r="AZ13" i="5" s="1"/>
  <c r="AX7" i="5"/>
  <c r="AZ7" i="5" s="1"/>
  <c r="AW7" i="5"/>
  <c r="AX12" i="5"/>
  <c r="AZ12" i="5" s="1"/>
  <c r="AW12" i="5"/>
  <c r="M11" i="6"/>
  <c r="N11" i="6"/>
  <c r="M14" i="6"/>
  <c r="N14" i="6"/>
  <c r="N9" i="6"/>
  <c r="M9" i="6"/>
  <c r="X6" i="6"/>
  <c r="X5" i="6"/>
  <c r="M15" i="6"/>
  <c r="N15" i="6"/>
  <c r="N10" i="6"/>
  <c r="M10" i="6"/>
  <c r="M6" i="6"/>
  <c r="BK11" i="5"/>
  <c r="BK12" i="5"/>
  <c r="BJ12" i="5"/>
  <c r="N7" i="7" s="1"/>
  <c r="F27" i="4" s="1"/>
  <c r="BL11" i="5"/>
  <c r="BL13" i="5"/>
  <c r="BK13" i="5"/>
  <c r="BN12" i="5"/>
  <c r="BN13" i="5"/>
  <c r="N8" i="7"/>
  <c r="F28" i="4" s="1"/>
  <c r="BN11" i="5"/>
  <c r="BD25" i="5"/>
  <c r="BF25" i="5" s="1"/>
  <c r="BD26" i="5"/>
  <c r="BF26" i="5" s="1"/>
  <c r="BM4" i="6"/>
  <c r="M4" i="6"/>
  <c r="V60" i="3"/>
  <c r="V47" i="3"/>
  <c r="V34" i="3"/>
  <c r="V21" i="3"/>
  <c r="V7" i="3"/>
  <c r="B6" i="3"/>
  <c r="BV12" i="5" l="1"/>
  <c r="BY19" i="5" s="1"/>
  <c r="AZ5" i="5"/>
  <c r="BV11" i="5" s="1"/>
  <c r="BY18" i="5" s="1"/>
  <c r="BA5" i="5"/>
  <c r="BC5" i="5" s="1"/>
  <c r="BA14" i="5"/>
  <c r="BC14" i="5" s="1"/>
  <c r="X15" i="6"/>
  <c r="X9" i="6"/>
  <c r="X14" i="6"/>
  <c r="Y5" i="6"/>
  <c r="Z5" i="6" s="1"/>
  <c r="X11" i="6"/>
  <c r="X10" i="6"/>
  <c r="Y6" i="6"/>
  <c r="Z6" i="6" s="1"/>
  <c r="BA12" i="5"/>
  <c r="BC12" i="5" s="1"/>
  <c r="BD11" i="5"/>
  <c r="BF11" i="5" s="1"/>
  <c r="BD14" i="5"/>
  <c r="BF14" i="5" s="1"/>
  <c r="BA11" i="5"/>
  <c r="BC11" i="5" s="1"/>
  <c r="BA13" i="5"/>
  <c r="BC13" i="5" s="1"/>
  <c r="BN6" i="5"/>
  <c r="E8" i="7"/>
  <c r="BD13" i="5"/>
  <c r="BF13" i="5" s="1"/>
  <c r="BN4" i="5"/>
  <c r="E6" i="7"/>
  <c r="N6" i="7"/>
  <c r="E7" i="7"/>
  <c r="BN5" i="5"/>
  <c r="BD12" i="5"/>
  <c r="BF12" i="5" s="1"/>
  <c r="X4" i="6"/>
  <c r="Y4" i="6" s="1"/>
  <c r="BD8" i="5"/>
  <c r="BF8" i="5" s="1"/>
  <c r="BA7" i="5"/>
  <c r="BC7" i="5" s="1"/>
  <c r="BD7" i="5"/>
  <c r="BF7" i="5" s="1"/>
  <c r="BD5" i="5"/>
  <c r="BF5" i="5" s="1"/>
  <c r="BA6" i="5"/>
  <c r="BC6" i="5" s="1"/>
  <c r="BD6" i="5"/>
  <c r="BF6" i="5" s="1"/>
  <c r="BD24" i="5"/>
  <c r="BF24" i="5" s="1"/>
  <c r="BX13" i="5" s="1"/>
  <c r="BX20" i="5" s="1"/>
  <c r="BP13" i="5"/>
  <c r="C15" i="3"/>
  <c r="V6" i="3"/>
  <c r="B5" i="3"/>
  <c r="C14" i="3"/>
  <c r="V20" i="3"/>
  <c r="V59" i="3"/>
  <c r="V46" i="3"/>
  <c r="V33" i="3"/>
  <c r="BS13" i="5" l="1"/>
  <c r="BV18" i="5"/>
  <c r="BP11" i="5"/>
  <c r="BX11" i="5"/>
  <c r="BW12" i="5"/>
  <c r="BW11" i="5"/>
  <c r="BX12" i="5"/>
  <c r="Y10" i="6"/>
  <c r="Z10" i="6" s="1"/>
  <c r="AA5" i="6"/>
  <c r="AB5" i="6"/>
  <c r="Y14" i="6"/>
  <c r="Z14" i="6" s="1"/>
  <c r="Y15" i="6"/>
  <c r="Z15" i="6" s="1"/>
  <c r="AA6" i="6"/>
  <c r="AB6" i="6"/>
  <c r="Y11" i="6"/>
  <c r="Z11" i="6" s="1"/>
  <c r="Y9" i="6"/>
  <c r="Z9" i="6" s="1"/>
  <c r="BP12" i="5"/>
  <c r="F26" i="4"/>
  <c r="C13" i="3"/>
  <c r="D16" i="4" s="1"/>
  <c r="Z4" i="6"/>
  <c r="AA4" i="6" s="1"/>
  <c r="L48" i="7"/>
  <c r="F8" i="7"/>
  <c r="G8" i="7" s="1"/>
  <c r="C28" i="4"/>
  <c r="BV20" i="5"/>
  <c r="D17" i="4"/>
  <c r="V19" i="3"/>
  <c r="V45" i="3"/>
  <c r="V58" i="3"/>
  <c r="V32" i="3"/>
  <c r="V5" i="3"/>
  <c r="D18" i="4"/>
  <c r="BX19" i="5" l="1"/>
  <c r="BS12" i="5"/>
  <c r="BS11" i="5"/>
  <c r="P40" i="4"/>
  <c r="P7" i="4"/>
  <c r="P29" i="4"/>
  <c r="P18" i="4"/>
  <c r="BW18" i="5"/>
  <c r="AA11" i="6"/>
  <c r="AB11" i="6"/>
  <c r="AA10" i="6"/>
  <c r="AB10" i="6"/>
  <c r="AC6" i="6"/>
  <c r="AF6" i="6"/>
  <c r="AG6" i="6"/>
  <c r="AB14" i="6"/>
  <c r="AA14" i="6"/>
  <c r="AB15" i="6"/>
  <c r="AA15" i="6"/>
  <c r="AC5" i="6"/>
  <c r="AF5" i="6"/>
  <c r="AG5" i="6"/>
  <c r="AA9" i="6"/>
  <c r="AB9" i="6"/>
  <c r="BQ11" i="5"/>
  <c r="E50" i="7" s="1"/>
  <c r="BQ13" i="5"/>
  <c r="M50" i="7" s="1"/>
  <c r="P128" i="4"/>
  <c r="P84" i="4"/>
  <c r="P51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0" i="7"/>
  <c r="F7" i="7"/>
  <c r="G7" i="7" s="1"/>
  <c r="H48" i="7"/>
  <c r="H50" i="7"/>
  <c r="BQ12" i="5"/>
  <c r="I50" i="7" s="1"/>
  <c r="AB4" i="6"/>
  <c r="AC4" i="6" s="1"/>
  <c r="C27" i="4"/>
  <c r="D48" i="7"/>
  <c r="BV19" i="5"/>
  <c r="V34" i="7"/>
  <c r="BR13" i="5"/>
  <c r="BW19" i="5"/>
  <c r="C26" i="4"/>
  <c r="L50" i="7"/>
  <c r="BP6" i="5"/>
  <c r="V31" i="3"/>
  <c r="V57" i="3"/>
  <c r="V18" i="3"/>
  <c r="V44" i="3"/>
  <c r="P6" i="4" l="1"/>
  <c r="P39" i="4"/>
  <c r="P28" i="4"/>
  <c r="P17" i="4"/>
  <c r="P16" i="4"/>
  <c r="P38" i="4"/>
  <c r="P27" i="4"/>
  <c r="P5" i="4"/>
  <c r="AC9" i="6"/>
  <c r="AF9" i="6"/>
  <c r="AG9" i="6"/>
  <c r="AD5" i="6"/>
  <c r="AE5" i="6"/>
  <c r="AL5" i="6"/>
  <c r="AD6" i="6"/>
  <c r="AE6" i="6"/>
  <c r="AL6" i="6"/>
  <c r="AC15" i="6"/>
  <c r="AF15" i="6"/>
  <c r="AG15" i="6"/>
  <c r="AC10" i="6"/>
  <c r="AF10" i="6"/>
  <c r="AG10" i="6"/>
  <c r="AC14" i="6"/>
  <c r="AF14" i="6"/>
  <c r="AG14" i="6"/>
  <c r="AC11" i="6"/>
  <c r="AG11" i="6"/>
  <c r="AF11" i="6"/>
  <c r="P159" i="4"/>
  <c r="P4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50" i="4"/>
  <c r="P138" i="4"/>
  <c r="P83" i="4"/>
  <c r="P215" i="4"/>
  <c r="P204" i="4"/>
  <c r="P193" i="4"/>
  <c r="P149" i="4"/>
  <c r="P116" i="4"/>
  <c r="BP5" i="5"/>
  <c r="AG4" i="6"/>
  <c r="AF4" i="6"/>
  <c r="L51" i="7"/>
  <c r="BX18" i="5"/>
  <c r="D52" i="7"/>
  <c r="H51" i="7"/>
  <c r="BQ6" i="5"/>
  <c r="BR12" i="5"/>
  <c r="BW20" i="5"/>
  <c r="BR11" i="5"/>
  <c r="M51" i="7"/>
  <c r="F6" i="7"/>
  <c r="G6" i="7" s="1"/>
  <c r="BP4" i="5"/>
  <c r="E51" i="7" l="1"/>
  <c r="I51" i="7"/>
  <c r="AH6" i="6"/>
  <c r="AI6" i="6" s="1"/>
  <c r="AX6" i="6" s="1"/>
  <c r="BZ18" i="5"/>
  <c r="AD14" i="6"/>
  <c r="AE14" i="6"/>
  <c r="AL14" i="6"/>
  <c r="AD10" i="6"/>
  <c r="AE10" i="6"/>
  <c r="AL10" i="6"/>
  <c r="AJ6" i="6"/>
  <c r="AT6" i="6" s="1"/>
  <c r="AV6" i="6" s="1"/>
  <c r="AW6" i="6" s="1"/>
  <c r="AK6" i="6"/>
  <c r="BC6" i="6" s="1"/>
  <c r="AH5" i="6"/>
  <c r="AI5" i="6" s="1"/>
  <c r="AN5" i="6"/>
  <c r="AM5" i="6"/>
  <c r="CA28" i="6"/>
  <c r="BY4" i="6"/>
  <c r="BZ28" i="6"/>
  <c r="CA4" i="6"/>
  <c r="AD11" i="6"/>
  <c r="BY28" i="6"/>
  <c r="BZ4" i="6"/>
  <c r="CA19" i="6"/>
  <c r="AE11" i="6"/>
  <c r="AL11" i="6"/>
  <c r="AD15" i="6"/>
  <c r="AE15" i="6"/>
  <c r="AL15" i="6"/>
  <c r="AN6" i="6"/>
  <c r="AM6" i="6"/>
  <c r="AD9" i="6"/>
  <c r="AE9" i="6"/>
  <c r="AL9" i="6"/>
  <c r="BQ4" i="5"/>
  <c r="V32" i="7"/>
  <c r="BQ5" i="5"/>
  <c r="V33" i="7"/>
  <c r="CA15" i="6"/>
  <c r="AD4" i="6"/>
  <c r="AE4" i="6"/>
  <c r="AL4" i="6"/>
  <c r="D8" i="3"/>
  <c r="D7" i="3"/>
  <c r="D6" i="3"/>
  <c r="D5" i="3"/>
  <c r="BZ19" i="5"/>
  <c r="BZ20" i="5"/>
  <c r="CA18" i="6" l="1"/>
  <c r="CA24" i="6"/>
  <c r="CA23" i="6"/>
  <c r="BY9" i="6"/>
  <c r="BY8" i="6"/>
  <c r="BY19" i="6"/>
  <c r="BY18" i="6"/>
  <c r="BY24" i="6"/>
  <c r="BY23" i="6"/>
  <c r="BZ23" i="6"/>
  <c r="BZ24" i="6"/>
  <c r="AH9" i="6"/>
  <c r="AI9" i="6" s="1"/>
  <c r="AX9" i="6" s="1"/>
  <c r="AH11" i="6"/>
  <c r="AI11" i="6" s="1"/>
  <c r="AX11" i="6" s="1"/>
  <c r="BZ18" i="6"/>
  <c r="BZ19" i="6"/>
  <c r="AN9" i="6"/>
  <c r="AM9" i="6"/>
  <c r="AM10" i="6"/>
  <c r="AN10" i="6"/>
  <c r="AK9" i="6"/>
  <c r="BC9" i="6" s="1"/>
  <c r="AZ6" i="6"/>
  <c r="BA6" i="6"/>
  <c r="BB6" i="6" s="1"/>
  <c r="AM15" i="6"/>
  <c r="AN15" i="6"/>
  <c r="AH10" i="6"/>
  <c r="AI10" i="6" s="1"/>
  <c r="AH15" i="6"/>
  <c r="AI15" i="6" s="1"/>
  <c r="AN14" i="6"/>
  <c r="AM14" i="6"/>
  <c r="AX5" i="6"/>
  <c r="AJ5" i="6"/>
  <c r="AT5" i="6" s="1"/>
  <c r="AV5" i="6" s="1"/>
  <c r="AW5" i="6" s="1"/>
  <c r="BY10" i="6" s="1"/>
  <c r="AK5" i="6"/>
  <c r="BC5" i="6" s="1"/>
  <c r="BF5" i="6" s="1"/>
  <c r="BE5" i="6" s="1"/>
  <c r="AM11" i="6"/>
  <c r="AN11" i="6"/>
  <c r="BF6" i="6"/>
  <c r="BE6" i="6" s="1"/>
  <c r="AH14" i="6"/>
  <c r="AI14" i="6" s="1"/>
  <c r="CA16" i="6"/>
  <c r="CA8" i="6"/>
  <c r="CA9" i="6"/>
  <c r="CE14" i="6" s="1"/>
  <c r="BZ13" i="6"/>
  <c r="BZ14" i="6"/>
  <c r="BZ8" i="6"/>
  <c r="BZ9" i="6"/>
  <c r="BY14" i="6"/>
  <c r="BY13" i="6"/>
  <c r="CA14" i="6"/>
  <c r="CA13" i="6"/>
  <c r="AH4" i="6"/>
  <c r="AI4" i="6" s="1"/>
  <c r="AX4" i="6" s="1"/>
  <c r="CK11" i="6" s="1"/>
  <c r="AM4" i="6"/>
  <c r="AN4" i="6"/>
  <c r="C7" i="3"/>
  <c r="K7" i="3" s="1"/>
  <c r="C5" i="3"/>
  <c r="K5" i="3" s="1"/>
  <c r="C6" i="3"/>
  <c r="K6" i="3" s="1"/>
  <c r="AJ9" i="6" l="1"/>
  <c r="AT9" i="6" s="1"/>
  <c r="AV9" i="6" s="1"/>
  <c r="AW9" i="6" s="1"/>
  <c r="BF9" i="6"/>
  <c r="BE9" i="6" s="1"/>
  <c r="AK11" i="6"/>
  <c r="BC11" i="6" s="1"/>
  <c r="BF11" i="6" s="1"/>
  <c r="BE11" i="6" s="1"/>
  <c r="AJ11" i="6"/>
  <c r="AT11" i="6" s="1"/>
  <c r="AV11" i="6" s="1"/>
  <c r="AW11" i="6" s="1"/>
  <c r="BZ15" i="6" s="1"/>
  <c r="AX14" i="6"/>
  <c r="AJ14" i="6"/>
  <c r="AT14" i="6" s="1"/>
  <c r="AK14" i="6"/>
  <c r="BC14" i="6" s="1"/>
  <c r="AX15" i="6"/>
  <c r="AK15" i="6"/>
  <c r="BC15" i="6" s="1"/>
  <c r="AJ15" i="6"/>
  <c r="AT15" i="6" s="1"/>
  <c r="AV15" i="6" s="1"/>
  <c r="AW15" i="6" s="1"/>
  <c r="CA10" i="6" s="1"/>
  <c r="AZ11" i="6"/>
  <c r="BA11" i="6"/>
  <c r="BB11" i="6" s="1"/>
  <c r="AZ4" i="6"/>
  <c r="AX10" i="6"/>
  <c r="CK12" i="6" s="1"/>
  <c r="AJ10" i="6"/>
  <c r="AT10" i="6" s="1"/>
  <c r="AV10" i="6" s="1"/>
  <c r="AW10" i="6" s="1"/>
  <c r="BZ10" i="6" s="1"/>
  <c r="AK10" i="6"/>
  <c r="BC10" i="6" s="1"/>
  <c r="AZ9" i="6"/>
  <c r="BA9" i="6"/>
  <c r="BB9" i="6" s="1"/>
  <c r="AZ5" i="6"/>
  <c r="BA5" i="6"/>
  <c r="BB5" i="6" s="1"/>
  <c r="BY11" i="6" s="1"/>
  <c r="BY12" i="6"/>
  <c r="CA17" i="6"/>
  <c r="AK4" i="6"/>
  <c r="BC4" i="6" s="1"/>
  <c r="AJ4" i="6"/>
  <c r="AT4" i="6" s="1"/>
  <c r="BY15" i="6"/>
  <c r="CK13" i="6" l="1"/>
  <c r="BF15" i="6"/>
  <c r="BE15" i="6" s="1"/>
  <c r="CJ12" i="6"/>
  <c r="BF10" i="6"/>
  <c r="BE10" i="6" s="1"/>
  <c r="BF14" i="6"/>
  <c r="CM13" i="6"/>
  <c r="CL13" i="6"/>
  <c r="G21" i="7" s="1"/>
  <c r="CA12" i="6"/>
  <c r="AV14" i="6"/>
  <c r="AW14" i="6" s="1"/>
  <c r="CA5" i="6" s="1"/>
  <c r="CO13" i="6" s="1"/>
  <c r="CT13" i="6" s="1"/>
  <c r="CJ13" i="6"/>
  <c r="CL12" i="6"/>
  <c r="AV4" i="6"/>
  <c r="AW4" i="6" s="1"/>
  <c r="BY5" i="6" s="1"/>
  <c r="CE4" i="6" s="1"/>
  <c r="CO11" i="6" s="1"/>
  <c r="CJ11" i="6"/>
  <c r="CM12" i="6"/>
  <c r="BF4" i="6"/>
  <c r="BE4" i="6" s="1"/>
  <c r="CM11" i="6"/>
  <c r="CL11" i="6"/>
  <c r="AZ15" i="6"/>
  <c r="BA15" i="6"/>
  <c r="BB15" i="6" s="1"/>
  <c r="CA11" i="6" s="1"/>
  <c r="AZ10" i="6"/>
  <c r="BA10" i="6"/>
  <c r="BB10" i="6" s="1"/>
  <c r="BA4" i="6"/>
  <c r="BB4" i="6" s="1"/>
  <c r="AZ14" i="6"/>
  <c r="BA14" i="6"/>
  <c r="BB14" i="6" s="1"/>
  <c r="CA6" i="6" s="1"/>
  <c r="BZ5" i="6"/>
  <c r="CE9" i="6" s="1"/>
  <c r="CO12" i="6" s="1"/>
  <c r="BZ11" i="6"/>
  <c r="BZ16" i="6"/>
  <c r="BY16" i="6"/>
  <c r="BY6" i="6"/>
  <c r="CF4" i="6" s="1"/>
  <c r="CP11" i="6" s="1"/>
  <c r="BZ6" i="6"/>
  <c r="BY17" i="6"/>
  <c r="BZ7" i="6"/>
  <c r="BZ17" i="6"/>
  <c r="CF14" i="6" l="1"/>
  <c r="CP13" i="6" s="1"/>
  <c r="CU13" i="6" s="1"/>
  <c r="BE14" i="6"/>
  <c r="CA7" i="6"/>
  <c r="CG14" i="6" s="1"/>
  <c r="CQ13" i="6" s="1"/>
  <c r="CF9" i="6"/>
  <c r="CP12" i="6" s="1"/>
  <c r="CT11" i="6"/>
  <c r="BY7" i="6"/>
  <c r="CG4" i="6" s="1"/>
  <c r="CQ11" i="6" s="1"/>
  <c r="G19" i="7"/>
  <c r="H6" i="7" s="1"/>
  <c r="CT12" i="6"/>
  <c r="BZ12" i="6"/>
  <c r="CG9" i="6" s="1"/>
  <c r="CQ12" i="6" s="1"/>
  <c r="M46" i="7"/>
  <c r="J21" i="7"/>
  <c r="CM6" i="6"/>
  <c r="H8" i="7"/>
  <c r="G20" i="7"/>
  <c r="CV13" i="6" l="1"/>
  <c r="L49" i="7" s="1"/>
  <c r="CM4" i="6"/>
  <c r="L47" i="7"/>
  <c r="CU12" i="6"/>
  <c r="CV12" i="6" s="1"/>
  <c r="CU11" i="6"/>
  <c r="CV11" i="6" s="1"/>
  <c r="D49" i="7" s="1"/>
  <c r="J19" i="7"/>
  <c r="E46" i="7"/>
  <c r="E49" i="7"/>
  <c r="E48" i="7"/>
  <c r="M49" i="7"/>
  <c r="M48" i="7"/>
  <c r="M47" i="7"/>
  <c r="I21" i="7"/>
  <c r="L46" i="7"/>
  <c r="CM5" i="6"/>
  <c r="H7" i="7"/>
  <c r="H47" i="7" l="1"/>
  <c r="D47" i="7"/>
  <c r="E47" i="7"/>
  <c r="D46" i="7"/>
  <c r="I19" i="7"/>
  <c r="H49" i="7"/>
  <c r="I49" i="7"/>
  <c r="I48" i="7"/>
  <c r="J20" i="7"/>
  <c r="I46" i="7"/>
  <c r="CO6" i="6"/>
  <c r="K46" i="7"/>
  <c r="CT20" i="6"/>
  <c r="CW20" i="6"/>
  <c r="CU20" i="6"/>
  <c r="D28" i="4"/>
  <c r="O6" i="7"/>
  <c r="G26" i="4" s="1"/>
  <c r="O8" i="7"/>
  <c r="G28" i="4" s="1"/>
  <c r="Q194" i="4" l="1"/>
  <c r="Q95" i="4"/>
  <c r="Q51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7" i="7"/>
  <c r="H46" i="7"/>
  <c r="I20" i="7"/>
  <c r="K47" i="7"/>
  <c r="K48" i="7" s="1"/>
  <c r="K49" i="7" s="1"/>
  <c r="K50" i="7" s="1"/>
  <c r="K51" i="7" s="1"/>
  <c r="K52" i="7" s="1"/>
  <c r="K53" i="7" s="1"/>
  <c r="K54" i="7" s="1"/>
  <c r="C46" i="7"/>
  <c r="CO4" i="6"/>
  <c r="CU18" i="6"/>
  <c r="CT18" i="6"/>
  <c r="CW18" i="6"/>
  <c r="D26" i="4"/>
  <c r="V8" i="7"/>
  <c r="I8" i="7"/>
  <c r="J8" i="7" s="1"/>
  <c r="D15" i="3"/>
  <c r="D13" i="3"/>
  <c r="Q93" i="4" l="1"/>
  <c r="Q115" i="4"/>
  <c r="Q60" i="4"/>
  <c r="Q170" i="4"/>
  <c r="Q148" i="4"/>
  <c r="Q137" i="4"/>
  <c r="Q104" i="4"/>
  <c r="Q82" i="4"/>
  <c r="Q214" i="4"/>
  <c r="Q203" i="4"/>
  <c r="Q192" i="4"/>
  <c r="Q159" i="4"/>
  <c r="Q49" i="4"/>
  <c r="Q71" i="4"/>
  <c r="Q181" i="4"/>
  <c r="Q126" i="4"/>
  <c r="CV20" i="6"/>
  <c r="G46" i="7"/>
  <c r="V7" i="7"/>
  <c r="CW19" i="6"/>
  <c r="D27" i="4"/>
  <c r="CT19" i="6"/>
  <c r="I6" i="7"/>
  <c r="J6" i="7" s="1"/>
  <c r="CO5" i="6"/>
  <c r="C47" i="7"/>
  <c r="C48" i="7" s="1"/>
  <c r="C49" i="7" s="1"/>
  <c r="C50" i="7" s="1"/>
  <c r="C51" i="7" s="1"/>
  <c r="C52" i="7" s="1"/>
  <c r="C53" i="7" s="1"/>
  <c r="C54" i="7" s="1"/>
  <c r="CU19" i="6"/>
  <c r="CP4" i="6"/>
  <c r="R228" i="4"/>
  <c r="O235" i="4" s="1"/>
  <c r="R226" i="4"/>
  <c r="G15" i="3"/>
  <c r="CP6" i="6"/>
  <c r="R227" i="4"/>
  <c r="O234" i="4" s="1"/>
  <c r="F13" i="3"/>
  <c r="E28" i="4"/>
  <c r="E26" i="4"/>
  <c r="F15" i="3"/>
  <c r="S233" i="4" l="1"/>
  <c r="O233" i="4"/>
  <c r="G13" i="3"/>
  <c r="V6" i="7"/>
  <c r="Q105" i="4"/>
  <c r="Q94" i="4"/>
  <c r="Q215" i="4"/>
  <c r="Q138" i="4"/>
  <c r="Q72" i="4"/>
  <c r="Q204" i="4"/>
  <c r="Q160" i="4"/>
  <c r="Q61" i="4"/>
  <c r="Q193" i="4"/>
  <c r="Q127" i="4"/>
  <c r="Q50" i="4"/>
  <c r="Q182" i="4"/>
  <c r="Q171" i="4"/>
  <c r="Q149" i="4"/>
  <c r="Q116" i="4"/>
  <c r="Q83" i="4"/>
  <c r="G47" i="7"/>
  <c r="G48" i="7" s="1"/>
  <c r="G49" i="7" s="1"/>
  <c r="G50" i="7" s="1"/>
  <c r="G51" i="7" s="1"/>
  <c r="G52" i="7" s="1"/>
  <c r="G53" i="7" s="1"/>
  <c r="G54" i="7" s="1"/>
  <c r="CV18" i="6"/>
  <c r="S235" i="4"/>
  <c r="CP5" i="6"/>
  <c r="S234" i="4"/>
  <c r="CV19" i="6" l="1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L6" i="3" l="1"/>
  <c r="N6" i="3" s="1"/>
  <c r="M6" i="3" l="1"/>
  <c r="O6" i="3"/>
  <c r="L5" i="3"/>
  <c r="N5" i="3" s="1"/>
  <c r="L7" i="3"/>
  <c r="N7" i="3" s="1"/>
  <c r="F6" i="3"/>
  <c r="M5" i="3" l="1"/>
  <c r="O5" i="3"/>
  <c r="M7" i="3"/>
  <c r="O7" i="3"/>
  <c r="F5" i="3"/>
  <c r="F7" i="3"/>
  <c r="F9" i="3" l="1"/>
  <c r="G6" i="3" l="1"/>
  <c r="G5" i="3"/>
  <c r="I5" i="3" s="1"/>
  <c r="J5" i="3" s="1"/>
  <c r="G7" i="3"/>
  <c r="H5" i="3" l="1"/>
  <c r="R5" i="3"/>
  <c r="W5" i="3" s="1"/>
  <c r="AE5" i="3" s="1"/>
  <c r="P5" i="3"/>
  <c r="I6" i="3"/>
  <c r="J6" i="3" l="1"/>
  <c r="H6" i="3"/>
  <c r="P6" i="3"/>
  <c r="R6" i="3" s="1"/>
  <c r="W6" i="3" s="1"/>
  <c r="AE6" i="3" s="1"/>
  <c r="I7" i="3"/>
  <c r="AF5" i="3"/>
  <c r="AH5" i="3" s="1"/>
  <c r="J7" i="3" l="1"/>
  <c r="H7" i="3"/>
  <c r="P7" i="3"/>
  <c r="R7" i="3" s="1"/>
  <c r="W7" i="3" s="1"/>
  <c r="AE7" i="3" s="1"/>
  <c r="AG5" i="3"/>
  <c r="AI5" i="3"/>
  <c r="AF6" i="3"/>
  <c r="AH6" i="3" s="1"/>
  <c r="S7" i="3" l="1"/>
  <c r="X7" i="3" s="1"/>
  <c r="AI6" i="3"/>
  <c r="AG6" i="3"/>
  <c r="AF7" i="3"/>
  <c r="AH7" i="3" s="1"/>
  <c r="S6" i="3" l="1"/>
  <c r="X6" i="3" s="1"/>
  <c r="AG7" i="3"/>
  <c r="AI7" i="3"/>
  <c r="Z7" i="3"/>
  <c r="S5" i="3" l="1"/>
  <c r="Z6" i="3"/>
  <c r="X5" i="3" l="1"/>
  <c r="Z5" i="3" l="1"/>
  <c r="Z9" i="3"/>
  <c r="AA6" i="3" l="1"/>
  <c r="AA7" i="3"/>
  <c r="AA5" i="3"/>
  <c r="AC5" i="3" s="1"/>
  <c r="AD5" i="3" l="1"/>
  <c r="AC6" i="3"/>
  <c r="AC7" i="3" s="1"/>
  <c r="AK5" i="3"/>
  <c r="AB5" i="3" l="1"/>
  <c r="AJ5" i="3"/>
  <c r="R18" i="3" s="1"/>
  <c r="AK6" i="3"/>
  <c r="AD6" i="3" l="1"/>
  <c r="W18" i="3"/>
  <c r="AK7" i="3"/>
  <c r="AE18" i="3" l="1"/>
  <c r="AF18" i="3"/>
  <c r="AH18" i="3" s="1"/>
  <c r="AB6" i="3"/>
  <c r="AJ6" i="3"/>
  <c r="R19" i="3" s="1"/>
  <c r="W19" i="3" l="1"/>
  <c r="AD7" i="3"/>
  <c r="AG18" i="3"/>
  <c r="AI18" i="3"/>
  <c r="AB7" i="3" l="1"/>
  <c r="AJ7" i="3"/>
  <c r="R20" i="3" s="1"/>
  <c r="AE19" i="3"/>
  <c r="AF19" i="3"/>
  <c r="AH19" i="3" s="1"/>
  <c r="AG19" i="3" l="1"/>
  <c r="AI19" i="3"/>
  <c r="W20" i="3"/>
  <c r="S20" i="3"/>
  <c r="X20" i="3" l="1"/>
  <c r="S19" i="3"/>
  <c r="AE20" i="3"/>
  <c r="AF20" i="3"/>
  <c r="AH20" i="3" s="1"/>
  <c r="AI20" i="3" l="1"/>
  <c r="AG20" i="3"/>
  <c r="X19" i="3"/>
  <c r="S18" i="3"/>
  <c r="X18" i="3" s="1"/>
  <c r="Z20" i="3"/>
  <c r="Z18" i="3" l="1"/>
  <c r="Z19" i="3"/>
  <c r="Z22" i="3" l="1"/>
  <c r="AA20" i="3" l="1"/>
  <c r="AA18" i="3"/>
  <c r="AC18" i="3" s="1"/>
  <c r="AA19" i="3"/>
  <c r="AC19" i="3" l="1"/>
  <c r="AD18" i="3"/>
  <c r="AK18" i="3"/>
  <c r="AB18" i="3" l="1"/>
  <c r="AJ18" i="3"/>
  <c r="R31" i="3" s="1"/>
  <c r="AC20" i="3"/>
  <c r="AK19" i="3"/>
  <c r="AK20" i="3" l="1"/>
  <c r="AD19" i="3"/>
  <c r="W31" i="3"/>
  <c r="AE31" i="3" l="1"/>
  <c r="AF31" i="3"/>
  <c r="AH31" i="3" s="1"/>
  <c r="AB19" i="3"/>
  <c r="AJ19" i="3"/>
  <c r="R32" i="3" s="1"/>
  <c r="W32" i="3" l="1"/>
  <c r="AD20" i="3"/>
  <c r="AG31" i="3"/>
  <c r="AI31" i="3"/>
  <c r="AB20" i="3" l="1"/>
  <c r="AJ20" i="3"/>
  <c r="R33" i="3" s="1"/>
  <c r="AE32" i="3"/>
  <c r="AF32" i="3"/>
  <c r="AH32" i="3" s="1"/>
  <c r="AG32" i="3" l="1"/>
  <c r="AI32" i="3"/>
  <c r="W33" i="3"/>
  <c r="S33" i="3"/>
  <c r="AE33" i="3" l="1"/>
  <c r="AF33" i="3"/>
  <c r="AH33" i="3" s="1"/>
  <c r="X33" i="3"/>
  <c r="S32" i="3"/>
  <c r="X32" i="3" l="1"/>
  <c r="S31" i="3"/>
  <c r="X31" i="3" s="1"/>
  <c r="Z33" i="3"/>
  <c r="AI33" i="3"/>
  <c r="AG33" i="3"/>
  <c r="Z31" i="3" l="1"/>
  <c r="Z32" i="3"/>
  <c r="Z35" i="3" l="1"/>
  <c r="AA33" i="3" l="1"/>
  <c r="AA32" i="3"/>
  <c r="AA31" i="3"/>
  <c r="AC31" i="3" s="1"/>
  <c r="AD31" i="3" l="1"/>
  <c r="AC32" i="3"/>
  <c r="AK31" i="3"/>
  <c r="AC33" i="3" l="1"/>
  <c r="AK32" i="3"/>
  <c r="AB31" i="3"/>
  <c r="AJ31" i="3"/>
  <c r="R44" i="3" s="1"/>
  <c r="AD32" i="3" l="1"/>
  <c r="W44" i="3"/>
  <c r="AK33" i="3"/>
  <c r="AE44" i="3" l="1"/>
  <c r="AF44" i="3"/>
  <c r="AH44" i="3" s="1"/>
  <c r="AB32" i="3"/>
  <c r="AJ32" i="3"/>
  <c r="R45" i="3" s="1"/>
  <c r="AD33" i="3" l="1"/>
  <c r="W45" i="3"/>
  <c r="AG44" i="3"/>
  <c r="AI44" i="3"/>
  <c r="AE45" i="3" l="1"/>
  <c r="AF45" i="3"/>
  <c r="AH45" i="3" s="1"/>
  <c r="AB33" i="3"/>
  <c r="AJ33" i="3"/>
  <c r="R46" i="3" s="1"/>
  <c r="S46" i="3" l="1"/>
  <c r="W46" i="3"/>
  <c r="AI45" i="3"/>
  <c r="AG45" i="3"/>
  <c r="AE46" i="3" l="1"/>
  <c r="AF46" i="3"/>
  <c r="AH46" i="3" s="1"/>
  <c r="S45" i="3"/>
  <c r="X46" i="3"/>
  <c r="Z46" i="3" l="1"/>
  <c r="X45" i="3"/>
  <c r="S44" i="3"/>
  <c r="X44" i="3" s="1"/>
  <c r="AG46" i="3"/>
  <c r="AI46" i="3"/>
  <c r="Z44" i="3" l="1"/>
  <c r="Z45" i="3"/>
  <c r="Z48" i="3" l="1"/>
  <c r="AA46" i="3" l="1"/>
  <c r="AA44" i="3"/>
  <c r="AC44" i="3" s="1"/>
  <c r="AA45" i="3"/>
  <c r="AD44" i="3" l="1"/>
  <c r="AC45" i="3"/>
  <c r="AK44" i="3"/>
  <c r="AC46" i="3" l="1"/>
  <c r="AK45" i="3"/>
  <c r="AB44" i="3"/>
  <c r="AJ44" i="3"/>
  <c r="R57" i="3" s="1"/>
  <c r="AD45" i="3" l="1"/>
  <c r="W57" i="3"/>
  <c r="AK46" i="3"/>
  <c r="AE57" i="3" l="1"/>
  <c r="AF57" i="3"/>
  <c r="AH57" i="3" s="1"/>
  <c r="AB45" i="3"/>
  <c r="AJ45" i="3"/>
  <c r="R58" i="3" s="1"/>
  <c r="AD46" i="3" l="1"/>
  <c r="W58" i="3"/>
  <c r="AI57" i="3"/>
  <c r="AG57" i="3"/>
  <c r="C16" i="4"/>
  <c r="E16" i="4" s="1"/>
  <c r="AE58" i="3" l="1"/>
  <c r="AF58" i="3"/>
  <c r="AH58" i="3" s="1"/>
  <c r="AB46" i="3"/>
  <c r="AJ46" i="3"/>
  <c r="R59" i="3" s="1"/>
  <c r="W59" i="3" l="1"/>
  <c r="S59" i="3"/>
  <c r="AG58" i="3"/>
  <c r="C17" i="4"/>
  <c r="E17" i="4" s="1"/>
  <c r="AI58" i="3"/>
  <c r="X59" i="3" l="1"/>
  <c r="S58" i="3"/>
  <c r="AE59" i="3"/>
  <c r="AF59" i="3"/>
  <c r="AH59" i="3" s="1"/>
  <c r="AI59" i="3" l="1"/>
  <c r="C18" i="4"/>
  <c r="E18" i="4" s="1"/>
  <c r="AG59" i="3"/>
  <c r="S57" i="3"/>
  <c r="X57" i="3" s="1"/>
  <c r="X58" i="3"/>
  <c r="M216" i="4"/>
  <c r="M62" i="4"/>
  <c r="M95" i="4"/>
  <c r="M183" i="4"/>
  <c r="M29" i="4"/>
  <c r="M84" i="4"/>
  <c r="M205" i="4"/>
  <c r="M51" i="4"/>
  <c r="Z59" i="3"/>
  <c r="M194" i="4"/>
  <c r="M117" i="4"/>
  <c r="M7" i="4"/>
  <c r="M40" i="4"/>
  <c r="M172" i="4"/>
  <c r="M139" i="4"/>
  <c r="M150" i="4"/>
  <c r="M18" i="4"/>
  <c r="M73" i="4"/>
  <c r="M128" i="4"/>
  <c r="M161" i="4"/>
  <c r="M106" i="4"/>
  <c r="N84" i="4" l="1"/>
  <c r="O84" i="4" s="1"/>
  <c r="Z84" i="4"/>
  <c r="AA84" i="4" s="1"/>
  <c r="N183" i="4"/>
  <c r="O183" i="4" s="1"/>
  <c r="Z183" i="4"/>
  <c r="AA183" i="4" s="1"/>
  <c r="N216" i="4"/>
  <c r="O216" i="4" s="1"/>
  <c r="Z216" i="4"/>
  <c r="AA216" i="4" s="1"/>
  <c r="N73" i="4"/>
  <c r="O73" i="4" s="1"/>
  <c r="Z73" i="4"/>
  <c r="AA73" i="4" s="1"/>
  <c r="N29" i="4"/>
  <c r="O29" i="4" s="1"/>
  <c r="E139" i="4"/>
  <c r="Z29" i="4"/>
  <c r="AA29" i="4" s="1"/>
  <c r="N139" i="4"/>
  <c r="O139" i="4" s="1"/>
  <c r="Z139" i="4"/>
  <c r="AA139" i="4" s="1"/>
  <c r="Z172" i="4"/>
  <c r="AA172" i="4" s="1"/>
  <c r="N172" i="4"/>
  <c r="O172" i="4" s="1"/>
  <c r="N106" i="4"/>
  <c r="O106" i="4" s="1"/>
  <c r="Z106" i="4"/>
  <c r="AA106" i="4" s="1"/>
  <c r="H139" i="4"/>
  <c r="N150" i="4"/>
  <c r="O150" i="4" s="1"/>
  <c r="Z150" i="4"/>
  <c r="AA150" i="4" s="1"/>
  <c r="N62" i="4"/>
  <c r="O62" i="4" s="1"/>
  <c r="Z62" i="4"/>
  <c r="AA62" i="4" s="1"/>
  <c r="Z194" i="4"/>
  <c r="AA194" i="4" s="1"/>
  <c r="N194" i="4"/>
  <c r="O194" i="4" s="1"/>
  <c r="G139" i="4"/>
  <c r="N51" i="4"/>
  <c r="O51" i="4" s="1"/>
  <c r="Z51" i="4"/>
  <c r="AA51" i="4" s="1"/>
  <c r="N18" i="4"/>
  <c r="O18" i="4" s="1"/>
  <c r="D139" i="4"/>
  <c r="Z18" i="4"/>
  <c r="AA18" i="4" s="1"/>
  <c r="N95" i="4"/>
  <c r="O95" i="4" s="1"/>
  <c r="Z95" i="4"/>
  <c r="AA95" i="4" s="1"/>
  <c r="F139" i="4"/>
  <c r="Z40" i="4"/>
  <c r="AA40" i="4" s="1"/>
  <c r="N40" i="4"/>
  <c r="O40" i="4" s="1"/>
  <c r="N7" i="4"/>
  <c r="O7" i="4" s="1"/>
  <c r="Z7" i="4"/>
  <c r="AA7" i="4" s="1"/>
  <c r="C139" i="4"/>
  <c r="N117" i="4"/>
  <c r="O117" i="4" s="1"/>
  <c r="Z117" i="4"/>
  <c r="AA117" i="4" s="1"/>
  <c r="M6" i="4"/>
  <c r="M160" i="4"/>
  <c r="M193" i="4"/>
  <c r="M116" i="4"/>
  <c r="M182" i="4"/>
  <c r="M83" i="4"/>
  <c r="M28" i="4"/>
  <c r="M61" i="4"/>
  <c r="M39" i="4"/>
  <c r="M171" i="4"/>
  <c r="M127" i="4"/>
  <c r="M105" i="4"/>
  <c r="M215" i="4"/>
  <c r="M17" i="4"/>
  <c r="M204" i="4"/>
  <c r="M50" i="4"/>
  <c r="Z58" i="3"/>
  <c r="M149" i="4"/>
  <c r="M94" i="4"/>
  <c r="M72" i="4"/>
  <c r="M138" i="4"/>
  <c r="M38" i="4"/>
  <c r="M159" i="4"/>
  <c r="M27" i="4"/>
  <c r="M170" i="4"/>
  <c r="M126" i="4"/>
  <c r="M214" i="4"/>
  <c r="M115" i="4"/>
  <c r="M104" i="4"/>
  <c r="Z57" i="3"/>
  <c r="M181" i="4"/>
  <c r="M71" i="4"/>
  <c r="M148" i="4"/>
  <c r="M93" i="4"/>
  <c r="M203" i="4"/>
  <c r="M137" i="4"/>
  <c r="M192" i="4"/>
  <c r="M60" i="4"/>
  <c r="M82" i="4"/>
  <c r="M16" i="4"/>
  <c r="M49" i="4"/>
  <c r="M5" i="4"/>
  <c r="Z161" i="4"/>
  <c r="AA161" i="4" s="1"/>
  <c r="N161" i="4"/>
  <c r="O161" i="4" s="1"/>
  <c r="N128" i="4"/>
  <c r="O128" i="4" s="1"/>
  <c r="Z128" i="4"/>
  <c r="AA128" i="4" s="1"/>
  <c r="N205" i="4"/>
  <c r="O205" i="4" s="1"/>
  <c r="Z205" i="4"/>
  <c r="AA205" i="4" s="1"/>
  <c r="Z61" i="3" l="1"/>
  <c r="AA59" i="3" s="1"/>
  <c r="G50" i="3" s="1"/>
  <c r="S7" i="4"/>
  <c r="T7" i="4"/>
  <c r="AB7" i="4" s="1"/>
  <c r="R7" i="4"/>
  <c r="S40" i="4"/>
  <c r="R40" i="4"/>
  <c r="T40" i="4"/>
  <c r="AB40" i="4" s="1"/>
  <c r="AB119" i="4"/>
  <c r="Z115" i="4"/>
  <c r="N115" i="4"/>
  <c r="O115" i="4" s="1"/>
  <c r="D48" i="4"/>
  <c r="AB86" i="4"/>
  <c r="N82" i="4"/>
  <c r="O82" i="4" s="1"/>
  <c r="Z82" i="4"/>
  <c r="D45" i="4"/>
  <c r="S95" i="4"/>
  <c r="T95" i="4"/>
  <c r="AB95" i="4" s="1"/>
  <c r="R95" i="4"/>
  <c r="Z94" i="4"/>
  <c r="AA94" i="4" s="1"/>
  <c r="N94" i="4"/>
  <c r="O94" i="4" s="1"/>
  <c r="N16" i="4"/>
  <c r="O16" i="4" s="1"/>
  <c r="D39" i="4"/>
  <c r="D137" i="4"/>
  <c r="AB20" i="4"/>
  <c r="Z16" i="4"/>
  <c r="T29" i="4"/>
  <c r="AB29" i="4" s="1"/>
  <c r="S29" i="4"/>
  <c r="R29" i="4"/>
  <c r="AB130" i="4"/>
  <c r="Z126" i="4"/>
  <c r="N126" i="4"/>
  <c r="O126" i="4" s="1"/>
  <c r="D49" i="4"/>
  <c r="Z204" i="4"/>
  <c r="AA204" i="4" s="1"/>
  <c r="N204" i="4"/>
  <c r="O204" i="4" s="1"/>
  <c r="N215" i="4"/>
  <c r="O215" i="4" s="1"/>
  <c r="Z215" i="4"/>
  <c r="AA215" i="4" s="1"/>
  <c r="R194" i="4"/>
  <c r="T194" i="4"/>
  <c r="AB194" i="4" s="1"/>
  <c r="S194" i="4"/>
  <c r="N193" i="4"/>
  <c r="O193" i="4" s="1"/>
  <c r="Z193" i="4"/>
  <c r="AA193" i="4" s="1"/>
  <c r="T216" i="4"/>
  <c r="AB216" i="4" s="1"/>
  <c r="S216" i="4"/>
  <c r="R216" i="4"/>
  <c r="N5" i="4"/>
  <c r="O5" i="4" s="1"/>
  <c r="AB9" i="4"/>
  <c r="Z5" i="4"/>
  <c r="C137" i="4"/>
  <c r="D38" i="4"/>
  <c r="N28" i="4"/>
  <c r="O28" i="4" s="1"/>
  <c r="Z28" i="4"/>
  <c r="AA28" i="4" s="1"/>
  <c r="E138" i="4"/>
  <c r="Z49" i="4"/>
  <c r="N49" i="4"/>
  <c r="O49" i="4" s="1"/>
  <c r="AB53" i="4"/>
  <c r="G137" i="4"/>
  <c r="D42" i="4"/>
  <c r="N83" i="4"/>
  <c r="O83" i="4" s="1"/>
  <c r="Z83" i="4"/>
  <c r="AA83" i="4" s="1"/>
  <c r="T62" i="4"/>
  <c r="AB62" i="4" s="1"/>
  <c r="R62" i="4"/>
  <c r="S62" i="4"/>
  <c r="Z60" i="4"/>
  <c r="AB64" i="4"/>
  <c r="N60" i="4"/>
  <c r="O60" i="4" s="1"/>
  <c r="D43" i="4"/>
  <c r="N17" i="4"/>
  <c r="O17" i="4" s="1"/>
  <c r="Z17" i="4"/>
  <c r="AA17" i="4" s="1"/>
  <c r="D138" i="4"/>
  <c r="T73" i="4"/>
  <c r="AB73" i="4" s="1"/>
  <c r="S73" i="4"/>
  <c r="R73" i="4"/>
  <c r="AB141" i="4"/>
  <c r="N137" i="4"/>
  <c r="O137" i="4" s="1"/>
  <c r="Z137" i="4"/>
  <c r="D50" i="4"/>
  <c r="N27" i="4"/>
  <c r="O27" i="4" s="1"/>
  <c r="Z27" i="4"/>
  <c r="AB31" i="4"/>
  <c r="E137" i="4"/>
  <c r="D40" i="4"/>
  <c r="N6" i="4"/>
  <c r="O6" i="4" s="1"/>
  <c r="Z6" i="4"/>
  <c r="AA6" i="4" s="1"/>
  <c r="C138" i="4"/>
  <c r="N93" i="4"/>
  <c r="O93" i="4" s="1"/>
  <c r="Z93" i="4"/>
  <c r="AB97" i="4"/>
  <c r="D46" i="4"/>
  <c r="S18" i="4"/>
  <c r="R18" i="4"/>
  <c r="T18" i="4"/>
  <c r="AB18" i="4" s="1"/>
  <c r="T106" i="4"/>
  <c r="AB106" i="4" s="1"/>
  <c r="R106" i="4"/>
  <c r="S106" i="4"/>
  <c r="Z182" i="4"/>
  <c r="AA182" i="4" s="1"/>
  <c r="N182" i="4"/>
  <c r="O182" i="4" s="1"/>
  <c r="N50" i="4"/>
  <c r="O50" i="4" s="1"/>
  <c r="Z50" i="4"/>
  <c r="AA50" i="4" s="1"/>
  <c r="G138" i="4"/>
  <c r="N170" i="4"/>
  <c r="O170" i="4" s="1"/>
  <c r="AB174" i="4"/>
  <c r="Z170" i="4"/>
  <c r="D53" i="4"/>
  <c r="T150" i="4"/>
  <c r="AB150" i="4" s="1"/>
  <c r="R150" i="4"/>
  <c r="S150" i="4"/>
  <c r="T205" i="4"/>
  <c r="AB205" i="4" s="1"/>
  <c r="R205" i="4"/>
  <c r="S205" i="4"/>
  <c r="N159" i="4"/>
  <c r="O159" i="4" s="1"/>
  <c r="AB163" i="4"/>
  <c r="Z159" i="4"/>
  <c r="D52" i="4"/>
  <c r="N105" i="4"/>
  <c r="O105" i="4" s="1"/>
  <c r="Z105" i="4"/>
  <c r="AA105" i="4" s="1"/>
  <c r="H138" i="4"/>
  <c r="N38" i="4"/>
  <c r="O38" i="4" s="1"/>
  <c r="AB42" i="4"/>
  <c r="F137" i="4"/>
  <c r="Z38" i="4"/>
  <c r="D41" i="4"/>
  <c r="N148" i="4"/>
  <c r="O148" i="4" s="1"/>
  <c r="AB152" i="4"/>
  <c r="Z148" i="4"/>
  <c r="D51" i="4"/>
  <c r="N171" i="4"/>
  <c r="O171" i="4" s="1"/>
  <c r="Z171" i="4"/>
  <c r="AA171" i="4" s="1"/>
  <c r="T117" i="4"/>
  <c r="AB117" i="4" s="1"/>
  <c r="R117" i="4"/>
  <c r="S117" i="4"/>
  <c r="S172" i="4"/>
  <c r="R172" i="4"/>
  <c r="T172" i="4"/>
  <c r="AB172" i="4" s="1"/>
  <c r="S183" i="4"/>
  <c r="T183" i="4"/>
  <c r="AB183" i="4" s="1"/>
  <c r="R183" i="4"/>
  <c r="R139" i="4"/>
  <c r="S139" i="4"/>
  <c r="T139" i="4"/>
  <c r="AB139" i="4" s="1"/>
  <c r="AB108" i="4"/>
  <c r="H137" i="4"/>
  <c r="D190" i="4" s="1"/>
  <c r="F190" i="4" s="1"/>
  <c r="N104" i="4"/>
  <c r="O104" i="4" s="1"/>
  <c r="Z104" i="4"/>
  <c r="D47" i="4"/>
  <c r="Z160" i="4"/>
  <c r="AA160" i="4" s="1"/>
  <c r="N160" i="4"/>
  <c r="O160" i="4" s="1"/>
  <c r="AA58" i="3"/>
  <c r="G49" i="3" s="1"/>
  <c r="N127" i="4"/>
  <c r="O127" i="4" s="1"/>
  <c r="Z127" i="4"/>
  <c r="AA127" i="4" s="1"/>
  <c r="T128" i="4"/>
  <c r="AB128" i="4" s="1"/>
  <c r="S128" i="4"/>
  <c r="R128" i="4"/>
  <c r="S161" i="4"/>
  <c r="R161" i="4"/>
  <c r="T161" i="4"/>
  <c r="AB161" i="4" s="1"/>
  <c r="Z138" i="4"/>
  <c r="AA138" i="4" s="1"/>
  <c r="N138" i="4"/>
  <c r="O138" i="4" s="1"/>
  <c r="N39" i="4"/>
  <c r="O39" i="4" s="1"/>
  <c r="F138" i="4"/>
  <c r="Z39" i="4"/>
  <c r="AA39" i="4" s="1"/>
  <c r="S51" i="4"/>
  <c r="R51" i="4"/>
  <c r="T51" i="4"/>
  <c r="AB51" i="4" s="1"/>
  <c r="Z149" i="4"/>
  <c r="AA149" i="4" s="1"/>
  <c r="N149" i="4"/>
  <c r="O149" i="4" s="1"/>
  <c r="Z214" i="4"/>
  <c r="AB218" i="4"/>
  <c r="N214" i="4"/>
  <c r="O214" i="4" s="1"/>
  <c r="D57" i="4"/>
  <c r="N116" i="4"/>
  <c r="O116" i="4" s="1"/>
  <c r="Z116" i="4"/>
  <c r="AA116" i="4" s="1"/>
  <c r="Z192" i="4"/>
  <c r="N192" i="4"/>
  <c r="O192" i="4" s="1"/>
  <c r="AB196" i="4"/>
  <c r="D55" i="4"/>
  <c r="AB207" i="4"/>
  <c r="N203" i="4"/>
  <c r="O203" i="4" s="1"/>
  <c r="Z203" i="4"/>
  <c r="D56" i="4"/>
  <c r="AA57" i="3"/>
  <c r="AB75" i="4"/>
  <c r="N71" i="4"/>
  <c r="O71" i="4" s="1"/>
  <c r="Z71" i="4"/>
  <c r="D44" i="4"/>
  <c r="AB185" i="4"/>
  <c r="N181" i="4"/>
  <c r="O181" i="4" s="1"/>
  <c r="Z181" i="4"/>
  <c r="D54" i="4"/>
  <c r="N72" i="4"/>
  <c r="O72" i="4" s="1"/>
  <c r="Z72" i="4"/>
  <c r="AA72" i="4" s="1"/>
  <c r="Z61" i="4"/>
  <c r="AA61" i="4" s="1"/>
  <c r="N61" i="4"/>
  <c r="O61" i="4" s="1"/>
  <c r="R84" i="4"/>
  <c r="S84" i="4"/>
  <c r="T84" i="4"/>
  <c r="AB84" i="4" s="1"/>
  <c r="AB198" i="4" l="1"/>
  <c r="AB44" i="4"/>
  <c r="AB11" i="4"/>
  <c r="AB220" i="4"/>
  <c r="AB110" i="4"/>
  <c r="AB176" i="4"/>
  <c r="AB33" i="4"/>
  <c r="AB187" i="4"/>
  <c r="T182" i="4"/>
  <c r="S182" i="4"/>
  <c r="R182" i="4"/>
  <c r="AB22" i="4"/>
  <c r="AB88" i="4"/>
  <c r="Z206" i="4"/>
  <c r="AA203" i="4"/>
  <c r="AA206" i="4" s="1"/>
  <c r="AA214" i="4"/>
  <c r="AA217" i="4" s="1"/>
  <c r="Z217" i="4"/>
  <c r="R104" i="4"/>
  <c r="T104" i="4"/>
  <c r="U104" i="4" s="1"/>
  <c r="S104" i="4"/>
  <c r="Z8" i="4"/>
  <c r="AA5" i="4"/>
  <c r="AA8" i="4" s="1"/>
  <c r="S215" i="4"/>
  <c r="R215" i="4"/>
  <c r="T215" i="4"/>
  <c r="R72" i="4"/>
  <c r="S72" i="4"/>
  <c r="T72" i="4"/>
  <c r="S38" i="4"/>
  <c r="T38" i="4"/>
  <c r="U38" i="4" s="1"/>
  <c r="R38" i="4"/>
  <c r="S6" i="4"/>
  <c r="R6" i="4"/>
  <c r="T6" i="4"/>
  <c r="S83" i="4"/>
  <c r="R83" i="4"/>
  <c r="T83" i="4"/>
  <c r="R204" i="4"/>
  <c r="S204" i="4"/>
  <c r="T204" i="4"/>
  <c r="T115" i="4"/>
  <c r="U115" i="4" s="1"/>
  <c r="S115" i="4"/>
  <c r="R115" i="4"/>
  <c r="S149" i="4"/>
  <c r="R149" i="4"/>
  <c r="T149" i="4"/>
  <c r="D191" i="4"/>
  <c r="D188" i="4"/>
  <c r="F188" i="4" s="1"/>
  <c r="AB209" i="4"/>
  <c r="D189" i="4"/>
  <c r="F189" i="4" s="1"/>
  <c r="T5" i="4"/>
  <c r="U5" i="4" s="1"/>
  <c r="R5" i="4"/>
  <c r="S5" i="4"/>
  <c r="S16" i="4"/>
  <c r="T16" i="4"/>
  <c r="U16" i="4" s="1"/>
  <c r="R16" i="4"/>
  <c r="Z118" i="4"/>
  <c r="AA115" i="4"/>
  <c r="AA118" i="4" s="1"/>
  <c r="AB115" i="4" s="1"/>
  <c r="S94" i="4"/>
  <c r="R94" i="4"/>
  <c r="T94" i="4"/>
  <c r="AB121" i="4"/>
  <c r="R17" i="4"/>
  <c r="S17" i="4"/>
  <c r="T17" i="4"/>
  <c r="AB55" i="4"/>
  <c r="R126" i="4"/>
  <c r="T126" i="4"/>
  <c r="U126" i="4" s="1"/>
  <c r="S126" i="4"/>
  <c r="R192" i="4"/>
  <c r="T192" i="4"/>
  <c r="U192" i="4" s="1"/>
  <c r="S192" i="4"/>
  <c r="AA170" i="4"/>
  <c r="AA173" i="4" s="1"/>
  <c r="Z173" i="4"/>
  <c r="Z30" i="4"/>
  <c r="AA27" i="4"/>
  <c r="AA30" i="4" s="1"/>
  <c r="AB27" i="4" s="1"/>
  <c r="S49" i="4"/>
  <c r="R49" i="4"/>
  <c r="T49" i="4"/>
  <c r="U49" i="4" s="1"/>
  <c r="AA126" i="4"/>
  <c r="AA129" i="4" s="1"/>
  <c r="Z129" i="4"/>
  <c r="T27" i="4"/>
  <c r="U27" i="4" s="1"/>
  <c r="S27" i="4"/>
  <c r="R27" i="4"/>
  <c r="S60" i="4"/>
  <c r="R60" i="4"/>
  <c r="T60" i="4"/>
  <c r="U60" i="4" s="1"/>
  <c r="AA49" i="4"/>
  <c r="AA52" i="4" s="1"/>
  <c r="Z52" i="4"/>
  <c r="AB132" i="4"/>
  <c r="AB154" i="4"/>
  <c r="AB165" i="4"/>
  <c r="R170" i="4"/>
  <c r="T170" i="4"/>
  <c r="U170" i="4" s="1"/>
  <c r="S170" i="4"/>
  <c r="AB66" i="4"/>
  <c r="R193" i="4"/>
  <c r="S193" i="4"/>
  <c r="T193" i="4"/>
  <c r="R181" i="4"/>
  <c r="T181" i="4"/>
  <c r="U181" i="4" s="1"/>
  <c r="U182" i="4" s="1"/>
  <c r="U183" i="4" s="1"/>
  <c r="S181" i="4"/>
  <c r="R105" i="4"/>
  <c r="S105" i="4"/>
  <c r="T105" i="4"/>
  <c r="T127" i="4"/>
  <c r="S127" i="4"/>
  <c r="R127" i="4"/>
  <c r="AA148" i="4"/>
  <c r="AA151" i="4" s="1"/>
  <c r="Z151" i="4"/>
  <c r="T71" i="4"/>
  <c r="U71" i="4" s="1"/>
  <c r="S71" i="4"/>
  <c r="R71" i="4"/>
  <c r="S116" i="4"/>
  <c r="R116" i="4"/>
  <c r="T116" i="4"/>
  <c r="T39" i="4"/>
  <c r="S39" i="4"/>
  <c r="R39" i="4"/>
  <c r="S160" i="4"/>
  <c r="T160" i="4"/>
  <c r="R160" i="4"/>
  <c r="S148" i="4"/>
  <c r="T148" i="4"/>
  <c r="U148" i="4" s="1"/>
  <c r="R148" i="4"/>
  <c r="R159" i="4"/>
  <c r="T159" i="4"/>
  <c r="U159" i="4" s="1"/>
  <c r="S159" i="4"/>
  <c r="AB99" i="4"/>
  <c r="Z140" i="4"/>
  <c r="AA137" i="4"/>
  <c r="AA140" i="4" s="1"/>
  <c r="Z63" i="4"/>
  <c r="AA60" i="4"/>
  <c r="AA63" i="4" s="1"/>
  <c r="S203" i="4"/>
  <c r="R203" i="4"/>
  <c r="T203" i="4"/>
  <c r="U203" i="4" s="1"/>
  <c r="Z184" i="4"/>
  <c r="AA181" i="4"/>
  <c r="AA184" i="4" s="1"/>
  <c r="T171" i="4"/>
  <c r="S171" i="4"/>
  <c r="R171" i="4"/>
  <c r="AA159" i="4"/>
  <c r="AA162" i="4" s="1"/>
  <c r="Z162" i="4"/>
  <c r="Z74" i="4"/>
  <c r="AA71" i="4"/>
  <c r="AA74" i="4" s="1"/>
  <c r="AB77" i="4"/>
  <c r="S138" i="4"/>
  <c r="R138" i="4"/>
  <c r="T138" i="4"/>
  <c r="Z85" i="4"/>
  <c r="AA82" i="4"/>
  <c r="AA85" i="4" s="1"/>
  <c r="AA104" i="4"/>
  <c r="AA107" i="4" s="1"/>
  <c r="Z107" i="4"/>
  <c r="AA192" i="4"/>
  <c r="AA195" i="4" s="1"/>
  <c r="Z195" i="4"/>
  <c r="Z96" i="4"/>
  <c r="AA93" i="4"/>
  <c r="AA96" i="4" s="1"/>
  <c r="R137" i="4"/>
  <c r="S137" i="4"/>
  <c r="T137" i="4"/>
  <c r="U137" i="4" s="1"/>
  <c r="T28" i="4"/>
  <c r="R28" i="4"/>
  <c r="S28" i="4"/>
  <c r="S61" i="4"/>
  <c r="T61" i="4"/>
  <c r="R61" i="4"/>
  <c r="AC57" i="3"/>
  <c r="AD57" i="3" s="1"/>
  <c r="G48" i="3"/>
  <c r="S214" i="4"/>
  <c r="R214" i="4"/>
  <c r="T214" i="4"/>
  <c r="U214" i="4" s="1"/>
  <c r="U215" i="4" s="1"/>
  <c r="U216" i="4" s="1"/>
  <c r="Z41" i="4"/>
  <c r="AA38" i="4"/>
  <c r="AA41" i="4" s="1"/>
  <c r="S50" i="4"/>
  <c r="R50" i="4"/>
  <c r="T50" i="4"/>
  <c r="R93" i="4"/>
  <c r="T93" i="4"/>
  <c r="U93" i="4" s="1"/>
  <c r="S93" i="4"/>
  <c r="AB143" i="4"/>
  <c r="Z19" i="4"/>
  <c r="AA16" i="4"/>
  <c r="AA19" i="4" s="1"/>
  <c r="S82" i="4"/>
  <c r="R82" i="4"/>
  <c r="T82" i="4"/>
  <c r="U82" i="4" s="1"/>
  <c r="U83" i="4" s="1"/>
  <c r="U84" i="4" s="1"/>
  <c r="U149" i="4" l="1"/>
  <c r="U150" i="4" s="1"/>
  <c r="U6" i="4"/>
  <c r="U7" i="4" s="1"/>
  <c r="AB82" i="4"/>
  <c r="V82" i="4" s="1"/>
  <c r="C45" i="4" s="1"/>
  <c r="U160" i="4"/>
  <c r="U161" i="4" s="1"/>
  <c r="U105" i="4"/>
  <c r="U106" i="4" s="1"/>
  <c r="AB38" i="4"/>
  <c r="AB203" i="4"/>
  <c r="U72" i="4"/>
  <c r="U73" i="4" s="1"/>
  <c r="AB170" i="4"/>
  <c r="AB148" i="4"/>
  <c r="U204" i="4"/>
  <c r="U205" i="4" s="1"/>
  <c r="V203" i="4" s="1"/>
  <c r="C56" i="4" s="1"/>
  <c r="AB181" i="4"/>
  <c r="V181" i="4" s="1"/>
  <c r="C54" i="4" s="1"/>
  <c r="U50" i="4"/>
  <c r="U51" i="4" s="1"/>
  <c r="U17" i="4"/>
  <c r="U18" i="4" s="1"/>
  <c r="AB49" i="4"/>
  <c r="AB16" i="4"/>
  <c r="U138" i="4"/>
  <c r="U139" i="4" s="1"/>
  <c r="AB192" i="4"/>
  <c r="AB159" i="4"/>
  <c r="V159" i="4" s="1"/>
  <c r="C52" i="4" s="1"/>
  <c r="AB126" i="4"/>
  <c r="U127" i="4"/>
  <c r="U128" i="4" s="1"/>
  <c r="V126" i="4" s="1"/>
  <c r="C49" i="4" s="1"/>
  <c r="U39" i="4"/>
  <c r="U40" i="4" s="1"/>
  <c r="V38" i="4" s="1"/>
  <c r="C41" i="4" s="1"/>
  <c r="U116" i="4"/>
  <c r="U117" i="4" s="1"/>
  <c r="V115" i="4" s="1"/>
  <c r="C48" i="4" s="1"/>
  <c r="AB214" i="4"/>
  <c r="V214" i="4" s="1"/>
  <c r="C57" i="4" s="1"/>
  <c r="U61" i="4"/>
  <c r="U62" i="4" s="1"/>
  <c r="AB93" i="4"/>
  <c r="AB71" i="4"/>
  <c r="AB60" i="4"/>
  <c r="AC58" i="3"/>
  <c r="AK57" i="3"/>
  <c r="AB137" i="4"/>
  <c r="U94" i="4"/>
  <c r="U95" i="4" s="1"/>
  <c r="U193" i="4"/>
  <c r="U194" i="4" s="1"/>
  <c r="U171" i="4"/>
  <c r="U172" i="4" s="1"/>
  <c r="V170" i="4" s="1"/>
  <c r="C53" i="4" s="1"/>
  <c r="U28" i="4"/>
  <c r="U29" i="4" s="1"/>
  <c r="V27" i="4" s="1"/>
  <c r="C40" i="4" s="1"/>
  <c r="AB5" i="4"/>
  <c r="V5" i="4" s="1"/>
  <c r="C38" i="4" s="1"/>
  <c r="E38" i="4" s="1"/>
  <c r="G38" i="4" s="1"/>
  <c r="AB104" i="4"/>
  <c r="V148" i="4" l="1"/>
  <c r="C51" i="4" s="1"/>
  <c r="V104" i="4"/>
  <c r="C47" i="4" s="1"/>
  <c r="V71" i="4"/>
  <c r="C44" i="4" s="1"/>
  <c r="V16" i="4"/>
  <c r="C39" i="4" s="1"/>
  <c r="E40" i="4" s="1"/>
  <c r="V49" i="4"/>
  <c r="C42" i="4" s="1"/>
  <c r="V192" i="4"/>
  <c r="C55" i="4" s="1"/>
  <c r="E55" i="4" s="1"/>
  <c r="E49" i="4"/>
  <c r="E39" i="4"/>
  <c r="E45" i="4"/>
  <c r="E53" i="4"/>
  <c r="V137" i="4"/>
  <c r="C50" i="4" s="1"/>
  <c r="E51" i="4" s="1"/>
  <c r="E56" i="4"/>
  <c r="AC59" i="3"/>
  <c r="AK58" i="3"/>
  <c r="E57" i="4"/>
  <c r="AB57" i="3"/>
  <c r="AJ57" i="3"/>
  <c r="AD58" i="3" s="1"/>
  <c r="E52" i="4"/>
  <c r="E48" i="4"/>
  <c r="E41" i="4"/>
  <c r="G41" i="4" s="1"/>
  <c r="E54" i="4"/>
  <c r="V60" i="4"/>
  <c r="C43" i="4" s="1"/>
  <c r="E43" i="4" s="1"/>
  <c r="V93" i="4"/>
  <c r="C46" i="4" s="1"/>
  <c r="E46" i="4" s="1"/>
  <c r="E50" i="4" l="1"/>
  <c r="E44" i="4"/>
  <c r="AB58" i="3"/>
  <c r="AJ58" i="3"/>
  <c r="AD59" i="3" s="1"/>
  <c r="I51" i="3"/>
  <c r="AK59" i="3"/>
  <c r="I50" i="3"/>
  <c r="I49" i="3"/>
  <c r="I48" i="3"/>
  <c r="K48" i="3" s="1"/>
  <c r="E47" i="4"/>
  <c r="K49" i="3" l="1"/>
  <c r="K50" i="3"/>
  <c r="AB59" i="3"/>
  <c r="AJ59" i="3"/>
  <c r="K51" i="3"/>
</calcChain>
</file>

<file path=xl/sharedStrings.xml><?xml version="1.0" encoding="utf-8"?>
<sst xmlns="http://schemas.openxmlformats.org/spreadsheetml/2006/main" count="1532" uniqueCount="440">
  <si>
    <t>No. of Storey</t>
  </si>
  <si>
    <t>Base</t>
  </si>
  <si>
    <t>Elevation (m)</t>
  </si>
  <si>
    <t>Storey Height (m)</t>
  </si>
  <si>
    <t>Model Configuration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</si>
  <si>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</si>
  <si>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</si>
  <si>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</si>
  <si>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</si>
  <si>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</si>
  <si>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</si>
  <si>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</si>
  <si>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</si>
  <si>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</si>
  <si>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</si>
  <si>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</si>
  <si>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</si>
  <si>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</si>
  <si>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</si>
  <si>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</si>
  <si>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</si>
  <si>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</si>
  <si>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</si>
  <si>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</si>
  <si>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</si>
  <si>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</si>
  <si>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</si>
  <si>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</si>
  <si>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</si>
  <si>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</si>
  <si>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</si>
  <si>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</si>
  <si>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</si>
  <si>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</si>
  <si>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</si>
  <si>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</si>
  <si>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</si>
  <si>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</si>
  <si>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</si>
  <si>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</si>
  <si>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</si>
  <si>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</si>
  <si>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</si>
  <si>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</si>
  <si>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</si>
  <si>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</si>
  <si>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</si>
  <si>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</si>
  <si>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</si>
  <si>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</si>
  <si>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</si>
  <si>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</si>
  <si>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</si>
  <si>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</si>
  <si>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</si>
  <si>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</si>
  <si>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</si>
  <si>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</si>
  <si>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</si>
  <si>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</si>
  <si>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</si>
  <si>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</si>
  <si>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</si>
  <si>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</si>
  <si>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</si>
  <si>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</si>
  <si>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</si>
  <si>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</si>
  <si>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</si>
  <si>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</si>
  <si>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</si>
  <si>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</si>
  <si>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</si>
  <si>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</si>
  <si>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</si>
  <si>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</si>
  <si>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</si>
  <si>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</si>
  <si>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</si>
  <si>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</si>
  <si>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</si>
  <si>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</si>
  <si>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</si>
  <si>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</si>
  <si>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</si>
  <si>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</si>
  <si>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</si>
  <si>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</si>
  <si>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</si>
  <si>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</si>
  <si>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</si>
  <si>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</si>
  <si>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</si>
  <si>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</si>
  <si>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</si>
  <si>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</si>
  <si>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</si>
  <si>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</si>
  <si>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</si>
  <si>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</si>
  <si>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</si>
  <si>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</si>
  <si>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</si>
  <si>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</si>
  <si>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</si>
  <si>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</si>
  <si>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</si>
  <si>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</si>
  <si>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</si>
  <si>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</si>
  <si>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</si>
  <si>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</si>
  <si>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</si>
  <si>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</si>
  <si>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</si>
  <si>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</si>
  <si>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</si>
  <si>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</si>
  <si>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</si>
  <si>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</si>
  <si>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</si>
  <si>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</si>
  <si>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</si>
  <si>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</si>
  <si>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</si>
  <si>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</si>
  <si>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</si>
  <si>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</si>
  <si>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</si>
  <si>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</si>
  <si>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</si>
  <si>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</si>
  <si>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</si>
  <si>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</si>
  <si>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</si>
  <si>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</si>
  <si>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</si>
  <si>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</si>
  <si>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</si>
  <si>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</si>
  <si>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</si>
  <si>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</si>
  <si>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</si>
  <si>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</si>
  <si>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</si>
  <si>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</si>
  <si>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</si>
  <si>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</si>
  <si>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</si>
  <si>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</si>
  <si>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</si>
  <si>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</si>
  <si>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</si>
  <si>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</si>
  <si>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</si>
  <si>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</si>
  <si>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</si>
  <si>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</si>
  <si>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</si>
  <si>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</si>
  <si>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</si>
  <si>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</si>
  <si>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</si>
  <si>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</si>
  <si>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</si>
  <si>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</si>
  <si>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</si>
  <si>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</si>
  <si>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</si>
  <si>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</si>
  <si>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</si>
  <si>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</si>
  <si>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</si>
  <si>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</si>
  <si>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</si>
  <si>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</si>
  <si>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</si>
  <si>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</si>
  <si>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</si>
  <si>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</si>
  <si>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(Weak) (Bertoldi et al., 1993)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</si>
  <si>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</si>
  <si>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</si>
  <si>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</si>
  <si>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</si>
  <si>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</si>
  <si>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</si>
  <si>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</si>
  <si>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</si>
  <si>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</si>
  <si>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</si>
  <si>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</si>
  <si>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</si>
  <si>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</si>
  <si>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</si>
  <si>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</si>
  <si>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</si>
  <si>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</si>
  <si>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</si>
  <si>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</si>
  <si>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</si>
  <si>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</si>
  <si>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</si>
  <si>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</si>
  <si>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</si>
  <si>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</si>
  <si>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</si>
  <si>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</si>
  <si>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</si>
  <si>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</si>
  <si>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</si>
  <si>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</si>
  <si>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</si>
  <si>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</si>
  <si>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</si>
  <si>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</si>
  <si>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</si>
  <si>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</si>
  <si>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</si>
  <si>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</si>
  <si>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</si>
  <si>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</si>
  <si>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</si>
  <si>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</si>
  <si>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</si>
  <si>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</si>
  <si>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</si>
  <si>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</si>
  <si>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</si>
  <si>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</si>
  <si>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</si>
  <si>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</si>
  <si>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</si>
  <si>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</si>
  <si>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</si>
  <si>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</si>
  <si>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</si>
  <si>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</si>
  <si>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</si>
  <si>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</si>
  <si>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</si>
  <si>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</si>
  <si>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</si>
  <si>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</si>
  <si>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</si>
  <si>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</si>
  <si>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</si>
  <si>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</si>
  <si>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</si>
  <si>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</si>
  <si>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</si>
  <si>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</si>
  <si>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</si>
  <si>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</si>
  <si>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</si>
  <si>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</si>
  <si>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</si>
  <si>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</si>
  <si>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</si>
  <si>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</si>
  <si>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</si>
  <si>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</si>
  <si>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</si>
  <si>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</si>
  <si>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</si>
  <si>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</si>
  <si>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</si>
  <si>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</si>
  <si>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</si>
  <si>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</si>
  <si>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</si>
  <si>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</si>
  <si>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</si>
  <si>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</si>
  <si>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</si>
  <si>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</si>
  <si>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</si>
  <si>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</si>
  <si>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</si>
  <si>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</si>
  <si>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</si>
  <si>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</si>
  <si>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</si>
  <si>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</si>
  <si>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</si>
  <si>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</si>
  <si>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</si>
  <si>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</si>
  <si>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</si>
  <si>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</si>
  <si>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</si>
  <si>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</si>
  <si>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</si>
  <si>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</si>
  <si>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</si>
  <si>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</si>
  <si>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</si>
  <si>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</si>
  <si>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</si>
  <si>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</si>
  <si>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</si>
  <si>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</si>
  <si>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</si>
  <si>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</si>
  <si>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</si>
  <si>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</si>
  <si>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</si>
  <si>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</si>
  <si>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</si>
  <si>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</si>
  <si>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</si>
  <si>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</si>
  <si>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</si>
  <si>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</si>
  <si>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</si>
  <si>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</si>
  <si>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</si>
  <si>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</si>
  <si>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</si>
  <si>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</si>
  <si>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</si>
  <si>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</si>
  <si>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</si>
  <si>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</si>
  <si>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</si>
  <si>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</si>
  <si>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</si>
  <si>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</si>
  <si>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</si>
  <si>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</si>
  <si>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</si>
  <si>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</si>
  <si>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</si>
  <si>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</si>
  <si>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</si>
  <si>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</si>
  <si>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</si>
  <si>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</si>
  <si>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</si>
  <si>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</si>
  <si>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</si>
  <si>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</si>
  <si>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</si>
  <si>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</si>
  <si>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</si>
  <si>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</si>
  <si>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</si>
  <si>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</si>
  <si>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</si>
  <si>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</si>
  <si>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</si>
  <si>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</si>
  <si>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</si>
  <si>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</si>
  <si>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</si>
  <si>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</si>
  <si>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</si>
  <si>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</si>
  <si>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</si>
  <si>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</si>
  <si>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</si>
  <si>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</si>
  <si>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</si>
  <si>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</si>
  <si>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</si>
  <si>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</si>
  <si>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</si>
  <si>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</si>
  <si>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</si>
  <si>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</si>
  <si>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</si>
  <si>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</si>
  <si>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</si>
  <si>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</si>
  <si>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</si>
  <si>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</si>
  <si>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2a</t>
  </si>
  <si>
    <t>2b</t>
  </si>
  <si>
    <t>3a</t>
  </si>
  <si>
    <t>3b</t>
  </si>
  <si>
    <t>Storey Shear Resistance and Stiffness (Weak Single Infill)</t>
  </si>
  <si>
    <t>Storey Shear Resistance and Stiffness (Weak)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</si>
  <si>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</si>
  <si>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</si>
  <si>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</si>
  <si>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</si>
  <si>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</si>
  <si>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</si>
  <si>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</si>
  <si>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</si>
  <si>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</si>
  <si>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</si>
  <si>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</si>
  <si>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</si>
  <si>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</si>
  <si>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</si>
  <si>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</si>
  <si>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</si>
  <si>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</si>
  <si>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t>Col 1</t>
  </si>
  <si>
    <t>Col 2</t>
  </si>
  <si>
    <t>Col 3</t>
  </si>
  <si>
    <t>Col 4</t>
  </si>
  <si>
    <t>Col 5</t>
  </si>
  <si>
    <t>Col 6</t>
  </si>
  <si>
    <t>2-5</t>
  </si>
  <si>
    <t>2-6</t>
  </si>
  <si>
    <t>1-5</t>
  </si>
  <si>
    <t>1-6</t>
  </si>
  <si>
    <t>3-5</t>
  </si>
  <si>
    <t>3-6</t>
  </si>
  <si>
    <t>Column 6</t>
  </si>
  <si>
    <t>4a</t>
  </si>
  <si>
    <t>4b</t>
  </si>
  <si>
    <t>5a</t>
  </si>
  <si>
    <t>5b</t>
  </si>
  <si>
    <t>Column 4a</t>
  </si>
  <si>
    <t>Column 4b</t>
  </si>
  <si>
    <t>Strut 4</t>
  </si>
  <si>
    <t>Column 5a</t>
  </si>
  <si>
    <t>Column 5b</t>
  </si>
  <si>
    <t>Strut 5</t>
  </si>
  <si>
    <t>Storey Stiffnesses (OpenSees)</t>
  </si>
  <si>
    <t>Load Coeff.</t>
  </si>
  <si>
    <t>Cumul. L. Coeff.</t>
  </si>
  <si>
    <t>K1 (kN/m)</t>
  </si>
  <si>
    <t>Structure Stiffness (kN/m)</t>
  </si>
  <si>
    <t>DS5</t>
  </si>
  <si>
    <t>Kcr. [kN/m]</t>
  </si>
  <si>
    <t>Ke. [kN/m]</t>
  </si>
  <si>
    <t>DSf 4</t>
  </si>
  <si>
    <t>DSf 5</t>
  </si>
  <si>
    <t>LFf,i [kN]</t>
  </si>
  <si>
    <t>F,i [kN]</t>
  </si>
  <si>
    <t>LFv,i [kN]</t>
  </si>
  <si>
    <t>V,i [kN]</t>
  </si>
  <si>
    <t>N.Stry</t>
  </si>
  <si>
    <t>ΔV,k-1</t>
  </si>
  <si>
    <r>
      <rPr>
        <b/>
        <sz val="12"/>
        <color rgb="FFFF0000"/>
        <rFont val="Calibri"/>
        <family val="2"/>
      </rPr>
      <t>Δ</t>
    </r>
    <r>
      <rPr>
        <b/>
        <sz val="12"/>
        <color rgb="FFFF0000"/>
        <rFont val="Times New Roman"/>
        <family val="1"/>
      </rPr>
      <t>disp (mm)</t>
    </r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</si>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</sst>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4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Times New Roman"/>
      <family val="2"/>
    </font>
    <font>
      <b/>
      <sz val="12"/>
      <color rgb="FFFF0000"/>
      <name val="Calibri"/>
      <family val="2"/>
    </font>
    <font>
      <b/>
      <sz val="12"/>
      <color rgb="FF7030A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4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8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1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1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9" borderId="14" xfId="0" applyFont="1" applyFill="1" applyBorder="1" applyAlignment="1">
      <alignment horizontal="center"/>
    </xf>
    <xf numFmtId="0" fontId="10" fillId="29" borderId="40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17" borderId="4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12" fillId="29" borderId="21" xfId="0" applyNumberFormat="1" applyFont="1" applyFill="1" applyBorder="1" applyAlignment="1">
      <alignment horizontal="center" vertical="center"/>
    </xf>
    <xf numFmtId="2" fontId="12" fillId="29" borderId="61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12" fillId="29" borderId="0" xfId="0" applyNumberFormat="1" applyFont="1" applyFill="1" applyBorder="1" applyAlignment="1">
      <alignment horizontal="center" vertical="center"/>
    </xf>
    <xf numFmtId="2" fontId="12" fillId="29" borderId="12" xfId="0" applyNumberFormat="1" applyFont="1" applyFill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2" fontId="12" fillId="29" borderId="19" xfId="0" applyNumberFormat="1" applyFont="1" applyFill="1" applyBorder="1" applyAlignment="1">
      <alignment horizontal="center" vertical="center"/>
    </xf>
    <xf numFmtId="2" fontId="12" fillId="29" borderId="58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 wrapText="1"/>
    </xf>
    <xf numFmtId="11" fontId="3" fillId="0" borderId="19" xfId="0" applyNumberFormat="1" applyFont="1" applyBorder="1" applyAlignment="1">
      <alignment horizontal="center" vertical="center"/>
    </xf>
    <xf numFmtId="11" fontId="3" fillId="0" borderId="5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12" fillId="29" borderId="2" xfId="0" applyNumberFormat="1" applyFont="1" applyFill="1" applyBorder="1" applyAlignment="1">
      <alignment horizontal="center" vertical="center"/>
    </xf>
    <xf numFmtId="2" fontId="12" fillId="29" borderId="15" xfId="0" applyNumberFormat="1" applyFont="1" applyFill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7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167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4" fillId="28" borderId="24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 wrapText="1"/>
    </xf>
    <xf numFmtId="0" fontId="4" fillId="16" borderId="26" xfId="0" applyFont="1" applyFill="1" applyBorder="1" applyAlignment="1">
      <alignment horizontal="center" vertical="center"/>
    </xf>
    <xf numFmtId="0" fontId="4" fillId="28" borderId="27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57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28" borderId="23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2" borderId="22" xfId="0" applyFont="1" applyFill="1" applyBorder="1" applyAlignment="1">
      <alignment horizontal="center" vertical="center"/>
    </xf>
    <xf numFmtId="0" fontId="4" fillId="22" borderId="24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3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1" fillId="0" borderId="40" xfId="0" applyFont="1" applyBorder="1" applyAlignment="1">
      <alignment horizontal="center" vertical="center"/>
    </xf>
    <xf numFmtId="10" fontId="3" fillId="17" borderId="4" xfId="0" applyNumberFormat="1" applyFont="1" applyFill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3" fillId="0" borderId="11" xfId="0" applyFont="1" applyBorder="1" applyAlignment="1">
      <alignment horizont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9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9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9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 vertical="center" wrapText="1"/>
    </xf>
    <xf numFmtId="0" fontId="4" fillId="28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3" borderId="48" xfId="0" applyFont="1" applyFill="1" applyBorder="1" applyAlignment="1">
      <alignment horizontal="center" vertical="center"/>
    </xf>
    <xf numFmtId="0" fontId="4" fillId="16" borderId="1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3" borderId="39" xfId="0" applyFont="1" applyFill="1" applyBorder="1" applyAlignment="1">
      <alignment horizontal="center" vertical="center" wrapText="1"/>
    </xf>
    <xf numFmtId="0" fontId="4" fillId="23" borderId="40" xfId="0" applyFont="1" applyFill="1" applyBorder="1" applyAlignment="1">
      <alignment horizontal="center" vertical="center"/>
    </xf>
    <xf numFmtId="0" fontId="4" fillId="23" borderId="24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12" borderId="2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1" fillId="31" borderId="41" xfId="0" applyFont="1" applyFill="1" applyBorder="1" applyAlignment="1">
      <alignment horizontal="center"/>
    </xf>
    <xf numFmtId="0" fontId="1" fillId="31" borderId="42" xfId="0" applyFont="1" applyFill="1" applyBorder="1" applyAlignment="1">
      <alignment horizontal="center"/>
    </xf>
    <xf numFmtId="0" fontId="1" fillId="31" borderId="43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16" borderId="5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1" fillId="5" borderId="46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7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" fillId="23" borderId="49" xfId="0" applyFont="1" applyFill="1" applyBorder="1" applyAlignment="1">
      <alignment horizontal="center" vertical="center" wrapText="1"/>
    </xf>
    <xf numFmtId="0" fontId="1" fillId="12" borderId="49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left"/>
    </xf>
    <xf numFmtId="0" fontId="3" fillId="0" borderId="71" xfId="0" applyFont="1" applyBorder="1" applyAlignment="1">
      <alignment horizontal="left"/>
    </xf>
    <xf numFmtId="0" fontId="3" fillId="0" borderId="5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72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0" fontId="4" fillId="0" borderId="49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 wrapText="1"/>
    </xf>
    <xf numFmtId="0" fontId="1" fillId="8" borderId="49" xfId="0" applyFont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4" fontId="22" fillId="0" borderId="12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/>
    </xf>
    <xf numFmtId="2" fontId="4" fillId="32" borderId="1" xfId="0" applyNumberFormat="1" applyFont="1" applyFill="1" applyBorder="1" applyAlignment="1">
      <alignment horizontal="center"/>
    </xf>
    <xf numFmtId="2" fontId="4" fillId="32" borderId="6" xfId="0" applyNumberFormat="1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2" fontId="3" fillId="0" borderId="23" xfId="0" applyNumberFormat="1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/>
    </xf>
    <xf numFmtId="2" fontId="3" fillId="0" borderId="24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9.1875408368801859E-3</c:v>
                </c:pt>
                <c:pt idx="1">
                  <c:v>7.2098472242682803E-3</c:v>
                </c:pt>
                <c:pt idx="2">
                  <c:v>3.7473804357905259E-3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Mechanism'!$X$57:$X$60</c:f>
              <c:numCache>
                <c:formatCode>0.0000</c:formatCode>
                <c:ptCount val="4"/>
                <c:pt idx="0">
                  <c:v>9.1867587490901161E-3</c:v>
                </c:pt>
                <c:pt idx="1">
                  <c:v>7.2090036431822126E-3</c:v>
                </c:pt>
                <c:pt idx="2">
                  <c:v>3.7465414662341732E-3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9.1875408368801859E-3</c:v>
                      </c:pt>
                      <c:pt idx="1">
                        <c:v>7.2098472242682803E-3</c:v>
                      </c:pt>
                      <c:pt idx="2">
                        <c:v>3.7473804357905259E-3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Mechanism'!$I$48:$I$61</c:f>
              <c:numCache>
                <c:formatCode>0.00</c:formatCode>
                <c:ptCount val="14"/>
                <c:pt idx="0">
                  <c:v>0.44013760068467178</c:v>
                </c:pt>
                <c:pt idx="1">
                  <c:v>0.3684024880583911</c:v>
                </c:pt>
                <c:pt idx="2">
                  <c:v>0.19145991125693701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9.1867587490901161E-3</c:v>
                </c:pt>
                <c:pt idx="2">
                  <c:v>9.1867587490901161E-3</c:v>
                </c:pt>
                <c:pt idx="3">
                  <c:v>9.1867587490901161E-3</c:v>
                </c:pt>
                <c:pt idx="4">
                  <c:v>9.1867587490901161E-3</c:v>
                </c:pt>
                <c:pt idx="5">
                  <c:v>9.1867587490901161E-3</c:v>
                </c:pt>
                <c:pt idx="6">
                  <c:v>9.1867587490901161E-3</c:v>
                </c:pt>
                <c:pt idx="7">
                  <c:v>9.1867587490901161E-3</c:v>
                </c:pt>
                <c:pt idx="8">
                  <c:v>9.1867587490901161E-3</c:v>
                </c:pt>
                <c:pt idx="9">
                  <c:v>9.1867587490901161E-3</c:v>
                </c:pt>
                <c:pt idx="10">
                  <c:v>9.1867587490901161E-3</c:v>
                </c:pt>
                <c:pt idx="11">
                  <c:v>9.1867587490901161E-3</c:v>
                </c:pt>
                <c:pt idx="12">
                  <c:v>9.1867587490901161E-3</c:v>
                </c:pt>
                <c:pt idx="13">
                  <c:v>9.1867587490901161E-3</c:v>
                </c:pt>
                <c:pt idx="14">
                  <c:v>9.1867587490901161E-3</c:v>
                </c:pt>
                <c:pt idx="15">
                  <c:v>9.1867587490901161E-3</c:v>
                </c:pt>
                <c:pt idx="16">
                  <c:v>9.1867587490901161E-3</c:v>
                </c:pt>
                <c:pt idx="17">
                  <c:v>9.1867587490901161E-3</c:v>
                </c:pt>
                <c:pt idx="18">
                  <c:v>9.1867587490901161E-3</c:v>
                </c:pt>
                <c:pt idx="19">
                  <c:v>9.1867587490901161E-3</c:v>
                </c:pt>
                <c:pt idx="20">
                  <c:v>9.1867587490901161E-3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-299.99990170475093</c:v>
                </c:pt>
                <c:pt idx="2">
                  <c:v>-299.99990170475093</c:v>
                </c:pt>
                <c:pt idx="3">
                  <c:v>-299.99990170475093</c:v>
                </c:pt>
                <c:pt idx="4">
                  <c:v>-299.99990170475093</c:v>
                </c:pt>
                <c:pt idx="5">
                  <c:v>-299.99990170475093</c:v>
                </c:pt>
                <c:pt idx="6">
                  <c:v>-299.99990170475093</c:v>
                </c:pt>
                <c:pt idx="7">
                  <c:v>-299.99990170475093</c:v>
                </c:pt>
                <c:pt idx="8">
                  <c:v>-299.99990170475093</c:v>
                </c:pt>
                <c:pt idx="9">
                  <c:v>-299.99990170475093</c:v>
                </c:pt>
                <c:pt idx="10">
                  <c:v>-299.99990170475093</c:v>
                </c:pt>
                <c:pt idx="11">
                  <c:v>-299.99990170475093</c:v>
                </c:pt>
                <c:pt idx="12">
                  <c:v>-299.99990170475093</c:v>
                </c:pt>
                <c:pt idx="13">
                  <c:v>-299.99990170475093</c:v>
                </c:pt>
                <c:pt idx="14">
                  <c:v>-299.99990170475093</c:v>
                </c:pt>
                <c:pt idx="15">
                  <c:v>-299.99990170475093</c:v>
                </c:pt>
                <c:pt idx="16">
                  <c:v>-299.99990170475093</c:v>
                </c:pt>
                <c:pt idx="17">
                  <c:v>-299.99990170475093</c:v>
                </c:pt>
                <c:pt idx="18">
                  <c:v>-299.99990170475093</c:v>
                </c:pt>
                <c:pt idx="19">
                  <c:v>-299.99990170475093</c:v>
                </c:pt>
                <c:pt idx="20">
                  <c:v>-299.99990170475093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9-4371-BB8F-42902062A23B}"/>
            </c:ext>
          </c:extLst>
        </c:ser>
        <c:ser>
          <c:idx val="0"/>
          <c:order val="1"/>
          <c:tx>
            <c:v>Galli_3st_5bay_WeakSingle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457"/>
              <c:pt idx="0">
                <c:v>4.2153400000000002E-5</c:v>
              </c:pt>
              <c:pt idx="1">
                <c:v>8.2153399999999998E-5</c:v>
              </c:pt>
              <c:pt idx="2">
                <c:v>1.2215300000000001E-4</c:v>
              </c:pt>
              <c:pt idx="3">
                <c:v>1.62153E-4</c:v>
              </c:pt>
              <c:pt idx="4">
                <c:v>2.02153E-4</c:v>
              </c:pt>
              <c:pt idx="5">
                <c:v>2.42153E-4</c:v>
              </c:pt>
              <c:pt idx="6">
                <c:v>2.8215299999999999E-4</c:v>
              </c:pt>
              <c:pt idx="7">
                <c:v>3.2215299999999999E-4</c:v>
              </c:pt>
              <c:pt idx="8">
                <c:v>3.6215299999999999E-4</c:v>
              </c:pt>
              <c:pt idx="9">
                <c:v>4.0215299999999998E-4</c:v>
              </c:pt>
              <c:pt idx="10">
                <c:v>4.4215299999999998E-4</c:v>
              </c:pt>
              <c:pt idx="11">
                <c:v>4.8215299999999998E-4</c:v>
              </c:pt>
              <c:pt idx="12">
                <c:v>5.2215300000000003E-4</c:v>
              </c:pt>
              <c:pt idx="13">
                <c:v>5.6215300000000002E-4</c:v>
              </c:pt>
              <c:pt idx="14">
                <c:v>6.0215300000000002E-4</c:v>
              </c:pt>
              <c:pt idx="15">
                <c:v>6.4215300000000002E-4</c:v>
              </c:pt>
              <c:pt idx="16">
                <c:v>6.8215300000000001E-4</c:v>
              </c:pt>
              <c:pt idx="17">
                <c:v>7.2215300000000001E-4</c:v>
              </c:pt>
              <c:pt idx="18">
                <c:v>7.6215300000000001E-4</c:v>
              </c:pt>
              <c:pt idx="19">
                <c:v>8.02153E-4</c:v>
              </c:pt>
              <c:pt idx="20">
                <c:v>8.42153E-4</c:v>
              </c:pt>
              <c:pt idx="21">
                <c:v>8.82153E-4</c:v>
              </c:pt>
              <c:pt idx="22">
                <c:v>9.2215299999999999E-4</c:v>
              </c:pt>
              <c:pt idx="23">
                <c:v>9.6215299999999999E-4</c:v>
              </c:pt>
              <c:pt idx="24">
                <c:v>1.00215E-3</c:v>
              </c:pt>
              <c:pt idx="25">
                <c:v>1.0421499999999999E-3</c:v>
              </c:pt>
              <c:pt idx="26">
                <c:v>1.08215E-3</c:v>
              </c:pt>
              <c:pt idx="27">
                <c:v>1.1221499999999999E-3</c:v>
              </c:pt>
              <c:pt idx="28">
                <c:v>1.16215E-3</c:v>
              </c:pt>
              <c:pt idx="29">
                <c:v>1.2021499999999999E-3</c:v>
              </c:pt>
              <c:pt idx="30">
                <c:v>1.24215E-3</c:v>
              </c:pt>
              <c:pt idx="31">
                <c:v>1.2821499999999999E-3</c:v>
              </c:pt>
              <c:pt idx="32">
                <c:v>1.32215E-3</c:v>
              </c:pt>
              <c:pt idx="33">
                <c:v>1.3621499999999999E-3</c:v>
              </c:pt>
              <c:pt idx="34">
                <c:v>1.40215E-3</c:v>
              </c:pt>
              <c:pt idx="35">
                <c:v>1.4421499999999999E-3</c:v>
              </c:pt>
              <c:pt idx="36">
                <c:v>1.48215E-3</c:v>
              </c:pt>
              <c:pt idx="37">
                <c:v>1.5221499999999999E-3</c:v>
              </c:pt>
              <c:pt idx="38">
                <c:v>1.56215E-3</c:v>
              </c:pt>
              <c:pt idx="39">
                <c:v>1.6021500000000001E-3</c:v>
              </c:pt>
              <c:pt idx="40">
                <c:v>1.64215E-3</c:v>
              </c:pt>
              <c:pt idx="41">
                <c:v>1.6821500000000001E-3</c:v>
              </c:pt>
              <c:pt idx="42">
                <c:v>1.72215E-3</c:v>
              </c:pt>
              <c:pt idx="43">
                <c:v>1.7621500000000001E-3</c:v>
              </c:pt>
              <c:pt idx="44">
                <c:v>1.80215E-3</c:v>
              </c:pt>
              <c:pt idx="45">
                <c:v>1.8421500000000001E-3</c:v>
              </c:pt>
              <c:pt idx="46">
                <c:v>1.88215E-3</c:v>
              </c:pt>
              <c:pt idx="47">
                <c:v>1.9221500000000001E-3</c:v>
              </c:pt>
              <c:pt idx="48">
                <c:v>1.9621500000000002E-3</c:v>
              </c:pt>
              <c:pt idx="49">
                <c:v>2.0021499999999998E-3</c:v>
              </c:pt>
              <c:pt idx="50">
                <c:v>2.04215E-3</c:v>
              </c:pt>
              <c:pt idx="51">
                <c:v>2.0821500000000001E-3</c:v>
              </c:pt>
              <c:pt idx="52">
                <c:v>2.1221500000000002E-3</c:v>
              </c:pt>
              <c:pt idx="53">
                <c:v>2.1621499999999998E-3</c:v>
              </c:pt>
              <c:pt idx="54">
                <c:v>2.2021499999999999E-3</c:v>
              </c:pt>
              <c:pt idx="55">
                <c:v>2.24215E-3</c:v>
              </c:pt>
              <c:pt idx="56">
                <c:v>2.2821500000000002E-3</c:v>
              </c:pt>
              <c:pt idx="57">
                <c:v>2.3221499999999998E-3</c:v>
              </c:pt>
              <c:pt idx="58">
                <c:v>2.3621499999999999E-3</c:v>
              </c:pt>
              <c:pt idx="59">
                <c:v>2.40215E-3</c:v>
              </c:pt>
              <c:pt idx="60">
                <c:v>2.4421500000000001E-3</c:v>
              </c:pt>
              <c:pt idx="61">
                <c:v>2.4821499999999998E-3</c:v>
              </c:pt>
              <c:pt idx="62">
                <c:v>2.5221499999999999E-3</c:v>
              </c:pt>
              <c:pt idx="63">
                <c:v>2.56215E-3</c:v>
              </c:pt>
              <c:pt idx="64">
                <c:v>2.6021500000000001E-3</c:v>
              </c:pt>
              <c:pt idx="65">
                <c:v>2.6421499999999998E-3</c:v>
              </c:pt>
              <c:pt idx="66">
                <c:v>2.6821499999999999E-3</c:v>
              </c:pt>
              <c:pt idx="67">
                <c:v>2.72215E-3</c:v>
              </c:pt>
              <c:pt idx="68">
                <c:v>2.7621500000000001E-3</c:v>
              </c:pt>
              <c:pt idx="69">
                <c:v>2.8021500000000002E-3</c:v>
              </c:pt>
              <c:pt idx="70">
                <c:v>2.8421499999999999E-3</c:v>
              </c:pt>
              <c:pt idx="71">
                <c:v>2.88215E-3</c:v>
              </c:pt>
              <c:pt idx="72">
                <c:v>2.9221500000000001E-3</c:v>
              </c:pt>
              <c:pt idx="73">
                <c:v>2.9621500000000002E-3</c:v>
              </c:pt>
              <c:pt idx="74">
                <c:v>3.0021499999999999E-3</c:v>
              </c:pt>
              <c:pt idx="75">
                <c:v>3.04215E-3</c:v>
              </c:pt>
              <c:pt idx="76">
                <c:v>3.0821500000000001E-3</c:v>
              </c:pt>
              <c:pt idx="77">
                <c:v>3.1221500000000002E-3</c:v>
              </c:pt>
              <c:pt idx="78">
                <c:v>3.1621499999999999E-3</c:v>
              </c:pt>
              <c:pt idx="79">
                <c:v>3.20215E-3</c:v>
              </c:pt>
              <c:pt idx="80">
                <c:v>3.2421500000000001E-3</c:v>
              </c:pt>
              <c:pt idx="81">
                <c:v>3.2821500000000002E-3</c:v>
              </c:pt>
              <c:pt idx="82">
                <c:v>3.3221499999999998E-3</c:v>
              </c:pt>
              <c:pt idx="83">
                <c:v>3.3621499999999999E-3</c:v>
              </c:pt>
              <c:pt idx="84">
                <c:v>3.4021500000000001E-3</c:v>
              </c:pt>
              <c:pt idx="85">
                <c:v>3.4421500000000002E-3</c:v>
              </c:pt>
              <c:pt idx="86">
                <c:v>3.4821499999999998E-3</c:v>
              </c:pt>
              <c:pt idx="87">
                <c:v>3.5221499999999999E-3</c:v>
              </c:pt>
              <c:pt idx="88">
                <c:v>3.56215E-3</c:v>
              </c:pt>
              <c:pt idx="89">
                <c:v>3.6021500000000001E-3</c:v>
              </c:pt>
              <c:pt idx="90">
                <c:v>3.6421499999999998E-3</c:v>
              </c:pt>
              <c:pt idx="91">
                <c:v>3.6821499999999999E-3</c:v>
              </c:pt>
              <c:pt idx="92">
                <c:v>3.72215E-3</c:v>
              </c:pt>
              <c:pt idx="93">
                <c:v>3.7621500000000001E-3</c:v>
              </c:pt>
              <c:pt idx="94">
                <c:v>3.8021499999999998E-3</c:v>
              </c:pt>
              <c:pt idx="95">
                <c:v>3.8421499999999999E-3</c:v>
              </c:pt>
              <c:pt idx="96">
                <c:v>3.88215E-3</c:v>
              </c:pt>
              <c:pt idx="97">
                <c:v>3.9221500000000001E-3</c:v>
              </c:pt>
              <c:pt idx="98">
                <c:v>3.9621500000000002E-3</c:v>
              </c:pt>
              <c:pt idx="99">
                <c:v>4.0021500000000003E-3</c:v>
              </c:pt>
              <c:pt idx="100">
                <c:v>4.0421500000000004E-3</c:v>
              </c:pt>
              <c:pt idx="101">
                <c:v>4.0821499999999997E-3</c:v>
              </c:pt>
              <c:pt idx="102">
                <c:v>4.1221499999999998E-3</c:v>
              </c:pt>
              <c:pt idx="103">
                <c:v>4.1621499999999999E-3</c:v>
              </c:pt>
              <c:pt idx="104">
                <c:v>4.20215E-3</c:v>
              </c:pt>
              <c:pt idx="105">
                <c:v>4.2421500000000001E-3</c:v>
              </c:pt>
              <c:pt idx="106">
                <c:v>4.2821500000000002E-3</c:v>
              </c:pt>
              <c:pt idx="107">
                <c:v>4.3221500000000003E-3</c:v>
              </c:pt>
              <c:pt idx="108">
                <c:v>4.3621500000000004E-3</c:v>
              </c:pt>
              <c:pt idx="109">
                <c:v>4.4021499999999996E-3</c:v>
              </c:pt>
              <c:pt idx="110">
                <c:v>4.4421499999999997E-3</c:v>
              </c:pt>
              <c:pt idx="111">
                <c:v>4.4821499999999998E-3</c:v>
              </c:pt>
              <c:pt idx="112">
                <c:v>4.52215E-3</c:v>
              </c:pt>
              <c:pt idx="113">
                <c:v>4.5621500000000001E-3</c:v>
              </c:pt>
              <c:pt idx="114">
                <c:v>4.6021500000000002E-3</c:v>
              </c:pt>
              <c:pt idx="115">
                <c:v>4.6421500000000003E-3</c:v>
              </c:pt>
              <c:pt idx="116">
                <c:v>4.6821500000000004E-3</c:v>
              </c:pt>
              <c:pt idx="117">
                <c:v>4.7221499999999996E-3</c:v>
              </c:pt>
              <c:pt idx="118">
                <c:v>4.7621499999999997E-3</c:v>
              </c:pt>
              <c:pt idx="119">
                <c:v>4.8021499999999998E-3</c:v>
              </c:pt>
              <c:pt idx="120">
                <c:v>4.8421499999999999E-3</c:v>
              </c:pt>
              <c:pt idx="121">
                <c:v>4.88215E-3</c:v>
              </c:pt>
              <c:pt idx="122">
                <c:v>4.9221500000000001E-3</c:v>
              </c:pt>
              <c:pt idx="123">
                <c:v>4.9621500000000002E-3</c:v>
              </c:pt>
              <c:pt idx="124">
                <c:v>5.0021500000000003E-3</c:v>
              </c:pt>
              <c:pt idx="125">
                <c:v>5.0421499999999996E-3</c:v>
              </c:pt>
              <c:pt idx="126">
                <c:v>5.0821499999999997E-3</c:v>
              </c:pt>
              <c:pt idx="127">
                <c:v>5.1221499999999998E-3</c:v>
              </c:pt>
              <c:pt idx="128">
                <c:v>5.1621499999999999E-3</c:v>
              </c:pt>
              <c:pt idx="129">
                <c:v>5.20215E-3</c:v>
              </c:pt>
              <c:pt idx="130">
                <c:v>5.2421500000000001E-3</c:v>
              </c:pt>
              <c:pt idx="131">
                <c:v>5.2821500000000002E-3</c:v>
              </c:pt>
              <c:pt idx="132">
                <c:v>5.3221500000000003E-3</c:v>
              </c:pt>
              <c:pt idx="133">
                <c:v>5.3621500000000004E-3</c:v>
              </c:pt>
              <c:pt idx="134">
                <c:v>5.4021499999999997E-3</c:v>
              </c:pt>
              <c:pt idx="135">
                <c:v>5.4421499999999998E-3</c:v>
              </c:pt>
              <c:pt idx="136">
                <c:v>5.4821499999999999E-3</c:v>
              </c:pt>
              <c:pt idx="137">
                <c:v>5.52215E-3</c:v>
              </c:pt>
              <c:pt idx="138">
                <c:v>5.5621500000000001E-3</c:v>
              </c:pt>
              <c:pt idx="139">
                <c:v>5.6021500000000002E-3</c:v>
              </c:pt>
              <c:pt idx="140">
                <c:v>5.6421500000000003E-3</c:v>
              </c:pt>
              <c:pt idx="141">
                <c:v>5.6821500000000004E-3</c:v>
              </c:pt>
              <c:pt idx="142">
                <c:v>5.7221499999999996E-3</c:v>
              </c:pt>
              <c:pt idx="143">
                <c:v>5.7621499999999997E-3</c:v>
              </c:pt>
              <c:pt idx="144">
                <c:v>5.8021499999999998E-3</c:v>
              </c:pt>
              <c:pt idx="145">
                <c:v>5.8421499999999999E-3</c:v>
              </c:pt>
              <c:pt idx="146">
                <c:v>5.8821500000000001E-3</c:v>
              </c:pt>
              <c:pt idx="147">
                <c:v>5.9221500000000002E-3</c:v>
              </c:pt>
              <c:pt idx="148">
                <c:v>5.9621500000000003E-3</c:v>
              </c:pt>
              <c:pt idx="149">
                <c:v>6.0021500000000004E-3</c:v>
              </c:pt>
              <c:pt idx="150">
                <c:v>6.0421499999999996E-3</c:v>
              </c:pt>
              <c:pt idx="151">
                <c:v>6.0821499999999997E-3</c:v>
              </c:pt>
              <c:pt idx="152">
                <c:v>6.1221499999999998E-3</c:v>
              </c:pt>
              <c:pt idx="153">
                <c:v>6.1621499999999999E-3</c:v>
              </c:pt>
              <c:pt idx="154">
                <c:v>6.20215E-3</c:v>
              </c:pt>
              <c:pt idx="155">
                <c:v>6.2421500000000001E-3</c:v>
              </c:pt>
              <c:pt idx="156">
                <c:v>6.2821500000000002E-3</c:v>
              </c:pt>
              <c:pt idx="157">
                <c:v>6.3221500000000003E-3</c:v>
              </c:pt>
              <c:pt idx="158">
                <c:v>6.3621499999999996E-3</c:v>
              </c:pt>
              <c:pt idx="159">
                <c:v>6.4021499999999997E-3</c:v>
              </c:pt>
              <c:pt idx="160">
                <c:v>6.4421499999999998E-3</c:v>
              </c:pt>
              <c:pt idx="161">
                <c:v>6.4821499999999999E-3</c:v>
              </c:pt>
              <c:pt idx="162">
                <c:v>6.52215E-3</c:v>
              </c:pt>
              <c:pt idx="163">
                <c:v>6.5621500000000001E-3</c:v>
              </c:pt>
              <c:pt idx="164">
                <c:v>6.6021500000000002E-3</c:v>
              </c:pt>
              <c:pt idx="165">
                <c:v>6.6421500000000003E-3</c:v>
              </c:pt>
              <c:pt idx="166">
                <c:v>6.6821500000000004E-3</c:v>
              </c:pt>
              <c:pt idx="167">
                <c:v>6.7221499999999997E-3</c:v>
              </c:pt>
              <c:pt idx="168">
                <c:v>6.7621499999999998E-3</c:v>
              </c:pt>
              <c:pt idx="169">
                <c:v>6.8021499999999999E-3</c:v>
              </c:pt>
              <c:pt idx="170">
                <c:v>6.84215E-3</c:v>
              </c:pt>
              <c:pt idx="171">
                <c:v>6.8821500000000001E-3</c:v>
              </c:pt>
              <c:pt idx="172">
                <c:v>6.9221500000000002E-3</c:v>
              </c:pt>
              <c:pt idx="173">
                <c:v>6.9621500000000003E-3</c:v>
              </c:pt>
              <c:pt idx="174">
                <c:v>7.0021500000000004E-3</c:v>
              </c:pt>
              <c:pt idx="175">
                <c:v>7.0421499999999996E-3</c:v>
              </c:pt>
              <c:pt idx="176">
                <c:v>7.0821499999999997E-3</c:v>
              </c:pt>
              <c:pt idx="177">
                <c:v>7.1221499999999998E-3</c:v>
              </c:pt>
              <c:pt idx="178">
                <c:v>7.1621499999999999E-3</c:v>
              </c:pt>
              <c:pt idx="179">
                <c:v>7.20215E-3</c:v>
              </c:pt>
              <c:pt idx="180">
                <c:v>7.2421500000000001E-3</c:v>
              </c:pt>
              <c:pt idx="181">
                <c:v>7.2821500000000003E-3</c:v>
              </c:pt>
              <c:pt idx="182">
                <c:v>7.3221500000000004E-3</c:v>
              </c:pt>
              <c:pt idx="183">
                <c:v>7.3621499999999996E-3</c:v>
              </c:pt>
              <c:pt idx="184">
                <c:v>7.4021499999999997E-3</c:v>
              </c:pt>
              <c:pt idx="185">
                <c:v>7.4421499999999998E-3</c:v>
              </c:pt>
              <c:pt idx="186">
                <c:v>7.4821499999999999E-3</c:v>
              </c:pt>
              <c:pt idx="187">
                <c:v>7.52215E-3</c:v>
              </c:pt>
              <c:pt idx="188">
                <c:v>7.5621500000000001E-3</c:v>
              </c:pt>
              <c:pt idx="189">
                <c:v>7.6021500000000002E-3</c:v>
              </c:pt>
              <c:pt idx="190">
                <c:v>7.6421500000000003E-3</c:v>
              </c:pt>
              <c:pt idx="191">
                <c:v>7.6821499999999996E-3</c:v>
              </c:pt>
              <c:pt idx="192">
                <c:v>7.7221499999999997E-3</c:v>
              </c:pt>
              <c:pt idx="193">
                <c:v>7.7621499999999998E-3</c:v>
              </c:pt>
              <c:pt idx="194">
                <c:v>7.8021499999999999E-3</c:v>
              </c:pt>
              <c:pt idx="195">
                <c:v>7.8421500000000009E-3</c:v>
              </c:pt>
              <c:pt idx="196">
                <c:v>7.8821499999999992E-3</c:v>
              </c:pt>
              <c:pt idx="197">
                <c:v>7.9221499999999993E-3</c:v>
              </c:pt>
              <c:pt idx="198">
                <c:v>7.9621499999999994E-3</c:v>
              </c:pt>
              <c:pt idx="199">
                <c:v>8.0021499999999995E-3</c:v>
              </c:pt>
              <c:pt idx="200">
                <c:v>8.0421499999999996E-3</c:v>
              </c:pt>
              <c:pt idx="201">
                <c:v>8.0821499999999998E-3</c:v>
              </c:pt>
              <c:pt idx="202">
                <c:v>8.1221499999999999E-3</c:v>
              </c:pt>
              <c:pt idx="203">
                <c:v>8.16215E-3</c:v>
              </c:pt>
              <c:pt idx="204">
                <c:v>8.2021500000000001E-3</c:v>
              </c:pt>
              <c:pt idx="205">
                <c:v>8.2421500000000002E-3</c:v>
              </c:pt>
              <c:pt idx="206">
                <c:v>8.2821500000000003E-3</c:v>
              </c:pt>
              <c:pt idx="207">
                <c:v>8.3221500000000004E-3</c:v>
              </c:pt>
              <c:pt idx="208">
                <c:v>8.3621500000000005E-3</c:v>
              </c:pt>
              <c:pt idx="209">
                <c:v>8.4021500000000006E-3</c:v>
              </c:pt>
              <c:pt idx="210">
                <c:v>8.4421500000000007E-3</c:v>
              </c:pt>
              <c:pt idx="211">
                <c:v>8.4821500000000008E-3</c:v>
              </c:pt>
              <c:pt idx="212">
                <c:v>8.5221499999999992E-3</c:v>
              </c:pt>
              <c:pt idx="213">
                <c:v>8.5621499999999993E-3</c:v>
              </c:pt>
              <c:pt idx="214">
                <c:v>8.6021499999999994E-3</c:v>
              </c:pt>
              <c:pt idx="215">
                <c:v>8.6421499999999995E-3</c:v>
              </c:pt>
              <c:pt idx="216">
                <c:v>8.6821499999999996E-3</c:v>
              </c:pt>
              <c:pt idx="217">
                <c:v>8.7221499999999997E-3</c:v>
              </c:pt>
              <c:pt idx="218">
                <c:v>8.7621499999999998E-3</c:v>
              </c:pt>
              <c:pt idx="219">
                <c:v>8.8021499999999999E-3</c:v>
              </c:pt>
              <c:pt idx="220">
                <c:v>8.84215E-3</c:v>
              </c:pt>
              <c:pt idx="221">
                <c:v>8.8821500000000001E-3</c:v>
              </c:pt>
              <c:pt idx="222">
                <c:v>8.9221500000000002E-3</c:v>
              </c:pt>
              <c:pt idx="223">
                <c:v>8.9621500000000003E-3</c:v>
              </c:pt>
              <c:pt idx="224">
                <c:v>9.0021500000000004E-3</c:v>
              </c:pt>
              <c:pt idx="225">
                <c:v>9.0421500000000005E-3</c:v>
              </c:pt>
              <c:pt idx="226">
                <c:v>9.0821500000000006E-3</c:v>
              </c:pt>
              <c:pt idx="227">
                <c:v>9.1221500000000007E-3</c:v>
              </c:pt>
              <c:pt idx="228">
                <c:v>9.1621500000000008E-3</c:v>
              </c:pt>
              <c:pt idx="229">
                <c:v>9.2021499999999992E-3</c:v>
              </c:pt>
              <c:pt idx="230">
                <c:v>9.2421499999999993E-3</c:v>
              </c:pt>
              <c:pt idx="231">
                <c:v>9.2821499999999994E-3</c:v>
              </c:pt>
              <c:pt idx="232">
                <c:v>9.3221499999999995E-3</c:v>
              </c:pt>
              <c:pt idx="233">
                <c:v>9.3621499999999996E-3</c:v>
              </c:pt>
              <c:pt idx="234">
                <c:v>9.4021499999999997E-3</c:v>
              </c:pt>
              <c:pt idx="235">
                <c:v>9.4421499999999998E-3</c:v>
              </c:pt>
              <c:pt idx="236">
                <c:v>9.48215E-3</c:v>
              </c:pt>
              <c:pt idx="237">
                <c:v>9.5221500000000001E-3</c:v>
              </c:pt>
              <c:pt idx="238">
                <c:v>9.5621500000000002E-3</c:v>
              </c:pt>
              <c:pt idx="239">
                <c:v>9.6021500000000003E-3</c:v>
              </c:pt>
              <c:pt idx="240">
                <c:v>9.6421500000000004E-3</c:v>
              </c:pt>
              <c:pt idx="241">
                <c:v>9.6821500000000005E-3</c:v>
              </c:pt>
              <c:pt idx="242">
                <c:v>9.7221500000000006E-3</c:v>
              </c:pt>
              <c:pt idx="243">
                <c:v>9.7621500000000007E-3</c:v>
              </c:pt>
              <c:pt idx="244">
                <c:v>9.8021500000000008E-3</c:v>
              </c:pt>
              <c:pt idx="245">
                <c:v>9.8421499999999992E-3</c:v>
              </c:pt>
              <c:pt idx="246">
                <c:v>9.8821499999999993E-3</c:v>
              </c:pt>
              <c:pt idx="247">
                <c:v>9.9221499999999994E-3</c:v>
              </c:pt>
              <c:pt idx="248">
                <c:v>9.9621499999999995E-3</c:v>
              </c:pt>
              <c:pt idx="249">
                <c:v>1.0002199999999999E-2</c:v>
              </c:pt>
              <c:pt idx="250">
                <c:v>1.0042199999999999E-2</c:v>
              </c:pt>
              <c:pt idx="251">
                <c:v>1.0082199999999999E-2</c:v>
              </c:pt>
              <c:pt idx="252">
                <c:v>1.01222E-2</c:v>
              </c:pt>
              <c:pt idx="253">
                <c:v>1.01622E-2</c:v>
              </c:pt>
              <c:pt idx="254">
                <c:v>1.02022E-2</c:v>
              </c:pt>
              <c:pt idx="255">
                <c:v>1.02422E-2</c:v>
              </c:pt>
              <c:pt idx="256">
                <c:v>1.02822E-2</c:v>
              </c:pt>
              <c:pt idx="257">
                <c:v>1.03222E-2</c:v>
              </c:pt>
              <c:pt idx="258">
                <c:v>1.03622E-2</c:v>
              </c:pt>
              <c:pt idx="259">
                <c:v>1.04022E-2</c:v>
              </c:pt>
              <c:pt idx="260">
                <c:v>1.04422E-2</c:v>
              </c:pt>
              <c:pt idx="261">
                <c:v>1.0482200000000001E-2</c:v>
              </c:pt>
              <c:pt idx="262">
                <c:v>1.0522200000000001E-2</c:v>
              </c:pt>
              <c:pt idx="263">
                <c:v>1.0562200000000001E-2</c:v>
              </c:pt>
              <c:pt idx="264">
                <c:v>1.0602200000000001E-2</c:v>
              </c:pt>
              <c:pt idx="265">
                <c:v>1.0642199999999999E-2</c:v>
              </c:pt>
              <c:pt idx="266">
                <c:v>1.0682199999999999E-2</c:v>
              </c:pt>
              <c:pt idx="267">
                <c:v>1.0722199999999999E-2</c:v>
              </c:pt>
              <c:pt idx="268">
                <c:v>1.07622E-2</c:v>
              </c:pt>
              <c:pt idx="269">
                <c:v>1.08022E-2</c:v>
              </c:pt>
              <c:pt idx="270">
                <c:v>1.08422E-2</c:v>
              </c:pt>
              <c:pt idx="271">
                <c:v>1.08822E-2</c:v>
              </c:pt>
              <c:pt idx="272">
                <c:v>1.09222E-2</c:v>
              </c:pt>
              <c:pt idx="273">
                <c:v>1.09622E-2</c:v>
              </c:pt>
              <c:pt idx="274">
                <c:v>1.10022E-2</c:v>
              </c:pt>
              <c:pt idx="275">
                <c:v>1.10422E-2</c:v>
              </c:pt>
              <c:pt idx="276">
                <c:v>1.10822E-2</c:v>
              </c:pt>
              <c:pt idx="277">
                <c:v>1.11222E-2</c:v>
              </c:pt>
              <c:pt idx="278">
                <c:v>1.1162200000000001E-2</c:v>
              </c:pt>
              <c:pt idx="279">
                <c:v>1.1202200000000001E-2</c:v>
              </c:pt>
              <c:pt idx="280">
                <c:v>1.1242200000000001E-2</c:v>
              </c:pt>
              <c:pt idx="281">
                <c:v>1.1282199999999999E-2</c:v>
              </c:pt>
              <c:pt idx="282">
                <c:v>1.1322199999999999E-2</c:v>
              </c:pt>
              <c:pt idx="283">
                <c:v>1.1362199999999999E-2</c:v>
              </c:pt>
              <c:pt idx="284">
                <c:v>1.1402199999999999E-2</c:v>
              </c:pt>
              <c:pt idx="285">
                <c:v>1.14422E-2</c:v>
              </c:pt>
              <c:pt idx="286">
                <c:v>1.14822E-2</c:v>
              </c:pt>
              <c:pt idx="287">
                <c:v>1.15222E-2</c:v>
              </c:pt>
              <c:pt idx="288">
                <c:v>1.15622E-2</c:v>
              </c:pt>
              <c:pt idx="289">
                <c:v>1.16022E-2</c:v>
              </c:pt>
              <c:pt idx="290">
                <c:v>1.16422E-2</c:v>
              </c:pt>
              <c:pt idx="291">
                <c:v>1.16822E-2</c:v>
              </c:pt>
              <c:pt idx="292">
                <c:v>1.17222E-2</c:v>
              </c:pt>
              <c:pt idx="293">
                <c:v>1.17622E-2</c:v>
              </c:pt>
              <c:pt idx="294">
                <c:v>1.1802200000000001E-2</c:v>
              </c:pt>
              <c:pt idx="295">
                <c:v>1.1842200000000001E-2</c:v>
              </c:pt>
              <c:pt idx="296">
                <c:v>1.1882200000000001E-2</c:v>
              </c:pt>
              <c:pt idx="297">
                <c:v>1.1922200000000001E-2</c:v>
              </c:pt>
              <c:pt idx="298">
                <c:v>1.1962199999999999E-2</c:v>
              </c:pt>
              <c:pt idx="299">
                <c:v>1.2002199999999999E-2</c:v>
              </c:pt>
              <c:pt idx="300">
                <c:v>1.2042199999999999E-2</c:v>
              </c:pt>
              <c:pt idx="301">
                <c:v>1.20822E-2</c:v>
              </c:pt>
              <c:pt idx="302">
                <c:v>1.21222E-2</c:v>
              </c:pt>
              <c:pt idx="303">
                <c:v>1.21622E-2</c:v>
              </c:pt>
              <c:pt idx="304">
                <c:v>1.22022E-2</c:v>
              </c:pt>
              <c:pt idx="305">
                <c:v>1.22422E-2</c:v>
              </c:pt>
              <c:pt idx="306">
                <c:v>1.22822E-2</c:v>
              </c:pt>
              <c:pt idx="307">
                <c:v>1.23222E-2</c:v>
              </c:pt>
              <c:pt idx="308">
                <c:v>1.23622E-2</c:v>
              </c:pt>
              <c:pt idx="309">
                <c:v>1.24022E-2</c:v>
              </c:pt>
              <c:pt idx="310">
                <c:v>1.24422E-2</c:v>
              </c:pt>
              <c:pt idx="311">
                <c:v>1.2482200000000001E-2</c:v>
              </c:pt>
              <c:pt idx="312">
                <c:v>1.2522200000000001E-2</c:v>
              </c:pt>
              <c:pt idx="313">
                <c:v>1.2562200000000001E-2</c:v>
              </c:pt>
              <c:pt idx="314">
                <c:v>1.2602199999999999E-2</c:v>
              </c:pt>
              <c:pt idx="315">
                <c:v>1.2642199999999999E-2</c:v>
              </c:pt>
              <c:pt idx="316">
                <c:v>1.2682199999999999E-2</c:v>
              </c:pt>
              <c:pt idx="317">
                <c:v>1.2722199999999999E-2</c:v>
              </c:pt>
              <c:pt idx="318">
                <c:v>1.27622E-2</c:v>
              </c:pt>
              <c:pt idx="319">
                <c:v>1.28022E-2</c:v>
              </c:pt>
              <c:pt idx="320">
                <c:v>1.28422E-2</c:v>
              </c:pt>
              <c:pt idx="321">
                <c:v>1.28822E-2</c:v>
              </c:pt>
              <c:pt idx="322">
                <c:v>1.29222E-2</c:v>
              </c:pt>
              <c:pt idx="323">
                <c:v>1.29622E-2</c:v>
              </c:pt>
              <c:pt idx="324">
                <c:v>1.30022E-2</c:v>
              </c:pt>
              <c:pt idx="325">
                <c:v>1.30422E-2</c:v>
              </c:pt>
              <c:pt idx="326">
                <c:v>1.30822E-2</c:v>
              </c:pt>
              <c:pt idx="327">
                <c:v>1.3122200000000001E-2</c:v>
              </c:pt>
              <c:pt idx="328">
                <c:v>1.3162200000000001E-2</c:v>
              </c:pt>
              <c:pt idx="329">
                <c:v>1.3202200000000001E-2</c:v>
              </c:pt>
              <c:pt idx="330">
                <c:v>1.3242200000000001E-2</c:v>
              </c:pt>
              <c:pt idx="331">
                <c:v>1.3282199999999999E-2</c:v>
              </c:pt>
              <c:pt idx="332">
                <c:v>1.3322199999999999E-2</c:v>
              </c:pt>
              <c:pt idx="333">
                <c:v>1.3362199999999999E-2</c:v>
              </c:pt>
              <c:pt idx="334">
                <c:v>1.34022E-2</c:v>
              </c:pt>
              <c:pt idx="335">
                <c:v>1.34422E-2</c:v>
              </c:pt>
              <c:pt idx="336">
                <c:v>1.34822E-2</c:v>
              </c:pt>
              <c:pt idx="337">
                <c:v>1.35222E-2</c:v>
              </c:pt>
              <c:pt idx="338">
                <c:v>1.35622E-2</c:v>
              </c:pt>
              <c:pt idx="339">
                <c:v>1.36022E-2</c:v>
              </c:pt>
              <c:pt idx="340">
                <c:v>1.36422E-2</c:v>
              </c:pt>
              <c:pt idx="341">
                <c:v>1.36822E-2</c:v>
              </c:pt>
              <c:pt idx="342">
                <c:v>1.37222E-2</c:v>
              </c:pt>
              <c:pt idx="343">
                <c:v>1.37622E-2</c:v>
              </c:pt>
              <c:pt idx="344">
                <c:v>1.3802200000000001E-2</c:v>
              </c:pt>
              <c:pt idx="345">
                <c:v>1.3842200000000001E-2</c:v>
              </c:pt>
              <c:pt idx="346">
                <c:v>1.3882200000000001E-2</c:v>
              </c:pt>
              <c:pt idx="347">
                <c:v>1.3922199999999999E-2</c:v>
              </c:pt>
              <c:pt idx="348">
                <c:v>1.3962199999999999E-2</c:v>
              </c:pt>
              <c:pt idx="349">
                <c:v>1.4002199999999999E-2</c:v>
              </c:pt>
              <c:pt idx="350">
                <c:v>1.4042199999999999E-2</c:v>
              </c:pt>
              <c:pt idx="351">
                <c:v>1.40822E-2</c:v>
              </c:pt>
              <c:pt idx="352">
                <c:v>1.41222E-2</c:v>
              </c:pt>
              <c:pt idx="353">
                <c:v>1.41622E-2</c:v>
              </c:pt>
              <c:pt idx="354">
                <c:v>1.42022E-2</c:v>
              </c:pt>
              <c:pt idx="355">
                <c:v>1.42422E-2</c:v>
              </c:pt>
              <c:pt idx="356">
                <c:v>1.42822E-2</c:v>
              </c:pt>
              <c:pt idx="357">
                <c:v>1.43222E-2</c:v>
              </c:pt>
              <c:pt idx="358">
                <c:v>1.43622E-2</c:v>
              </c:pt>
              <c:pt idx="359">
                <c:v>1.44022E-2</c:v>
              </c:pt>
              <c:pt idx="360">
                <c:v>1.4442200000000001E-2</c:v>
              </c:pt>
              <c:pt idx="361">
                <c:v>1.4482200000000001E-2</c:v>
              </c:pt>
              <c:pt idx="362">
                <c:v>1.4522200000000001E-2</c:v>
              </c:pt>
              <c:pt idx="363">
                <c:v>1.4562200000000001E-2</c:v>
              </c:pt>
              <c:pt idx="364">
                <c:v>1.4602199999999999E-2</c:v>
              </c:pt>
              <c:pt idx="365">
                <c:v>1.4642199999999999E-2</c:v>
              </c:pt>
              <c:pt idx="366">
                <c:v>1.4682199999999999E-2</c:v>
              </c:pt>
              <c:pt idx="367">
                <c:v>1.47222E-2</c:v>
              </c:pt>
              <c:pt idx="368">
                <c:v>1.47622E-2</c:v>
              </c:pt>
              <c:pt idx="369">
                <c:v>1.48022E-2</c:v>
              </c:pt>
              <c:pt idx="370">
                <c:v>1.48422E-2</c:v>
              </c:pt>
              <c:pt idx="371">
                <c:v>1.48822E-2</c:v>
              </c:pt>
              <c:pt idx="372">
                <c:v>1.49222E-2</c:v>
              </c:pt>
              <c:pt idx="373">
                <c:v>1.49622E-2</c:v>
              </c:pt>
              <c:pt idx="374">
                <c:v>1.50022E-2</c:v>
              </c:pt>
              <c:pt idx="375">
                <c:v>1.50422E-2</c:v>
              </c:pt>
              <c:pt idx="376">
                <c:v>1.50822E-2</c:v>
              </c:pt>
              <c:pt idx="377">
                <c:v>1.5122200000000001E-2</c:v>
              </c:pt>
              <c:pt idx="378">
                <c:v>1.5162200000000001E-2</c:v>
              </c:pt>
              <c:pt idx="379">
                <c:v>1.5202200000000001E-2</c:v>
              </c:pt>
              <c:pt idx="380">
                <c:v>1.5242199999999999E-2</c:v>
              </c:pt>
              <c:pt idx="381">
                <c:v>1.5282199999999999E-2</c:v>
              </c:pt>
              <c:pt idx="382">
                <c:v>1.5322199999999999E-2</c:v>
              </c:pt>
              <c:pt idx="383">
                <c:v>1.5362199999999999E-2</c:v>
              </c:pt>
              <c:pt idx="384">
                <c:v>1.54022E-2</c:v>
              </c:pt>
              <c:pt idx="385">
                <c:v>1.54422E-2</c:v>
              </c:pt>
              <c:pt idx="386">
                <c:v>1.54822E-2</c:v>
              </c:pt>
              <c:pt idx="387">
                <c:v>1.55222E-2</c:v>
              </c:pt>
              <c:pt idx="388">
                <c:v>1.55622E-2</c:v>
              </c:pt>
              <c:pt idx="389">
                <c:v>1.56022E-2</c:v>
              </c:pt>
              <c:pt idx="390">
                <c:v>1.5642199999999998E-2</c:v>
              </c:pt>
              <c:pt idx="391">
                <c:v>1.56822E-2</c:v>
              </c:pt>
              <c:pt idx="392">
                <c:v>1.5722199999999999E-2</c:v>
              </c:pt>
              <c:pt idx="393">
                <c:v>1.5762200000000001E-2</c:v>
              </c:pt>
              <c:pt idx="394">
                <c:v>1.5802199999999999E-2</c:v>
              </c:pt>
              <c:pt idx="395">
                <c:v>1.5842200000000001E-2</c:v>
              </c:pt>
              <c:pt idx="396">
                <c:v>1.5882199999999999E-2</c:v>
              </c:pt>
              <c:pt idx="397">
                <c:v>1.5922200000000001E-2</c:v>
              </c:pt>
              <c:pt idx="398">
                <c:v>1.5962199999999999E-2</c:v>
              </c:pt>
              <c:pt idx="399">
                <c:v>1.6002200000000001E-2</c:v>
              </c:pt>
              <c:pt idx="400">
                <c:v>1.60422E-2</c:v>
              </c:pt>
              <c:pt idx="401">
                <c:v>1.6082200000000001E-2</c:v>
              </c:pt>
              <c:pt idx="402">
                <c:v>1.61222E-2</c:v>
              </c:pt>
              <c:pt idx="403">
                <c:v>1.6162200000000002E-2</c:v>
              </c:pt>
              <c:pt idx="404">
                <c:v>1.62022E-2</c:v>
              </c:pt>
              <c:pt idx="405">
                <c:v>1.6242199999999998E-2</c:v>
              </c:pt>
              <c:pt idx="406">
                <c:v>1.62822E-2</c:v>
              </c:pt>
              <c:pt idx="407">
                <c:v>1.6322199999999999E-2</c:v>
              </c:pt>
              <c:pt idx="408">
                <c:v>1.63622E-2</c:v>
              </c:pt>
              <c:pt idx="409">
                <c:v>1.6402199999999999E-2</c:v>
              </c:pt>
              <c:pt idx="410">
                <c:v>1.6442200000000001E-2</c:v>
              </c:pt>
              <c:pt idx="411">
                <c:v>1.6482199999999999E-2</c:v>
              </c:pt>
              <c:pt idx="412">
                <c:v>1.6522200000000001E-2</c:v>
              </c:pt>
              <c:pt idx="413">
                <c:v>1.6562199999999999E-2</c:v>
              </c:pt>
              <c:pt idx="414">
                <c:v>1.6602200000000001E-2</c:v>
              </c:pt>
              <c:pt idx="415">
                <c:v>1.6642199999999999E-2</c:v>
              </c:pt>
              <c:pt idx="416">
                <c:v>1.6682200000000001E-2</c:v>
              </c:pt>
              <c:pt idx="417">
                <c:v>1.67222E-2</c:v>
              </c:pt>
              <c:pt idx="418">
                <c:v>1.6762200000000001E-2</c:v>
              </c:pt>
              <c:pt idx="419">
                <c:v>1.68022E-2</c:v>
              </c:pt>
              <c:pt idx="420">
                <c:v>1.6842200000000002E-2</c:v>
              </c:pt>
              <c:pt idx="421">
                <c:v>1.68822E-2</c:v>
              </c:pt>
              <c:pt idx="422">
                <c:v>1.6922199999999998E-2</c:v>
              </c:pt>
              <c:pt idx="423">
                <c:v>1.69622E-2</c:v>
              </c:pt>
              <c:pt idx="424">
                <c:v>1.7002199999999999E-2</c:v>
              </c:pt>
              <c:pt idx="425">
                <c:v>1.70422E-2</c:v>
              </c:pt>
              <c:pt idx="426">
                <c:v>1.7082199999999999E-2</c:v>
              </c:pt>
              <c:pt idx="427">
                <c:v>1.7122200000000001E-2</c:v>
              </c:pt>
              <c:pt idx="428">
                <c:v>1.7162199999999999E-2</c:v>
              </c:pt>
              <c:pt idx="429">
                <c:v>1.7202200000000001E-2</c:v>
              </c:pt>
              <c:pt idx="430">
                <c:v>1.7242199999999999E-2</c:v>
              </c:pt>
              <c:pt idx="431">
                <c:v>1.7282200000000001E-2</c:v>
              </c:pt>
              <c:pt idx="432">
                <c:v>1.7322199999999999E-2</c:v>
              </c:pt>
              <c:pt idx="433">
                <c:v>1.7362200000000001E-2</c:v>
              </c:pt>
              <c:pt idx="434">
                <c:v>1.74022E-2</c:v>
              </c:pt>
              <c:pt idx="435">
                <c:v>1.7442200000000001E-2</c:v>
              </c:pt>
              <c:pt idx="436">
                <c:v>1.74822E-2</c:v>
              </c:pt>
              <c:pt idx="437">
                <c:v>1.7522200000000002E-2</c:v>
              </c:pt>
              <c:pt idx="438">
                <c:v>1.75622E-2</c:v>
              </c:pt>
              <c:pt idx="439">
                <c:v>1.7602199999999998E-2</c:v>
              </c:pt>
              <c:pt idx="440">
                <c:v>1.76422E-2</c:v>
              </c:pt>
              <c:pt idx="441">
                <c:v>1.7682199999999999E-2</c:v>
              </c:pt>
              <c:pt idx="442">
                <c:v>1.77222E-2</c:v>
              </c:pt>
              <c:pt idx="443">
                <c:v>1.7762199999999999E-2</c:v>
              </c:pt>
              <c:pt idx="444">
                <c:v>1.7802200000000001E-2</c:v>
              </c:pt>
              <c:pt idx="445">
                <c:v>1.7842199999999999E-2</c:v>
              </c:pt>
              <c:pt idx="446">
                <c:v>1.7882200000000001E-2</c:v>
              </c:pt>
              <c:pt idx="447">
                <c:v>1.7922199999999999E-2</c:v>
              </c:pt>
              <c:pt idx="448">
                <c:v>1.7962200000000001E-2</c:v>
              </c:pt>
              <c:pt idx="449">
                <c:v>1.8002199999999999E-2</c:v>
              </c:pt>
              <c:pt idx="450">
                <c:v>1.8042200000000001E-2</c:v>
              </c:pt>
              <c:pt idx="451">
                <c:v>1.80822E-2</c:v>
              </c:pt>
              <c:pt idx="452">
                <c:v>1.8122200000000002E-2</c:v>
              </c:pt>
              <c:pt idx="453">
                <c:v>1.81622E-2</c:v>
              </c:pt>
              <c:pt idx="454">
                <c:v>1.8202200000000002E-2</c:v>
              </c:pt>
              <c:pt idx="455">
                <c:v>1.82422E-2</c:v>
              </c:pt>
              <c:pt idx="456">
                <c:v>1.8282199999999998E-2</c:v>
              </c:pt>
              <c:pt idx="457">
                <c:v>1.83222E-2</c:v>
              </c:pt>
              <c:pt idx="458">
                <c:v>1.8362199999999999E-2</c:v>
              </c:pt>
              <c:pt idx="459">
                <c:v>1.8402200000000001E-2</c:v>
              </c:pt>
              <c:pt idx="460">
                <c:v>1.8442199999999999E-2</c:v>
              </c:pt>
              <c:pt idx="461">
                <c:v>1.8482200000000001E-2</c:v>
              </c:pt>
              <c:pt idx="462">
                <c:v>1.8522199999999999E-2</c:v>
              </c:pt>
              <c:pt idx="463">
                <c:v>1.8562200000000001E-2</c:v>
              </c:pt>
              <c:pt idx="464">
                <c:v>1.8602199999999999E-2</c:v>
              </c:pt>
              <c:pt idx="465">
                <c:v>1.8642200000000001E-2</c:v>
              </c:pt>
              <c:pt idx="466">
                <c:v>1.86822E-2</c:v>
              </c:pt>
              <c:pt idx="467">
                <c:v>1.8722200000000001E-2</c:v>
              </c:pt>
              <c:pt idx="468">
                <c:v>1.87622E-2</c:v>
              </c:pt>
              <c:pt idx="469">
                <c:v>1.8802200000000002E-2</c:v>
              </c:pt>
              <c:pt idx="470">
                <c:v>1.88422E-2</c:v>
              </c:pt>
              <c:pt idx="471">
                <c:v>1.8882199999999998E-2</c:v>
              </c:pt>
              <c:pt idx="472">
                <c:v>1.89222E-2</c:v>
              </c:pt>
              <c:pt idx="473">
                <c:v>1.8962199999999999E-2</c:v>
              </c:pt>
              <c:pt idx="474">
                <c:v>1.90022E-2</c:v>
              </c:pt>
              <c:pt idx="475">
                <c:v>1.9042199999999999E-2</c:v>
              </c:pt>
              <c:pt idx="476">
                <c:v>1.9082200000000001E-2</c:v>
              </c:pt>
              <c:pt idx="477">
                <c:v>1.9122199999999999E-2</c:v>
              </c:pt>
              <c:pt idx="478">
                <c:v>1.9162200000000001E-2</c:v>
              </c:pt>
              <c:pt idx="479">
                <c:v>1.9202199999999999E-2</c:v>
              </c:pt>
              <c:pt idx="480">
                <c:v>1.9242200000000001E-2</c:v>
              </c:pt>
              <c:pt idx="481">
                <c:v>1.9282199999999999E-2</c:v>
              </c:pt>
              <c:pt idx="482">
                <c:v>1.9322200000000001E-2</c:v>
              </c:pt>
              <c:pt idx="483">
                <c:v>1.93622E-2</c:v>
              </c:pt>
              <c:pt idx="484">
                <c:v>1.9402200000000001E-2</c:v>
              </c:pt>
              <c:pt idx="485">
                <c:v>1.94422E-2</c:v>
              </c:pt>
              <c:pt idx="486">
                <c:v>1.9482200000000002E-2</c:v>
              </c:pt>
              <c:pt idx="487">
                <c:v>1.95222E-2</c:v>
              </c:pt>
              <c:pt idx="488">
                <c:v>1.9562199999999998E-2</c:v>
              </c:pt>
              <c:pt idx="489">
                <c:v>1.96022E-2</c:v>
              </c:pt>
              <c:pt idx="490">
                <c:v>1.9642199999999999E-2</c:v>
              </c:pt>
              <c:pt idx="491">
                <c:v>1.96822E-2</c:v>
              </c:pt>
              <c:pt idx="492">
                <c:v>1.9722199999999999E-2</c:v>
              </c:pt>
              <c:pt idx="493">
                <c:v>1.9762200000000001E-2</c:v>
              </c:pt>
              <c:pt idx="494">
                <c:v>1.9802199999999999E-2</c:v>
              </c:pt>
              <c:pt idx="495">
                <c:v>1.9842200000000001E-2</c:v>
              </c:pt>
              <c:pt idx="496">
                <c:v>1.9882199999999999E-2</c:v>
              </c:pt>
              <c:pt idx="497">
                <c:v>1.9922200000000001E-2</c:v>
              </c:pt>
              <c:pt idx="498">
                <c:v>1.9962199999999999E-2</c:v>
              </c:pt>
              <c:pt idx="499">
                <c:v>2.0002200000000001E-2</c:v>
              </c:pt>
              <c:pt idx="500">
                <c:v>2.00422E-2</c:v>
              </c:pt>
              <c:pt idx="501">
                <c:v>2.0082200000000001E-2</c:v>
              </c:pt>
              <c:pt idx="502">
                <c:v>2.01222E-2</c:v>
              </c:pt>
              <c:pt idx="503">
                <c:v>2.0162200000000002E-2</c:v>
              </c:pt>
              <c:pt idx="504">
                <c:v>2.02022E-2</c:v>
              </c:pt>
              <c:pt idx="505">
                <c:v>2.0242199999999998E-2</c:v>
              </c:pt>
              <c:pt idx="506">
                <c:v>2.02822E-2</c:v>
              </c:pt>
              <c:pt idx="507">
                <c:v>2.0322199999999999E-2</c:v>
              </c:pt>
              <c:pt idx="508">
                <c:v>2.03622E-2</c:v>
              </c:pt>
              <c:pt idx="509">
                <c:v>2.0402199999999999E-2</c:v>
              </c:pt>
              <c:pt idx="510">
                <c:v>2.0442200000000001E-2</c:v>
              </c:pt>
              <c:pt idx="511">
                <c:v>2.0482199999999999E-2</c:v>
              </c:pt>
              <c:pt idx="512">
                <c:v>2.0522200000000001E-2</c:v>
              </c:pt>
              <c:pt idx="513">
                <c:v>2.0562199999999999E-2</c:v>
              </c:pt>
              <c:pt idx="514">
                <c:v>2.0602200000000001E-2</c:v>
              </c:pt>
              <c:pt idx="515">
                <c:v>2.0642199999999999E-2</c:v>
              </c:pt>
              <c:pt idx="516">
                <c:v>2.0682200000000001E-2</c:v>
              </c:pt>
              <c:pt idx="517">
                <c:v>2.07222E-2</c:v>
              </c:pt>
              <c:pt idx="518">
                <c:v>2.0762200000000001E-2</c:v>
              </c:pt>
              <c:pt idx="519">
                <c:v>2.08022E-2</c:v>
              </c:pt>
              <c:pt idx="520">
                <c:v>2.0842200000000002E-2</c:v>
              </c:pt>
              <c:pt idx="521">
                <c:v>2.08822E-2</c:v>
              </c:pt>
              <c:pt idx="522">
                <c:v>2.0922199999999998E-2</c:v>
              </c:pt>
              <c:pt idx="523">
                <c:v>2.09622E-2</c:v>
              </c:pt>
              <c:pt idx="524">
                <c:v>2.1002199999999999E-2</c:v>
              </c:pt>
              <c:pt idx="525">
                <c:v>2.10422E-2</c:v>
              </c:pt>
              <c:pt idx="526">
                <c:v>2.1082199999999999E-2</c:v>
              </c:pt>
              <c:pt idx="527">
                <c:v>2.1122200000000001E-2</c:v>
              </c:pt>
              <c:pt idx="528">
                <c:v>2.1162199999999999E-2</c:v>
              </c:pt>
              <c:pt idx="529">
                <c:v>2.1202200000000001E-2</c:v>
              </c:pt>
              <c:pt idx="530">
                <c:v>2.1242199999999999E-2</c:v>
              </c:pt>
              <c:pt idx="531">
                <c:v>2.1282200000000001E-2</c:v>
              </c:pt>
              <c:pt idx="532">
                <c:v>2.1322199999999999E-2</c:v>
              </c:pt>
              <c:pt idx="533">
                <c:v>2.1362200000000001E-2</c:v>
              </c:pt>
              <c:pt idx="534">
                <c:v>2.14022E-2</c:v>
              </c:pt>
              <c:pt idx="535">
                <c:v>2.1442200000000002E-2</c:v>
              </c:pt>
              <c:pt idx="536">
                <c:v>2.14822E-2</c:v>
              </c:pt>
              <c:pt idx="537">
                <c:v>2.1522199999999998E-2</c:v>
              </c:pt>
              <c:pt idx="538">
                <c:v>2.15622E-2</c:v>
              </c:pt>
              <c:pt idx="539">
                <c:v>2.1602199999999998E-2</c:v>
              </c:pt>
              <c:pt idx="540">
                <c:v>2.16422E-2</c:v>
              </c:pt>
              <c:pt idx="541">
                <c:v>2.1682199999999999E-2</c:v>
              </c:pt>
              <c:pt idx="542">
                <c:v>2.1722200000000001E-2</c:v>
              </c:pt>
              <c:pt idx="543">
                <c:v>2.1762199999999999E-2</c:v>
              </c:pt>
              <c:pt idx="544">
                <c:v>2.1802200000000001E-2</c:v>
              </c:pt>
              <c:pt idx="545">
                <c:v>2.1842199999999999E-2</c:v>
              </c:pt>
              <c:pt idx="546">
                <c:v>2.1882200000000001E-2</c:v>
              </c:pt>
              <c:pt idx="547">
                <c:v>2.1922199999999999E-2</c:v>
              </c:pt>
              <c:pt idx="548">
                <c:v>2.1962200000000001E-2</c:v>
              </c:pt>
              <c:pt idx="549">
                <c:v>2.20022E-2</c:v>
              </c:pt>
              <c:pt idx="550">
                <c:v>2.2042200000000001E-2</c:v>
              </c:pt>
              <c:pt idx="551">
                <c:v>2.20822E-2</c:v>
              </c:pt>
              <c:pt idx="552">
                <c:v>2.2122200000000002E-2</c:v>
              </c:pt>
              <c:pt idx="553">
                <c:v>2.21622E-2</c:v>
              </c:pt>
              <c:pt idx="554">
                <c:v>2.2202199999999998E-2</c:v>
              </c:pt>
              <c:pt idx="555">
                <c:v>2.22422E-2</c:v>
              </c:pt>
              <c:pt idx="556">
                <c:v>2.2282199999999999E-2</c:v>
              </c:pt>
              <c:pt idx="557">
                <c:v>2.23222E-2</c:v>
              </c:pt>
              <c:pt idx="558">
                <c:v>2.2362199999999999E-2</c:v>
              </c:pt>
              <c:pt idx="559">
                <c:v>2.2402200000000001E-2</c:v>
              </c:pt>
              <c:pt idx="560">
                <c:v>2.2442199999999999E-2</c:v>
              </c:pt>
              <c:pt idx="561">
                <c:v>2.2482200000000001E-2</c:v>
              </c:pt>
              <c:pt idx="562">
                <c:v>2.2522199999999999E-2</c:v>
              </c:pt>
              <c:pt idx="563">
                <c:v>2.2562200000000001E-2</c:v>
              </c:pt>
              <c:pt idx="564">
                <c:v>2.2602199999999999E-2</c:v>
              </c:pt>
              <c:pt idx="565">
                <c:v>2.2642200000000001E-2</c:v>
              </c:pt>
              <c:pt idx="566">
                <c:v>2.26822E-2</c:v>
              </c:pt>
              <c:pt idx="567">
                <c:v>2.2722200000000001E-2</c:v>
              </c:pt>
              <c:pt idx="568">
                <c:v>2.27622E-2</c:v>
              </c:pt>
              <c:pt idx="569">
                <c:v>2.2802200000000002E-2</c:v>
              </c:pt>
              <c:pt idx="570">
                <c:v>2.28422E-2</c:v>
              </c:pt>
              <c:pt idx="571">
                <c:v>2.2882199999999998E-2</c:v>
              </c:pt>
              <c:pt idx="572">
                <c:v>2.29222E-2</c:v>
              </c:pt>
              <c:pt idx="573">
                <c:v>2.2962199999999999E-2</c:v>
              </c:pt>
              <c:pt idx="574">
                <c:v>2.30022E-2</c:v>
              </c:pt>
              <c:pt idx="575">
                <c:v>2.3042199999999999E-2</c:v>
              </c:pt>
              <c:pt idx="576">
                <c:v>2.3082200000000001E-2</c:v>
              </c:pt>
              <c:pt idx="577">
                <c:v>2.3122199999999999E-2</c:v>
              </c:pt>
              <c:pt idx="578">
                <c:v>2.3162200000000001E-2</c:v>
              </c:pt>
              <c:pt idx="579">
                <c:v>2.3202199999999999E-2</c:v>
              </c:pt>
              <c:pt idx="580">
                <c:v>2.3242200000000001E-2</c:v>
              </c:pt>
              <c:pt idx="581">
                <c:v>2.3282199999999999E-2</c:v>
              </c:pt>
              <c:pt idx="582">
                <c:v>2.3322200000000001E-2</c:v>
              </c:pt>
              <c:pt idx="583">
                <c:v>2.33622E-2</c:v>
              </c:pt>
              <c:pt idx="584">
                <c:v>2.3402200000000001E-2</c:v>
              </c:pt>
              <c:pt idx="585">
                <c:v>2.34422E-2</c:v>
              </c:pt>
              <c:pt idx="586">
                <c:v>2.3482200000000002E-2</c:v>
              </c:pt>
              <c:pt idx="587">
                <c:v>2.35222E-2</c:v>
              </c:pt>
              <c:pt idx="588">
                <c:v>2.3562199999999998E-2</c:v>
              </c:pt>
              <c:pt idx="589">
                <c:v>2.36022E-2</c:v>
              </c:pt>
              <c:pt idx="590">
                <c:v>2.3642199999999999E-2</c:v>
              </c:pt>
              <c:pt idx="591">
                <c:v>2.36822E-2</c:v>
              </c:pt>
              <c:pt idx="592">
                <c:v>2.3722199999999999E-2</c:v>
              </c:pt>
              <c:pt idx="593">
                <c:v>2.3762200000000001E-2</c:v>
              </c:pt>
              <c:pt idx="594">
                <c:v>2.3802199999999999E-2</c:v>
              </c:pt>
              <c:pt idx="595">
                <c:v>2.3842200000000001E-2</c:v>
              </c:pt>
              <c:pt idx="596">
                <c:v>2.3882199999999999E-2</c:v>
              </c:pt>
              <c:pt idx="597">
                <c:v>2.3922200000000001E-2</c:v>
              </c:pt>
              <c:pt idx="598">
                <c:v>2.3962199999999999E-2</c:v>
              </c:pt>
              <c:pt idx="599">
                <c:v>2.4002200000000001E-2</c:v>
              </c:pt>
              <c:pt idx="600">
                <c:v>2.40422E-2</c:v>
              </c:pt>
              <c:pt idx="601">
                <c:v>2.4082200000000002E-2</c:v>
              </c:pt>
              <c:pt idx="602">
                <c:v>2.41222E-2</c:v>
              </c:pt>
              <c:pt idx="603">
                <c:v>2.4162200000000002E-2</c:v>
              </c:pt>
              <c:pt idx="604">
                <c:v>2.42022E-2</c:v>
              </c:pt>
              <c:pt idx="605">
                <c:v>2.4242199999999998E-2</c:v>
              </c:pt>
              <c:pt idx="606">
                <c:v>2.42822E-2</c:v>
              </c:pt>
              <c:pt idx="607">
                <c:v>2.4322199999999999E-2</c:v>
              </c:pt>
              <c:pt idx="608">
                <c:v>2.4362200000000001E-2</c:v>
              </c:pt>
              <c:pt idx="609">
                <c:v>2.4402199999999999E-2</c:v>
              </c:pt>
              <c:pt idx="610">
                <c:v>2.4442200000000001E-2</c:v>
              </c:pt>
              <c:pt idx="611">
                <c:v>2.4482199999999999E-2</c:v>
              </c:pt>
              <c:pt idx="612">
                <c:v>2.4522200000000001E-2</c:v>
              </c:pt>
              <c:pt idx="613">
                <c:v>2.4562199999999999E-2</c:v>
              </c:pt>
              <c:pt idx="614">
                <c:v>2.4602200000000001E-2</c:v>
              </c:pt>
              <c:pt idx="615">
                <c:v>2.46422E-2</c:v>
              </c:pt>
              <c:pt idx="616">
                <c:v>2.4682200000000001E-2</c:v>
              </c:pt>
              <c:pt idx="617">
                <c:v>2.47222E-2</c:v>
              </c:pt>
              <c:pt idx="618">
                <c:v>2.4762200000000002E-2</c:v>
              </c:pt>
              <c:pt idx="619">
                <c:v>2.48022E-2</c:v>
              </c:pt>
              <c:pt idx="620">
                <c:v>2.4842199999999998E-2</c:v>
              </c:pt>
              <c:pt idx="621">
                <c:v>2.48822E-2</c:v>
              </c:pt>
              <c:pt idx="622">
                <c:v>2.4922199999999999E-2</c:v>
              </c:pt>
              <c:pt idx="623">
                <c:v>2.49622E-2</c:v>
              </c:pt>
              <c:pt idx="624">
                <c:v>2.5002199999999999E-2</c:v>
              </c:pt>
              <c:pt idx="625">
                <c:v>2.5042200000000001E-2</c:v>
              </c:pt>
              <c:pt idx="626">
                <c:v>2.5082199999999999E-2</c:v>
              </c:pt>
              <c:pt idx="627">
                <c:v>2.5122200000000001E-2</c:v>
              </c:pt>
              <c:pt idx="628">
                <c:v>2.5162199999999999E-2</c:v>
              </c:pt>
              <c:pt idx="629">
                <c:v>2.5202200000000001E-2</c:v>
              </c:pt>
              <c:pt idx="630">
                <c:v>2.5242199999999999E-2</c:v>
              </c:pt>
              <c:pt idx="631">
                <c:v>2.5282200000000001E-2</c:v>
              </c:pt>
              <c:pt idx="632">
                <c:v>2.53222E-2</c:v>
              </c:pt>
              <c:pt idx="633">
                <c:v>2.5362200000000001E-2</c:v>
              </c:pt>
              <c:pt idx="634">
                <c:v>2.54022E-2</c:v>
              </c:pt>
              <c:pt idx="635">
                <c:v>2.5442200000000002E-2</c:v>
              </c:pt>
              <c:pt idx="636">
                <c:v>2.54822E-2</c:v>
              </c:pt>
              <c:pt idx="637">
                <c:v>2.5522199999999998E-2</c:v>
              </c:pt>
              <c:pt idx="638">
                <c:v>2.55622E-2</c:v>
              </c:pt>
              <c:pt idx="639">
                <c:v>2.5602199999999999E-2</c:v>
              </c:pt>
              <c:pt idx="640">
                <c:v>2.56422E-2</c:v>
              </c:pt>
              <c:pt idx="641">
                <c:v>2.5682199999999999E-2</c:v>
              </c:pt>
              <c:pt idx="642">
                <c:v>2.5722200000000001E-2</c:v>
              </c:pt>
              <c:pt idx="643">
                <c:v>2.5762199999999999E-2</c:v>
              </c:pt>
              <c:pt idx="644">
                <c:v>2.5802200000000001E-2</c:v>
              </c:pt>
              <c:pt idx="645">
                <c:v>2.5842199999999999E-2</c:v>
              </c:pt>
              <c:pt idx="646">
                <c:v>2.5882200000000001E-2</c:v>
              </c:pt>
              <c:pt idx="647">
                <c:v>2.5922199999999999E-2</c:v>
              </c:pt>
              <c:pt idx="648">
                <c:v>2.5962200000000001E-2</c:v>
              </c:pt>
              <c:pt idx="649">
                <c:v>2.60022E-2</c:v>
              </c:pt>
              <c:pt idx="650">
                <c:v>2.6042200000000001E-2</c:v>
              </c:pt>
              <c:pt idx="651">
                <c:v>2.60822E-2</c:v>
              </c:pt>
              <c:pt idx="652">
                <c:v>2.6122200000000002E-2</c:v>
              </c:pt>
              <c:pt idx="653">
                <c:v>2.61622E-2</c:v>
              </c:pt>
              <c:pt idx="654">
                <c:v>2.6202199999999998E-2</c:v>
              </c:pt>
              <c:pt idx="655">
                <c:v>2.62422E-2</c:v>
              </c:pt>
              <c:pt idx="656">
                <c:v>2.6282199999999999E-2</c:v>
              </c:pt>
              <c:pt idx="657">
                <c:v>2.63222E-2</c:v>
              </c:pt>
              <c:pt idx="658">
                <c:v>2.6362199999999999E-2</c:v>
              </c:pt>
              <c:pt idx="659">
                <c:v>2.6402200000000001E-2</c:v>
              </c:pt>
              <c:pt idx="660">
                <c:v>2.6442199999999999E-2</c:v>
              </c:pt>
              <c:pt idx="661">
                <c:v>2.6482200000000001E-2</c:v>
              </c:pt>
              <c:pt idx="662">
                <c:v>2.6522199999999999E-2</c:v>
              </c:pt>
              <c:pt idx="663">
                <c:v>2.6562200000000001E-2</c:v>
              </c:pt>
              <c:pt idx="664">
                <c:v>2.6602199999999999E-2</c:v>
              </c:pt>
              <c:pt idx="665">
                <c:v>2.6642200000000001E-2</c:v>
              </c:pt>
              <c:pt idx="666">
                <c:v>2.66822E-2</c:v>
              </c:pt>
              <c:pt idx="667">
                <c:v>2.6722200000000002E-2</c:v>
              </c:pt>
              <c:pt idx="668">
                <c:v>2.67622E-2</c:v>
              </c:pt>
              <c:pt idx="669">
                <c:v>2.6802200000000002E-2</c:v>
              </c:pt>
              <c:pt idx="670">
                <c:v>2.68422E-2</c:v>
              </c:pt>
              <c:pt idx="671">
                <c:v>2.6882199999999998E-2</c:v>
              </c:pt>
              <c:pt idx="672">
                <c:v>2.69222E-2</c:v>
              </c:pt>
              <c:pt idx="673">
                <c:v>2.6962199999999999E-2</c:v>
              </c:pt>
              <c:pt idx="674">
                <c:v>2.7002200000000001E-2</c:v>
              </c:pt>
              <c:pt idx="675">
                <c:v>2.7042199999999999E-2</c:v>
              </c:pt>
              <c:pt idx="676">
                <c:v>2.7082200000000001E-2</c:v>
              </c:pt>
              <c:pt idx="677">
                <c:v>2.7122199999999999E-2</c:v>
              </c:pt>
              <c:pt idx="678">
                <c:v>2.7162200000000001E-2</c:v>
              </c:pt>
              <c:pt idx="679">
                <c:v>2.7202199999999999E-2</c:v>
              </c:pt>
              <c:pt idx="680">
                <c:v>2.7242200000000001E-2</c:v>
              </c:pt>
              <c:pt idx="681">
                <c:v>2.72822E-2</c:v>
              </c:pt>
              <c:pt idx="682">
                <c:v>2.7322200000000001E-2</c:v>
              </c:pt>
              <c:pt idx="683">
                <c:v>2.73622E-2</c:v>
              </c:pt>
              <c:pt idx="684">
                <c:v>2.7402200000000002E-2</c:v>
              </c:pt>
              <c:pt idx="685">
                <c:v>2.74422E-2</c:v>
              </c:pt>
              <c:pt idx="686">
                <c:v>2.7482199999999998E-2</c:v>
              </c:pt>
              <c:pt idx="687">
                <c:v>2.75222E-2</c:v>
              </c:pt>
              <c:pt idx="688">
                <c:v>2.7562199999999999E-2</c:v>
              </c:pt>
              <c:pt idx="689">
                <c:v>2.76022E-2</c:v>
              </c:pt>
              <c:pt idx="690">
                <c:v>2.7642199999999999E-2</c:v>
              </c:pt>
              <c:pt idx="691">
                <c:v>2.7682200000000001E-2</c:v>
              </c:pt>
              <c:pt idx="692">
                <c:v>2.7722199999999999E-2</c:v>
              </c:pt>
              <c:pt idx="693">
                <c:v>2.7762200000000001E-2</c:v>
              </c:pt>
              <c:pt idx="694">
                <c:v>2.7802199999999999E-2</c:v>
              </c:pt>
              <c:pt idx="695">
                <c:v>2.7842200000000001E-2</c:v>
              </c:pt>
              <c:pt idx="696">
                <c:v>2.7882199999999999E-2</c:v>
              </c:pt>
              <c:pt idx="697">
                <c:v>2.7922200000000001E-2</c:v>
              </c:pt>
              <c:pt idx="698">
                <c:v>2.79622E-2</c:v>
              </c:pt>
              <c:pt idx="699">
                <c:v>2.8002200000000001E-2</c:v>
              </c:pt>
              <c:pt idx="700">
                <c:v>2.80422E-2</c:v>
              </c:pt>
              <c:pt idx="701">
                <c:v>2.8082200000000002E-2</c:v>
              </c:pt>
              <c:pt idx="702">
                <c:v>2.81222E-2</c:v>
              </c:pt>
              <c:pt idx="703">
                <c:v>2.8162199999999998E-2</c:v>
              </c:pt>
              <c:pt idx="704">
                <c:v>2.82022E-2</c:v>
              </c:pt>
              <c:pt idx="705">
                <c:v>2.8242199999999999E-2</c:v>
              </c:pt>
              <c:pt idx="706">
                <c:v>2.82822E-2</c:v>
              </c:pt>
              <c:pt idx="707">
                <c:v>2.8322199999999999E-2</c:v>
              </c:pt>
              <c:pt idx="708">
                <c:v>2.8362200000000001E-2</c:v>
              </c:pt>
              <c:pt idx="709">
                <c:v>2.8402199999999999E-2</c:v>
              </c:pt>
              <c:pt idx="710">
                <c:v>2.8442200000000001E-2</c:v>
              </c:pt>
              <c:pt idx="711">
                <c:v>2.8482199999999999E-2</c:v>
              </c:pt>
              <c:pt idx="712">
                <c:v>2.8522200000000001E-2</c:v>
              </c:pt>
              <c:pt idx="713">
                <c:v>2.8562199999999999E-2</c:v>
              </c:pt>
              <c:pt idx="714">
                <c:v>2.8602200000000001E-2</c:v>
              </c:pt>
              <c:pt idx="715">
                <c:v>2.86422E-2</c:v>
              </c:pt>
              <c:pt idx="716">
                <c:v>2.8682200000000001E-2</c:v>
              </c:pt>
              <c:pt idx="717">
                <c:v>2.87222E-2</c:v>
              </c:pt>
              <c:pt idx="718">
                <c:v>2.8762200000000002E-2</c:v>
              </c:pt>
              <c:pt idx="719">
                <c:v>2.88022E-2</c:v>
              </c:pt>
              <c:pt idx="720">
                <c:v>2.8842199999999998E-2</c:v>
              </c:pt>
              <c:pt idx="721">
                <c:v>2.88822E-2</c:v>
              </c:pt>
              <c:pt idx="722">
                <c:v>2.8922199999999999E-2</c:v>
              </c:pt>
              <c:pt idx="723">
                <c:v>2.89622E-2</c:v>
              </c:pt>
              <c:pt idx="724">
                <c:v>2.9002199999999999E-2</c:v>
              </c:pt>
              <c:pt idx="725">
                <c:v>2.9042200000000001E-2</c:v>
              </c:pt>
              <c:pt idx="726">
                <c:v>2.9082199999999999E-2</c:v>
              </c:pt>
              <c:pt idx="727">
                <c:v>2.9122200000000001E-2</c:v>
              </c:pt>
              <c:pt idx="728">
                <c:v>2.9162199999999999E-2</c:v>
              </c:pt>
              <c:pt idx="729">
                <c:v>2.9202200000000001E-2</c:v>
              </c:pt>
              <c:pt idx="730">
                <c:v>2.9242199999999999E-2</c:v>
              </c:pt>
              <c:pt idx="731">
                <c:v>2.9282200000000001E-2</c:v>
              </c:pt>
              <c:pt idx="732">
                <c:v>2.93222E-2</c:v>
              </c:pt>
              <c:pt idx="733">
                <c:v>2.9362200000000001E-2</c:v>
              </c:pt>
              <c:pt idx="734">
                <c:v>2.94022E-2</c:v>
              </c:pt>
              <c:pt idx="735">
                <c:v>2.9442200000000002E-2</c:v>
              </c:pt>
              <c:pt idx="736">
                <c:v>2.94822E-2</c:v>
              </c:pt>
              <c:pt idx="737">
                <c:v>2.9522199999999998E-2</c:v>
              </c:pt>
              <c:pt idx="738">
                <c:v>2.95622E-2</c:v>
              </c:pt>
              <c:pt idx="739">
                <c:v>2.9602199999999999E-2</c:v>
              </c:pt>
              <c:pt idx="740">
                <c:v>2.96422E-2</c:v>
              </c:pt>
              <c:pt idx="741">
                <c:v>2.9682199999999999E-2</c:v>
              </c:pt>
              <c:pt idx="742">
                <c:v>2.9722200000000001E-2</c:v>
              </c:pt>
              <c:pt idx="743">
                <c:v>2.9762199999999999E-2</c:v>
              </c:pt>
              <c:pt idx="744">
                <c:v>2.9802200000000001E-2</c:v>
              </c:pt>
              <c:pt idx="745">
                <c:v>2.9842199999999999E-2</c:v>
              </c:pt>
              <c:pt idx="746">
                <c:v>2.9882200000000001E-2</c:v>
              </c:pt>
              <c:pt idx="747">
                <c:v>2.9922199999999999E-2</c:v>
              </c:pt>
              <c:pt idx="748">
                <c:v>2.9962200000000001E-2</c:v>
              </c:pt>
              <c:pt idx="749">
                <c:v>3.00022E-2</c:v>
              </c:pt>
              <c:pt idx="750">
                <c:v>3.0042200000000002E-2</c:v>
              </c:pt>
              <c:pt idx="751">
                <c:v>3.00822E-2</c:v>
              </c:pt>
              <c:pt idx="752">
                <c:v>3.0122199999999998E-2</c:v>
              </c:pt>
              <c:pt idx="753">
                <c:v>3.01622E-2</c:v>
              </c:pt>
              <c:pt idx="754">
                <c:v>3.0202199999999998E-2</c:v>
              </c:pt>
              <c:pt idx="755">
                <c:v>3.02422E-2</c:v>
              </c:pt>
              <c:pt idx="756">
                <c:v>3.0282199999999999E-2</c:v>
              </c:pt>
              <c:pt idx="757">
                <c:v>3.0322200000000001E-2</c:v>
              </c:pt>
              <c:pt idx="758">
                <c:v>3.0362199999999999E-2</c:v>
              </c:pt>
              <c:pt idx="759">
                <c:v>3.0402200000000001E-2</c:v>
              </c:pt>
              <c:pt idx="760">
                <c:v>3.0442199999999999E-2</c:v>
              </c:pt>
              <c:pt idx="761">
                <c:v>3.0482200000000001E-2</c:v>
              </c:pt>
              <c:pt idx="762">
                <c:v>3.0522199999999999E-2</c:v>
              </c:pt>
              <c:pt idx="763">
                <c:v>3.0562200000000001E-2</c:v>
              </c:pt>
              <c:pt idx="764">
                <c:v>3.06022E-2</c:v>
              </c:pt>
              <c:pt idx="765">
                <c:v>3.0642200000000001E-2</c:v>
              </c:pt>
              <c:pt idx="766">
                <c:v>3.06822E-2</c:v>
              </c:pt>
              <c:pt idx="767">
                <c:v>3.0722200000000002E-2</c:v>
              </c:pt>
              <c:pt idx="768">
                <c:v>3.07622E-2</c:v>
              </c:pt>
              <c:pt idx="769">
                <c:v>3.0802199999999998E-2</c:v>
              </c:pt>
              <c:pt idx="770">
                <c:v>3.08422E-2</c:v>
              </c:pt>
              <c:pt idx="771">
                <c:v>3.0882199999999999E-2</c:v>
              </c:pt>
              <c:pt idx="772">
                <c:v>3.09222E-2</c:v>
              </c:pt>
              <c:pt idx="773">
                <c:v>3.0962199999999999E-2</c:v>
              </c:pt>
              <c:pt idx="774">
                <c:v>3.1002200000000001E-2</c:v>
              </c:pt>
              <c:pt idx="775">
                <c:v>3.1042199999999999E-2</c:v>
              </c:pt>
              <c:pt idx="776">
                <c:v>3.1082200000000001E-2</c:v>
              </c:pt>
              <c:pt idx="777">
                <c:v>3.1122199999999999E-2</c:v>
              </c:pt>
              <c:pt idx="778">
                <c:v>3.1162200000000001E-2</c:v>
              </c:pt>
              <c:pt idx="779">
                <c:v>3.1202199999999999E-2</c:v>
              </c:pt>
              <c:pt idx="780">
                <c:v>3.1242200000000001E-2</c:v>
              </c:pt>
              <c:pt idx="781">
                <c:v>3.1282200000000003E-2</c:v>
              </c:pt>
              <c:pt idx="782">
                <c:v>3.1322200000000001E-2</c:v>
              </c:pt>
              <c:pt idx="783">
                <c:v>3.13622E-2</c:v>
              </c:pt>
              <c:pt idx="784">
                <c:v>3.1402199999999998E-2</c:v>
              </c:pt>
              <c:pt idx="785">
                <c:v>3.1442199999999997E-2</c:v>
              </c:pt>
              <c:pt idx="786">
                <c:v>3.1482200000000002E-2</c:v>
              </c:pt>
              <c:pt idx="787">
                <c:v>3.15222E-2</c:v>
              </c:pt>
              <c:pt idx="788">
                <c:v>3.1562199999999999E-2</c:v>
              </c:pt>
              <c:pt idx="789">
                <c:v>3.1602199999999997E-2</c:v>
              </c:pt>
              <c:pt idx="790">
                <c:v>3.1642200000000002E-2</c:v>
              </c:pt>
              <c:pt idx="791">
                <c:v>3.1682200000000001E-2</c:v>
              </c:pt>
              <c:pt idx="792">
                <c:v>3.1722199999999999E-2</c:v>
              </c:pt>
              <c:pt idx="793">
                <c:v>3.1762199999999997E-2</c:v>
              </c:pt>
              <c:pt idx="794">
                <c:v>3.1802200000000003E-2</c:v>
              </c:pt>
              <c:pt idx="795">
                <c:v>3.1842200000000001E-2</c:v>
              </c:pt>
              <c:pt idx="796">
                <c:v>3.1882199999999999E-2</c:v>
              </c:pt>
              <c:pt idx="797">
                <c:v>3.1922199999999998E-2</c:v>
              </c:pt>
              <c:pt idx="798">
                <c:v>3.1962200000000003E-2</c:v>
              </c:pt>
              <c:pt idx="799">
                <c:v>3.2002200000000001E-2</c:v>
              </c:pt>
              <c:pt idx="800">
                <c:v>3.20422E-2</c:v>
              </c:pt>
              <c:pt idx="801">
                <c:v>3.2082199999999998E-2</c:v>
              </c:pt>
              <c:pt idx="802">
                <c:v>3.2122199999999997E-2</c:v>
              </c:pt>
              <c:pt idx="803">
                <c:v>3.2162200000000002E-2</c:v>
              </c:pt>
              <c:pt idx="804">
                <c:v>3.22022E-2</c:v>
              </c:pt>
              <c:pt idx="805">
                <c:v>3.2242199999999999E-2</c:v>
              </c:pt>
              <c:pt idx="806">
                <c:v>3.2282199999999997E-2</c:v>
              </c:pt>
              <c:pt idx="807">
                <c:v>3.2322200000000002E-2</c:v>
              </c:pt>
              <c:pt idx="808">
                <c:v>3.2362200000000001E-2</c:v>
              </c:pt>
              <c:pt idx="809">
                <c:v>3.2402199999999999E-2</c:v>
              </c:pt>
              <c:pt idx="810">
                <c:v>3.2442199999999997E-2</c:v>
              </c:pt>
              <c:pt idx="811">
                <c:v>3.2482200000000003E-2</c:v>
              </c:pt>
              <c:pt idx="812">
                <c:v>3.2522200000000001E-2</c:v>
              </c:pt>
              <c:pt idx="813">
                <c:v>3.2562199999999999E-2</c:v>
              </c:pt>
              <c:pt idx="814">
                <c:v>3.2602199999999998E-2</c:v>
              </c:pt>
              <c:pt idx="815">
                <c:v>3.2642200000000003E-2</c:v>
              </c:pt>
              <c:pt idx="816">
                <c:v>3.2682200000000002E-2</c:v>
              </c:pt>
              <c:pt idx="817">
                <c:v>3.27222E-2</c:v>
              </c:pt>
              <c:pt idx="818">
                <c:v>3.2762199999999998E-2</c:v>
              </c:pt>
              <c:pt idx="819">
                <c:v>3.2802199999999997E-2</c:v>
              </c:pt>
              <c:pt idx="820">
                <c:v>3.2842200000000002E-2</c:v>
              </c:pt>
              <c:pt idx="821">
                <c:v>3.28822E-2</c:v>
              </c:pt>
              <c:pt idx="822">
                <c:v>3.2922199999999999E-2</c:v>
              </c:pt>
              <c:pt idx="823">
                <c:v>3.2962199999999997E-2</c:v>
              </c:pt>
              <c:pt idx="824">
                <c:v>3.3002200000000002E-2</c:v>
              </c:pt>
              <c:pt idx="825">
                <c:v>3.3042200000000001E-2</c:v>
              </c:pt>
              <c:pt idx="826">
                <c:v>3.3082199999999999E-2</c:v>
              </c:pt>
              <c:pt idx="827">
                <c:v>3.3122199999999997E-2</c:v>
              </c:pt>
              <c:pt idx="828">
                <c:v>3.3162200000000003E-2</c:v>
              </c:pt>
              <c:pt idx="829">
                <c:v>3.3202200000000001E-2</c:v>
              </c:pt>
              <c:pt idx="830">
                <c:v>3.32422E-2</c:v>
              </c:pt>
              <c:pt idx="831">
                <c:v>3.3282199999999998E-2</c:v>
              </c:pt>
              <c:pt idx="832">
                <c:v>3.3322200000000003E-2</c:v>
              </c:pt>
              <c:pt idx="833">
                <c:v>3.3362200000000002E-2</c:v>
              </c:pt>
              <c:pt idx="834">
                <c:v>3.34022E-2</c:v>
              </c:pt>
              <c:pt idx="835">
                <c:v>3.3442199999999998E-2</c:v>
              </c:pt>
              <c:pt idx="836">
                <c:v>3.3482199999999997E-2</c:v>
              </c:pt>
              <c:pt idx="837">
                <c:v>3.3522200000000002E-2</c:v>
              </c:pt>
              <c:pt idx="838">
                <c:v>3.35622E-2</c:v>
              </c:pt>
              <c:pt idx="839">
                <c:v>3.3602199999999999E-2</c:v>
              </c:pt>
              <c:pt idx="840">
                <c:v>3.3642199999999997E-2</c:v>
              </c:pt>
              <c:pt idx="841">
                <c:v>3.3682200000000002E-2</c:v>
              </c:pt>
              <c:pt idx="842">
                <c:v>3.3722200000000001E-2</c:v>
              </c:pt>
              <c:pt idx="843">
                <c:v>3.3762199999999999E-2</c:v>
              </c:pt>
              <c:pt idx="844">
                <c:v>3.3802199999999998E-2</c:v>
              </c:pt>
              <c:pt idx="845">
                <c:v>3.3842200000000003E-2</c:v>
              </c:pt>
              <c:pt idx="846">
                <c:v>3.3882200000000001E-2</c:v>
              </c:pt>
              <c:pt idx="847">
                <c:v>3.39222E-2</c:v>
              </c:pt>
              <c:pt idx="848">
                <c:v>3.3962199999999998E-2</c:v>
              </c:pt>
              <c:pt idx="849">
                <c:v>3.4002200000000003E-2</c:v>
              </c:pt>
              <c:pt idx="850">
                <c:v>3.4042200000000002E-2</c:v>
              </c:pt>
              <c:pt idx="851">
                <c:v>3.40822E-2</c:v>
              </c:pt>
              <c:pt idx="852">
                <c:v>3.4122199999999998E-2</c:v>
              </c:pt>
              <c:pt idx="853">
                <c:v>3.4162199999999997E-2</c:v>
              </c:pt>
              <c:pt idx="854">
                <c:v>3.4202200000000002E-2</c:v>
              </c:pt>
              <c:pt idx="855">
                <c:v>3.42422E-2</c:v>
              </c:pt>
              <c:pt idx="856">
                <c:v>3.4282199999999999E-2</c:v>
              </c:pt>
              <c:pt idx="857">
                <c:v>3.4322199999999997E-2</c:v>
              </c:pt>
              <c:pt idx="858">
                <c:v>3.4362200000000002E-2</c:v>
              </c:pt>
              <c:pt idx="859">
                <c:v>3.4402200000000001E-2</c:v>
              </c:pt>
              <c:pt idx="860">
                <c:v>3.4442199999999999E-2</c:v>
              </c:pt>
              <c:pt idx="861">
                <c:v>3.4482199999999998E-2</c:v>
              </c:pt>
              <c:pt idx="862">
                <c:v>3.4522200000000003E-2</c:v>
              </c:pt>
              <c:pt idx="863">
                <c:v>3.4562200000000001E-2</c:v>
              </c:pt>
              <c:pt idx="864">
                <c:v>3.46022E-2</c:v>
              </c:pt>
              <c:pt idx="865">
                <c:v>3.4642199999999998E-2</c:v>
              </c:pt>
              <c:pt idx="866">
                <c:v>3.4682200000000003E-2</c:v>
              </c:pt>
              <c:pt idx="867">
                <c:v>3.4722200000000002E-2</c:v>
              </c:pt>
              <c:pt idx="868">
                <c:v>3.47622E-2</c:v>
              </c:pt>
              <c:pt idx="869">
                <c:v>3.4802199999999998E-2</c:v>
              </c:pt>
              <c:pt idx="870">
                <c:v>3.4842199999999997E-2</c:v>
              </c:pt>
              <c:pt idx="871">
                <c:v>3.4882200000000002E-2</c:v>
              </c:pt>
              <c:pt idx="872">
                <c:v>3.49222E-2</c:v>
              </c:pt>
              <c:pt idx="873">
                <c:v>3.4962199999999999E-2</c:v>
              </c:pt>
              <c:pt idx="874">
                <c:v>3.5002199999999997E-2</c:v>
              </c:pt>
              <c:pt idx="875">
                <c:v>3.5042200000000003E-2</c:v>
              </c:pt>
              <c:pt idx="876">
                <c:v>3.5082200000000001E-2</c:v>
              </c:pt>
              <c:pt idx="877">
                <c:v>3.5122199999999999E-2</c:v>
              </c:pt>
              <c:pt idx="878">
                <c:v>3.5162199999999998E-2</c:v>
              </c:pt>
              <c:pt idx="879">
                <c:v>3.5202200000000003E-2</c:v>
              </c:pt>
              <c:pt idx="880">
                <c:v>3.5242200000000001E-2</c:v>
              </c:pt>
              <c:pt idx="881">
                <c:v>3.52822E-2</c:v>
              </c:pt>
              <c:pt idx="882">
                <c:v>3.5322199999999998E-2</c:v>
              </c:pt>
              <c:pt idx="883">
                <c:v>3.5362200000000003E-2</c:v>
              </c:pt>
              <c:pt idx="884">
                <c:v>3.5402200000000002E-2</c:v>
              </c:pt>
              <c:pt idx="885">
                <c:v>3.54422E-2</c:v>
              </c:pt>
              <c:pt idx="886">
                <c:v>3.5482199999999998E-2</c:v>
              </c:pt>
              <c:pt idx="887">
                <c:v>3.5522199999999997E-2</c:v>
              </c:pt>
              <c:pt idx="888">
                <c:v>3.5562200000000002E-2</c:v>
              </c:pt>
              <c:pt idx="889">
                <c:v>3.5602200000000001E-2</c:v>
              </c:pt>
              <c:pt idx="890">
                <c:v>3.5642199999999999E-2</c:v>
              </c:pt>
              <c:pt idx="891">
                <c:v>3.5682199999999997E-2</c:v>
              </c:pt>
              <c:pt idx="892">
                <c:v>3.5722200000000003E-2</c:v>
              </c:pt>
              <c:pt idx="893">
                <c:v>3.5762200000000001E-2</c:v>
              </c:pt>
              <c:pt idx="894">
                <c:v>3.5802199999999999E-2</c:v>
              </c:pt>
              <c:pt idx="895">
                <c:v>3.5842199999999998E-2</c:v>
              </c:pt>
              <c:pt idx="896">
                <c:v>3.5882200000000003E-2</c:v>
              </c:pt>
              <c:pt idx="897">
                <c:v>3.5922200000000001E-2</c:v>
              </c:pt>
              <c:pt idx="898">
                <c:v>3.59622E-2</c:v>
              </c:pt>
              <c:pt idx="899">
                <c:v>3.6002199999999998E-2</c:v>
              </c:pt>
              <c:pt idx="900">
                <c:v>3.6042200000000003E-2</c:v>
              </c:pt>
              <c:pt idx="901">
                <c:v>3.6082200000000002E-2</c:v>
              </c:pt>
              <c:pt idx="902">
                <c:v>3.61222E-2</c:v>
              </c:pt>
              <c:pt idx="903">
                <c:v>3.6162199999999999E-2</c:v>
              </c:pt>
              <c:pt idx="904">
                <c:v>3.6202199999999997E-2</c:v>
              </c:pt>
              <c:pt idx="905">
                <c:v>3.6242200000000002E-2</c:v>
              </c:pt>
              <c:pt idx="906">
                <c:v>3.6282200000000001E-2</c:v>
              </c:pt>
              <c:pt idx="907">
                <c:v>3.6322199999999999E-2</c:v>
              </c:pt>
              <c:pt idx="908">
                <c:v>3.6362199999999997E-2</c:v>
              </c:pt>
              <c:pt idx="909">
                <c:v>3.6402200000000003E-2</c:v>
              </c:pt>
              <c:pt idx="910">
                <c:v>3.6442200000000001E-2</c:v>
              </c:pt>
              <c:pt idx="911">
                <c:v>3.6482199999999999E-2</c:v>
              </c:pt>
              <c:pt idx="912">
                <c:v>3.6522199999999998E-2</c:v>
              </c:pt>
              <c:pt idx="913">
                <c:v>3.6562200000000003E-2</c:v>
              </c:pt>
              <c:pt idx="914">
                <c:v>3.6602200000000001E-2</c:v>
              </c:pt>
              <c:pt idx="915">
                <c:v>3.66422E-2</c:v>
              </c:pt>
              <c:pt idx="916">
                <c:v>3.6682199999999998E-2</c:v>
              </c:pt>
              <c:pt idx="917">
                <c:v>3.6722200000000003E-2</c:v>
              </c:pt>
              <c:pt idx="918">
                <c:v>3.6762200000000002E-2</c:v>
              </c:pt>
              <c:pt idx="919">
                <c:v>3.68022E-2</c:v>
              </c:pt>
              <c:pt idx="920">
                <c:v>3.6842199999999999E-2</c:v>
              </c:pt>
              <c:pt idx="921">
                <c:v>3.6882199999999997E-2</c:v>
              </c:pt>
              <c:pt idx="922">
                <c:v>3.6922200000000002E-2</c:v>
              </c:pt>
              <c:pt idx="923">
                <c:v>3.6962200000000001E-2</c:v>
              </c:pt>
              <c:pt idx="924">
                <c:v>3.7002199999999999E-2</c:v>
              </c:pt>
              <c:pt idx="925">
                <c:v>3.7042199999999997E-2</c:v>
              </c:pt>
              <c:pt idx="926">
                <c:v>3.7082200000000003E-2</c:v>
              </c:pt>
              <c:pt idx="927">
                <c:v>3.7122200000000001E-2</c:v>
              </c:pt>
              <c:pt idx="928">
                <c:v>3.7162199999999999E-2</c:v>
              </c:pt>
              <c:pt idx="929">
                <c:v>3.7202199999999998E-2</c:v>
              </c:pt>
              <c:pt idx="930">
                <c:v>3.7242200000000003E-2</c:v>
              </c:pt>
              <c:pt idx="931">
                <c:v>3.7282200000000001E-2</c:v>
              </c:pt>
              <c:pt idx="932">
                <c:v>3.73222E-2</c:v>
              </c:pt>
              <c:pt idx="933">
                <c:v>3.7362199999999998E-2</c:v>
              </c:pt>
              <c:pt idx="934">
                <c:v>3.7402199999999997E-2</c:v>
              </c:pt>
              <c:pt idx="935">
                <c:v>3.7442200000000002E-2</c:v>
              </c:pt>
              <c:pt idx="936">
                <c:v>3.74822E-2</c:v>
              </c:pt>
              <c:pt idx="937">
                <c:v>3.7522199999999999E-2</c:v>
              </c:pt>
              <c:pt idx="938">
                <c:v>3.7562199999999997E-2</c:v>
              </c:pt>
              <c:pt idx="939">
                <c:v>3.7602200000000002E-2</c:v>
              </c:pt>
              <c:pt idx="940">
                <c:v>3.7642200000000001E-2</c:v>
              </c:pt>
              <c:pt idx="941">
                <c:v>3.7682199999999999E-2</c:v>
              </c:pt>
              <c:pt idx="942">
                <c:v>3.7722199999999997E-2</c:v>
              </c:pt>
              <c:pt idx="943">
                <c:v>3.7762200000000003E-2</c:v>
              </c:pt>
              <c:pt idx="944">
                <c:v>3.7802200000000001E-2</c:v>
              </c:pt>
              <c:pt idx="945">
                <c:v>3.7842199999999999E-2</c:v>
              </c:pt>
              <c:pt idx="946">
                <c:v>3.7882199999999998E-2</c:v>
              </c:pt>
              <c:pt idx="947">
                <c:v>3.7922200000000003E-2</c:v>
              </c:pt>
              <c:pt idx="948">
                <c:v>3.7962200000000001E-2</c:v>
              </c:pt>
              <c:pt idx="949">
                <c:v>3.80022E-2</c:v>
              </c:pt>
              <c:pt idx="950">
                <c:v>3.8042199999999998E-2</c:v>
              </c:pt>
              <c:pt idx="951">
                <c:v>3.8082199999999997E-2</c:v>
              </c:pt>
              <c:pt idx="952">
                <c:v>3.8122200000000002E-2</c:v>
              </c:pt>
              <c:pt idx="953">
                <c:v>3.81622E-2</c:v>
              </c:pt>
              <c:pt idx="954">
                <c:v>3.8202199999999999E-2</c:v>
              </c:pt>
              <c:pt idx="955">
                <c:v>3.8242199999999997E-2</c:v>
              </c:pt>
              <c:pt idx="956">
                <c:v>3.8282200000000002E-2</c:v>
              </c:pt>
              <c:pt idx="957">
                <c:v>3.8322200000000001E-2</c:v>
              </c:pt>
              <c:pt idx="958">
                <c:v>3.8362199999999999E-2</c:v>
              </c:pt>
              <c:pt idx="959">
                <c:v>3.8402199999999997E-2</c:v>
              </c:pt>
              <c:pt idx="960">
                <c:v>3.8442200000000003E-2</c:v>
              </c:pt>
              <c:pt idx="961">
                <c:v>3.8482200000000001E-2</c:v>
              </c:pt>
              <c:pt idx="962">
                <c:v>3.8522199999999999E-2</c:v>
              </c:pt>
              <c:pt idx="963">
                <c:v>3.8562199999999998E-2</c:v>
              </c:pt>
              <c:pt idx="964">
                <c:v>3.8602200000000003E-2</c:v>
              </c:pt>
              <c:pt idx="965">
                <c:v>3.8642200000000002E-2</c:v>
              </c:pt>
              <c:pt idx="966">
                <c:v>3.86822E-2</c:v>
              </c:pt>
              <c:pt idx="967">
                <c:v>3.8722199999999998E-2</c:v>
              </c:pt>
              <c:pt idx="968">
                <c:v>3.8762199999999997E-2</c:v>
              </c:pt>
              <c:pt idx="969">
                <c:v>3.8802200000000002E-2</c:v>
              </c:pt>
              <c:pt idx="970">
                <c:v>3.88422E-2</c:v>
              </c:pt>
              <c:pt idx="971">
                <c:v>3.8882199999999999E-2</c:v>
              </c:pt>
              <c:pt idx="972">
                <c:v>3.8922199999999997E-2</c:v>
              </c:pt>
              <c:pt idx="973">
                <c:v>3.8962200000000002E-2</c:v>
              </c:pt>
              <c:pt idx="974">
                <c:v>3.9002200000000001E-2</c:v>
              </c:pt>
              <c:pt idx="975">
                <c:v>3.9042199999999999E-2</c:v>
              </c:pt>
              <c:pt idx="976">
                <c:v>3.9082199999999997E-2</c:v>
              </c:pt>
              <c:pt idx="977">
                <c:v>3.9122200000000003E-2</c:v>
              </c:pt>
              <c:pt idx="978">
                <c:v>3.9162200000000001E-2</c:v>
              </c:pt>
              <c:pt idx="979">
                <c:v>3.92022E-2</c:v>
              </c:pt>
              <c:pt idx="980">
                <c:v>3.9242199999999998E-2</c:v>
              </c:pt>
              <c:pt idx="981">
                <c:v>3.9282200000000003E-2</c:v>
              </c:pt>
              <c:pt idx="982">
                <c:v>3.9322200000000002E-2</c:v>
              </c:pt>
              <c:pt idx="983">
                <c:v>3.93622E-2</c:v>
              </c:pt>
              <c:pt idx="984">
                <c:v>3.9402199999999998E-2</c:v>
              </c:pt>
              <c:pt idx="985">
                <c:v>3.9442199999999997E-2</c:v>
              </c:pt>
              <c:pt idx="986">
                <c:v>3.9482200000000002E-2</c:v>
              </c:pt>
              <c:pt idx="987">
                <c:v>3.95222E-2</c:v>
              </c:pt>
              <c:pt idx="988">
                <c:v>3.9562199999999999E-2</c:v>
              </c:pt>
              <c:pt idx="989">
                <c:v>3.9602199999999997E-2</c:v>
              </c:pt>
              <c:pt idx="990">
                <c:v>3.9642200000000002E-2</c:v>
              </c:pt>
              <c:pt idx="991">
                <c:v>3.9682200000000001E-2</c:v>
              </c:pt>
              <c:pt idx="992">
                <c:v>3.9722199999999999E-2</c:v>
              </c:pt>
              <c:pt idx="993">
                <c:v>3.9762199999999998E-2</c:v>
              </c:pt>
              <c:pt idx="994">
                <c:v>3.9802200000000003E-2</c:v>
              </c:pt>
              <c:pt idx="995">
                <c:v>3.9842200000000001E-2</c:v>
              </c:pt>
              <c:pt idx="996">
                <c:v>3.98822E-2</c:v>
              </c:pt>
              <c:pt idx="997">
                <c:v>3.9922199999999998E-2</c:v>
              </c:pt>
              <c:pt idx="998">
                <c:v>3.9962200000000003E-2</c:v>
              </c:pt>
              <c:pt idx="999">
                <c:v>4.0002200000000002E-2</c:v>
              </c:pt>
              <c:pt idx="1000">
                <c:v>4.00422E-2</c:v>
              </c:pt>
              <c:pt idx="1001">
                <c:v>4.0082199999999998E-2</c:v>
              </c:pt>
              <c:pt idx="1002">
                <c:v>4.0122199999999997E-2</c:v>
              </c:pt>
              <c:pt idx="1003">
                <c:v>4.0162200000000002E-2</c:v>
              </c:pt>
              <c:pt idx="1004">
                <c:v>4.02022E-2</c:v>
              </c:pt>
              <c:pt idx="1005">
                <c:v>4.0242199999999999E-2</c:v>
              </c:pt>
              <c:pt idx="1006">
                <c:v>4.0282199999999997E-2</c:v>
              </c:pt>
              <c:pt idx="1007">
                <c:v>4.0322200000000002E-2</c:v>
              </c:pt>
              <c:pt idx="1008">
                <c:v>4.0362200000000001E-2</c:v>
              </c:pt>
              <c:pt idx="1009">
                <c:v>4.0402199999999999E-2</c:v>
              </c:pt>
              <c:pt idx="1010">
                <c:v>4.0442199999999998E-2</c:v>
              </c:pt>
              <c:pt idx="1011">
                <c:v>4.0482200000000003E-2</c:v>
              </c:pt>
              <c:pt idx="1012">
                <c:v>4.0522200000000001E-2</c:v>
              </c:pt>
              <c:pt idx="1013">
                <c:v>4.05622E-2</c:v>
              </c:pt>
              <c:pt idx="1014">
                <c:v>4.0602199999999998E-2</c:v>
              </c:pt>
              <c:pt idx="1015">
                <c:v>4.0642200000000003E-2</c:v>
              </c:pt>
              <c:pt idx="1016">
                <c:v>4.0682200000000002E-2</c:v>
              </c:pt>
              <c:pt idx="1017">
                <c:v>4.07222E-2</c:v>
              </c:pt>
              <c:pt idx="1018">
                <c:v>4.0762199999999998E-2</c:v>
              </c:pt>
              <c:pt idx="1019">
                <c:v>4.0802199999999997E-2</c:v>
              </c:pt>
              <c:pt idx="1020">
                <c:v>4.0842200000000002E-2</c:v>
              </c:pt>
              <c:pt idx="1021">
                <c:v>4.08822E-2</c:v>
              </c:pt>
              <c:pt idx="1022">
                <c:v>4.0922199999999999E-2</c:v>
              </c:pt>
              <c:pt idx="1023">
                <c:v>4.0962199999999997E-2</c:v>
              </c:pt>
              <c:pt idx="1024">
                <c:v>4.1002200000000003E-2</c:v>
              </c:pt>
              <c:pt idx="1025">
                <c:v>4.1042200000000001E-2</c:v>
              </c:pt>
              <c:pt idx="1026">
                <c:v>4.1082199999999999E-2</c:v>
              </c:pt>
              <c:pt idx="1027">
                <c:v>4.1122199999999998E-2</c:v>
              </c:pt>
              <c:pt idx="1028">
                <c:v>4.1162200000000003E-2</c:v>
              </c:pt>
              <c:pt idx="1029">
                <c:v>4.1202200000000001E-2</c:v>
              </c:pt>
              <c:pt idx="1030">
                <c:v>4.12422E-2</c:v>
              </c:pt>
              <c:pt idx="1031">
                <c:v>4.1282199999999998E-2</c:v>
              </c:pt>
              <c:pt idx="1032">
                <c:v>4.1322200000000003E-2</c:v>
              </c:pt>
              <c:pt idx="1033">
                <c:v>4.1362200000000002E-2</c:v>
              </c:pt>
              <c:pt idx="1034">
                <c:v>4.14022E-2</c:v>
              </c:pt>
              <c:pt idx="1035">
                <c:v>4.1442199999999998E-2</c:v>
              </c:pt>
              <c:pt idx="1036">
                <c:v>4.1482199999999997E-2</c:v>
              </c:pt>
              <c:pt idx="1037">
                <c:v>4.1522200000000002E-2</c:v>
              </c:pt>
              <c:pt idx="1038">
                <c:v>4.1562200000000001E-2</c:v>
              </c:pt>
              <c:pt idx="1039">
                <c:v>4.1602199999999999E-2</c:v>
              </c:pt>
              <c:pt idx="1040">
                <c:v>4.1642199999999997E-2</c:v>
              </c:pt>
              <c:pt idx="1041">
                <c:v>4.1682200000000003E-2</c:v>
              </c:pt>
              <c:pt idx="1042">
                <c:v>4.1722200000000001E-2</c:v>
              </c:pt>
              <c:pt idx="1043">
                <c:v>4.1762199999999999E-2</c:v>
              </c:pt>
              <c:pt idx="1044">
                <c:v>4.1802199999999998E-2</c:v>
              </c:pt>
              <c:pt idx="1045">
                <c:v>4.1842200000000003E-2</c:v>
              </c:pt>
              <c:pt idx="1046">
                <c:v>4.1882200000000001E-2</c:v>
              </c:pt>
              <c:pt idx="1047">
                <c:v>4.19222E-2</c:v>
              </c:pt>
              <c:pt idx="1048">
                <c:v>4.1962199999999998E-2</c:v>
              </c:pt>
              <c:pt idx="1049">
                <c:v>4.2002200000000003E-2</c:v>
              </c:pt>
              <c:pt idx="1050">
                <c:v>4.2042200000000002E-2</c:v>
              </c:pt>
              <c:pt idx="1051">
                <c:v>4.20822E-2</c:v>
              </c:pt>
              <c:pt idx="1052">
                <c:v>4.2122199999999999E-2</c:v>
              </c:pt>
              <c:pt idx="1053">
                <c:v>4.2162199999999997E-2</c:v>
              </c:pt>
              <c:pt idx="1054">
                <c:v>4.2202200000000002E-2</c:v>
              </c:pt>
              <c:pt idx="1055">
                <c:v>4.2242200000000001E-2</c:v>
              </c:pt>
              <c:pt idx="1056">
                <c:v>4.2282199999999999E-2</c:v>
              </c:pt>
              <c:pt idx="1057">
                <c:v>4.2322199999999997E-2</c:v>
              </c:pt>
              <c:pt idx="1058">
                <c:v>4.2362200000000003E-2</c:v>
              </c:pt>
              <c:pt idx="1059">
                <c:v>4.2402200000000001E-2</c:v>
              </c:pt>
              <c:pt idx="1060">
                <c:v>4.2442199999999999E-2</c:v>
              </c:pt>
              <c:pt idx="1061">
                <c:v>4.2482199999999998E-2</c:v>
              </c:pt>
              <c:pt idx="1062">
                <c:v>4.2522200000000003E-2</c:v>
              </c:pt>
              <c:pt idx="1063">
                <c:v>4.2562200000000001E-2</c:v>
              </c:pt>
              <c:pt idx="1064">
                <c:v>4.26022E-2</c:v>
              </c:pt>
              <c:pt idx="1065">
                <c:v>4.2642199999999998E-2</c:v>
              </c:pt>
              <c:pt idx="1066">
                <c:v>4.2682200000000003E-2</c:v>
              </c:pt>
              <c:pt idx="1067">
                <c:v>4.2722200000000002E-2</c:v>
              </c:pt>
              <c:pt idx="1068">
                <c:v>4.27622E-2</c:v>
              </c:pt>
              <c:pt idx="1069">
                <c:v>4.2802199999999999E-2</c:v>
              </c:pt>
              <c:pt idx="1070">
                <c:v>4.2842199999999997E-2</c:v>
              </c:pt>
              <c:pt idx="1071">
                <c:v>4.2882200000000002E-2</c:v>
              </c:pt>
              <c:pt idx="1072">
                <c:v>4.2922200000000001E-2</c:v>
              </c:pt>
              <c:pt idx="1073">
                <c:v>4.2962199999999999E-2</c:v>
              </c:pt>
              <c:pt idx="1074">
                <c:v>4.3002199999999997E-2</c:v>
              </c:pt>
              <c:pt idx="1075">
                <c:v>4.3042200000000003E-2</c:v>
              </c:pt>
              <c:pt idx="1076">
                <c:v>4.3082200000000001E-2</c:v>
              </c:pt>
              <c:pt idx="1077">
                <c:v>4.3122199999999999E-2</c:v>
              </c:pt>
              <c:pt idx="1078">
                <c:v>4.3162199999999998E-2</c:v>
              </c:pt>
              <c:pt idx="1079">
                <c:v>4.3202200000000003E-2</c:v>
              </c:pt>
              <c:pt idx="1080">
                <c:v>4.3242200000000001E-2</c:v>
              </c:pt>
              <c:pt idx="1081">
                <c:v>4.32822E-2</c:v>
              </c:pt>
              <c:pt idx="1082">
                <c:v>4.3322199999999998E-2</c:v>
              </c:pt>
              <c:pt idx="1083">
                <c:v>4.3362199999999997E-2</c:v>
              </c:pt>
              <c:pt idx="1084">
                <c:v>4.3402200000000002E-2</c:v>
              </c:pt>
              <c:pt idx="1085">
                <c:v>4.34422E-2</c:v>
              </c:pt>
              <c:pt idx="1086">
                <c:v>4.3482199999999999E-2</c:v>
              </c:pt>
              <c:pt idx="1087">
                <c:v>4.3522199999999997E-2</c:v>
              </c:pt>
              <c:pt idx="1088">
                <c:v>4.3562200000000002E-2</c:v>
              </c:pt>
              <c:pt idx="1089">
                <c:v>4.3602200000000001E-2</c:v>
              </c:pt>
              <c:pt idx="1090">
                <c:v>4.3642199999999999E-2</c:v>
              </c:pt>
              <c:pt idx="1091">
                <c:v>4.3682199999999997E-2</c:v>
              </c:pt>
              <c:pt idx="1092">
                <c:v>4.3722200000000003E-2</c:v>
              </c:pt>
              <c:pt idx="1093">
                <c:v>4.3762200000000001E-2</c:v>
              </c:pt>
              <c:pt idx="1094">
                <c:v>4.3802199999999999E-2</c:v>
              </c:pt>
              <c:pt idx="1095">
                <c:v>4.3842199999999998E-2</c:v>
              </c:pt>
              <c:pt idx="1096">
                <c:v>4.3882200000000003E-2</c:v>
              </c:pt>
              <c:pt idx="1097">
                <c:v>4.3922200000000002E-2</c:v>
              </c:pt>
              <c:pt idx="1098">
                <c:v>4.39622E-2</c:v>
              </c:pt>
              <c:pt idx="1099">
                <c:v>4.4002199999999998E-2</c:v>
              </c:pt>
              <c:pt idx="1100">
                <c:v>4.4042199999999997E-2</c:v>
              </c:pt>
              <c:pt idx="1101">
                <c:v>4.4082200000000002E-2</c:v>
              </c:pt>
              <c:pt idx="1102">
                <c:v>4.41222E-2</c:v>
              </c:pt>
              <c:pt idx="1103">
                <c:v>4.4162199999999999E-2</c:v>
              </c:pt>
              <c:pt idx="1104">
                <c:v>4.4202199999999997E-2</c:v>
              </c:pt>
              <c:pt idx="1105">
                <c:v>4.4242200000000002E-2</c:v>
              </c:pt>
              <c:pt idx="1106">
                <c:v>4.4282200000000001E-2</c:v>
              </c:pt>
              <c:pt idx="1107">
                <c:v>4.4322199999999999E-2</c:v>
              </c:pt>
              <c:pt idx="1108">
                <c:v>4.4362199999999997E-2</c:v>
              </c:pt>
              <c:pt idx="1109">
                <c:v>4.4402200000000003E-2</c:v>
              </c:pt>
              <c:pt idx="1110">
                <c:v>4.4442200000000001E-2</c:v>
              </c:pt>
              <c:pt idx="1111">
                <c:v>4.44822E-2</c:v>
              </c:pt>
              <c:pt idx="1112">
                <c:v>4.4522199999999998E-2</c:v>
              </c:pt>
              <c:pt idx="1113">
                <c:v>4.4562200000000003E-2</c:v>
              </c:pt>
              <c:pt idx="1114">
                <c:v>4.4602200000000002E-2</c:v>
              </c:pt>
              <c:pt idx="1115">
                <c:v>4.46422E-2</c:v>
              </c:pt>
              <c:pt idx="1116">
                <c:v>4.4682199999999998E-2</c:v>
              </c:pt>
              <c:pt idx="1117">
                <c:v>4.4722199999999997E-2</c:v>
              </c:pt>
              <c:pt idx="1118">
                <c:v>4.4762200000000002E-2</c:v>
              </c:pt>
              <c:pt idx="1119">
                <c:v>4.48022E-2</c:v>
              </c:pt>
              <c:pt idx="1120">
                <c:v>4.4842199999999999E-2</c:v>
              </c:pt>
              <c:pt idx="1121">
                <c:v>4.4882199999999997E-2</c:v>
              </c:pt>
              <c:pt idx="1122">
                <c:v>4.4922200000000002E-2</c:v>
              </c:pt>
              <c:pt idx="1123">
                <c:v>4.4962200000000001E-2</c:v>
              </c:pt>
              <c:pt idx="1124">
                <c:v>4.5002199999999999E-2</c:v>
              </c:pt>
              <c:pt idx="1125">
                <c:v>4.5042199999999998E-2</c:v>
              </c:pt>
              <c:pt idx="1126">
                <c:v>4.5082200000000003E-2</c:v>
              </c:pt>
              <c:pt idx="1127">
                <c:v>4.5122200000000001E-2</c:v>
              </c:pt>
              <c:pt idx="1128">
                <c:v>4.51622E-2</c:v>
              </c:pt>
              <c:pt idx="1129">
                <c:v>4.5202199999999998E-2</c:v>
              </c:pt>
              <c:pt idx="1130">
                <c:v>4.5242200000000003E-2</c:v>
              </c:pt>
              <c:pt idx="1131">
                <c:v>4.5282200000000002E-2</c:v>
              </c:pt>
              <c:pt idx="1132">
                <c:v>4.53222E-2</c:v>
              </c:pt>
              <c:pt idx="1133">
                <c:v>4.5362199999999998E-2</c:v>
              </c:pt>
              <c:pt idx="1134">
                <c:v>4.5402199999999997E-2</c:v>
              </c:pt>
              <c:pt idx="1135">
                <c:v>4.5442200000000002E-2</c:v>
              </c:pt>
              <c:pt idx="1136">
                <c:v>4.54822E-2</c:v>
              </c:pt>
              <c:pt idx="1137">
                <c:v>4.5522199999999999E-2</c:v>
              </c:pt>
              <c:pt idx="1138">
                <c:v>4.5562199999999997E-2</c:v>
              </c:pt>
              <c:pt idx="1139">
                <c:v>4.5602200000000002E-2</c:v>
              </c:pt>
              <c:pt idx="1140">
                <c:v>4.5642200000000001E-2</c:v>
              </c:pt>
              <c:pt idx="1141">
                <c:v>4.5682199999999999E-2</c:v>
              </c:pt>
              <c:pt idx="1142">
                <c:v>4.5722199999999998E-2</c:v>
              </c:pt>
              <c:pt idx="1143">
                <c:v>4.5762200000000003E-2</c:v>
              </c:pt>
              <c:pt idx="1144">
                <c:v>4.5802200000000001E-2</c:v>
              </c:pt>
              <c:pt idx="1145">
                <c:v>4.58422E-2</c:v>
              </c:pt>
              <c:pt idx="1146">
                <c:v>4.5882199999999998E-2</c:v>
              </c:pt>
              <c:pt idx="1147">
                <c:v>4.5922200000000003E-2</c:v>
              </c:pt>
              <c:pt idx="1148">
                <c:v>4.5962200000000002E-2</c:v>
              </c:pt>
              <c:pt idx="1149">
                <c:v>4.60022E-2</c:v>
              </c:pt>
              <c:pt idx="1150">
                <c:v>4.6042199999999998E-2</c:v>
              </c:pt>
              <c:pt idx="1151">
                <c:v>4.6082199999999997E-2</c:v>
              </c:pt>
              <c:pt idx="1152">
                <c:v>4.6122200000000002E-2</c:v>
              </c:pt>
              <c:pt idx="1153">
                <c:v>4.61622E-2</c:v>
              </c:pt>
              <c:pt idx="1154">
                <c:v>4.6202199999999999E-2</c:v>
              </c:pt>
              <c:pt idx="1155">
                <c:v>4.6242199999999997E-2</c:v>
              </c:pt>
              <c:pt idx="1156">
                <c:v>4.6282200000000003E-2</c:v>
              </c:pt>
              <c:pt idx="1157">
                <c:v>4.6322200000000001E-2</c:v>
              </c:pt>
              <c:pt idx="1158">
                <c:v>4.6362199999999999E-2</c:v>
              </c:pt>
              <c:pt idx="1159">
                <c:v>4.6402199999999998E-2</c:v>
              </c:pt>
              <c:pt idx="1160">
                <c:v>4.6442200000000003E-2</c:v>
              </c:pt>
              <c:pt idx="1161">
                <c:v>4.6482200000000001E-2</c:v>
              </c:pt>
              <c:pt idx="1162">
                <c:v>4.65222E-2</c:v>
              </c:pt>
              <c:pt idx="1163">
                <c:v>4.6562199999999998E-2</c:v>
              </c:pt>
              <c:pt idx="1164">
                <c:v>4.6602200000000003E-2</c:v>
              </c:pt>
              <c:pt idx="1165">
                <c:v>4.6642200000000002E-2</c:v>
              </c:pt>
              <c:pt idx="1166">
                <c:v>4.66822E-2</c:v>
              </c:pt>
              <c:pt idx="1167">
                <c:v>4.6722199999999998E-2</c:v>
              </c:pt>
              <c:pt idx="1168">
                <c:v>4.6762199999999997E-2</c:v>
              </c:pt>
              <c:pt idx="1169">
                <c:v>4.6802200000000002E-2</c:v>
              </c:pt>
              <c:pt idx="1170">
                <c:v>4.6842200000000001E-2</c:v>
              </c:pt>
              <c:pt idx="1171">
                <c:v>4.6882199999999999E-2</c:v>
              </c:pt>
              <c:pt idx="1172">
                <c:v>4.6922199999999997E-2</c:v>
              </c:pt>
              <c:pt idx="1173">
                <c:v>4.6962200000000003E-2</c:v>
              </c:pt>
              <c:pt idx="1174">
                <c:v>4.7002200000000001E-2</c:v>
              </c:pt>
              <c:pt idx="1175">
                <c:v>4.7042199999999999E-2</c:v>
              </c:pt>
              <c:pt idx="1176">
                <c:v>4.7082199999999998E-2</c:v>
              </c:pt>
              <c:pt idx="1177">
                <c:v>4.7122200000000003E-2</c:v>
              </c:pt>
              <c:pt idx="1178">
                <c:v>4.7162200000000001E-2</c:v>
              </c:pt>
              <c:pt idx="1179">
                <c:v>4.72022E-2</c:v>
              </c:pt>
              <c:pt idx="1180">
                <c:v>4.7242199999999998E-2</c:v>
              </c:pt>
              <c:pt idx="1181">
                <c:v>4.7282200000000003E-2</c:v>
              </c:pt>
              <c:pt idx="1182">
                <c:v>4.7322200000000002E-2</c:v>
              </c:pt>
              <c:pt idx="1183">
                <c:v>4.73622E-2</c:v>
              </c:pt>
              <c:pt idx="1184">
                <c:v>4.7402199999999999E-2</c:v>
              </c:pt>
              <c:pt idx="1185">
                <c:v>4.7442199999999997E-2</c:v>
              </c:pt>
              <c:pt idx="1186">
                <c:v>4.7482200000000002E-2</c:v>
              </c:pt>
              <c:pt idx="1187">
                <c:v>4.7522200000000001E-2</c:v>
              </c:pt>
              <c:pt idx="1188">
                <c:v>4.7562199999999999E-2</c:v>
              </c:pt>
              <c:pt idx="1189">
                <c:v>4.7602199999999997E-2</c:v>
              </c:pt>
              <c:pt idx="1190">
                <c:v>4.7642200000000003E-2</c:v>
              </c:pt>
              <c:pt idx="1191">
                <c:v>4.7682200000000001E-2</c:v>
              </c:pt>
              <c:pt idx="1192">
                <c:v>4.7722199999999999E-2</c:v>
              </c:pt>
              <c:pt idx="1193">
                <c:v>4.7762199999999998E-2</c:v>
              </c:pt>
              <c:pt idx="1194">
                <c:v>4.7802200000000003E-2</c:v>
              </c:pt>
              <c:pt idx="1195">
                <c:v>4.7842200000000001E-2</c:v>
              </c:pt>
              <c:pt idx="1196">
                <c:v>4.78822E-2</c:v>
              </c:pt>
              <c:pt idx="1197">
                <c:v>4.7922199999999998E-2</c:v>
              </c:pt>
              <c:pt idx="1198">
                <c:v>4.7962200000000003E-2</c:v>
              </c:pt>
              <c:pt idx="1199">
                <c:v>4.8002200000000002E-2</c:v>
              </c:pt>
              <c:pt idx="1200">
                <c:v>4.80422E-2</c:v>
              </c:pt>
              <c:pt idx="1201">
                <c:v>4.8082199999999999E-2</c:v>
              </c:pt>
              <c:pt idx="1202">
                <c:v>4.8122199999999997E-2</c:v>
              </c:pt>
              <c:pt idx="1203">
                <c:v>4.8162200000000002E-2</c:v>
              </c:pt>
              <c:pt idx="1204">
                <c:v>4.8202200000000001E-2</c:v>
              </c:pt>
              <c:pt idx="1205">
                <c:v>4.8242199999999999E-2</c:v>
              </c:pt>
              <c:pt idx="1206">
                <c:v>4.8282199999999997E-2</c:v>
              </c:pt>
              <c:pt idx="1207">
                <c:v>4.8322200000000003E-2</c:v>
              </c:pt>
              <c:pt idx="1208">
                <c:v>4.8362200000000001E-2</c:v>
              </c:pt>
              <c:pt idx="1209">
                <c:v>4.8402199999999999E-2</c:v>
              </c:pt>
              <c:pt idx="1210">
                <c:v>4.8442199999999998E-2</c:v>
              </c:pt>
              <c:pt idx="1211">
                <c:v>4.8482200000000003E-2</c:v>
              </c:pt>
              <c:pt idx="1212">
                <c:v>4.8522200000000001E-2</c:v>
              </c:pt>
              <c:pt idx="1213">
                <c:v>4.85622E-2</c:v>
              </c:pt>
              <c:pt idx="1214">
                <c:v>4.8602199999999998E-2</c:v>
              </c:pt>
              <c:pt idx="1215">
                <c:v>4.8642199999999997E-2</c:v>
              </c:pt>
              <c:pt idx="1216">
                <c:v>4.8682200000000002E-2</c:v>
              </c:pt>
              <c:pt idx="1217">
                <c:v>4.87222E-2</c:v>
              </c:pt>
              <c:pt idx="1218">
                <c:v>4.8762199999999999E-2</c:v>
              </c:pt>
              <c:pt idx="1219">
                <c:v>4.8802199999999997E-2</c:v>
              </c:pt>
              <c:pt idx="1220">
                <c:v>4.8842200000000002E-2</c:v>
              </c:pt>
              <c:pt idx="1221">
                <c:v>4.8882200000000001E-2</c:v>
              </c:pt>
              <c:pt idx="1222">
                <c:v>4.8922199999999999E-2</c:v>
              </c:pt>
              <c:pt idx="1223">
                <c:v>4.8962199999999997E-2</c:v>
              </c:pt>
              <c:pt idx="1224">
                <c:v>4.9002200000000003E-2</c:v>
              </c:pt>
              <c:pt idx="1225">
                <c:v>4.9042200000000001E-2</c:v>
              </c:pt>
              <c:pt idx="1226">
                <c:v>4.9082199999999999E-2</c:v>
              </c:pt>
              <c:pt idx="1227">
                <c:v>4.9122199999999998E-2</c:v>
              </c:pt>
              <c:pt idx="1228">
                <c:v>4.9162200000000003E-2</c:v>
              </c:pt>
              <c:pt idx="1229">
                <c:v>4.9202200000000001E-2</c:v>
              </c:pt>
              <c:pt idx="1230">
                <c:v>4.92422E-2</c:v>
              </c:pt>
              <c:pt idx="1231">
                <c:v>4.9282199999999998E-2</c:v>
              </c:pt>
              <c:pt idx="1232">
                <c:v>4.9322199999999997E-2</c:v>
              </c:pt>
              <c:pt idx="1233">
                <c:v>4.9362200000000002E-2</c:v>
              </c:pt>
              <c:pt idx="1234">
                <c:v>4.94022E-2</c:v>
              </c:pt>
              <c:pt idx="1235">
                <c:v>4.9442199999999999E-2</c:v>
              </c:pt>
              <c:pt idx="1236">
                <c:v>4.9482199999999997E-2</c:v>
              </c:pt>
              <c:pt idx="1237">
                <c:v>4.9522200000000002E-2</c:v>
              </c:pt>
              <c:pt idx="1238">
                <c:v>4.9562200000000001E-2</c:v>
              </c:pt>
              <c:pt idx="1239">
                <c:v>4.9602199999999999E-2</c:v>
              </c:pt>
              <c:pt idx="1240">
                <c:v>4.9642199999999997E-2</c:v>
              </c:pt>
              <c:pt idx="1241">
                <c:v>4.9682200000000003E-2</c:v>
              </c:pt>
              <c:pt idx="1242">
                <c:v>4.9722200000000001E-2</c:v>
              </c:pt>
              <c:pt idx="1243">
                <c:v>4.9762199999999999E-2</c:v>
              </c:pt>
              <c:pt idx="1244">
                <c:v>4.9802199999999998E-2</c:v>
              </c:pt>
              <c:pt idx="1245">
                <c:v>4.9842200000000003E-2</c:v>
              </c:pt>
              <c:pt idx="1246">
                <c:v>4.9882200000000002E-2</c:v>
              </c:pt>
              <c:pt idx="1247">
                <c:v>4.99222E-2</c:v>
              </c:pt>
              <c:pt idx="1248">
                <c:v>4.9962199999999998E-2</c:v>
              </c:pt>
              <c:pt idx="1249">
                <c:v>5.0002199999999997E-2</c:v>
              </c:pt>
              <c:pt idx="1250">
                <c:v>5.0042200000000002E-2</c:v>
              </c:pt>
              <c:pt idx="1251">
                <c:v>5.00822E-2</c:v>
              </c:pt>
              <c:pt idx="1252">
                <c:v>5.0122199999999999E-2</c:v>
              </c:pt>
              <c:pt idx="1253">
                <c:v>5.0162199999999997E-2</c:v>
              </c:pt>
              <c:pt idx="1254">
                <c:v>5.0202200000000002E-2</c:v>
              </c:pt>
              <c:pt idx="1255">
                <c:v>5.0242200000000001E-2</c:v>
              </c:pt>
              <c:pt idx="1256">
                <c:v>5.0282199999999999E-2</c:v>
              </c:pt>
              <c:pt idx="1257">
                <c:v>5.0322199999999997E-2</c:v>
              </c:pt>
              <c:pt idx="1258">
                <c:v>5.0362200000000003E-2</c:v>
              </c:pt>
              <c:pt idx="1259">
                <c:v>5.0402200000000001E-2</c:v>
              </c:pt>
              <c:pt idx="1260">
                <c:v>5.04422E-2</c:v>
              </c:pt>
              <c:pt idx="1261">
                <c:v>5.0482199999999998E-2</c:v>
              </c:pt>
              <c:pt idx="1262">
                <c:v>5.0522200000000003E-2</c:v>
              </c:pt>
              <c:pt idx="1263">
                <c:v>5.0562200000000002E-2</c:v>
              </c:pt>
              <c:pt idx="1264">
                <c:v>5.06022E-2</c:v>
              </c:pt>
              <c:pt idx="1265">
                <c:v>5.0642199999999998E-2</c:v>
              </c:pt>
              <c:pt idx="1266">
                <c:v>5.0682199999999997E-2</c:v>
              </c:pt>
              <c:pt idx="1267">
                <c:v>5.0722200000000002E-2</c:v>
              </c:pt>
              <c:pt idx="1268">
                <c:v>5.07622E-2</c:v>
              </c:pt>
              <c:pt idx="1269">
                <c:v>5.0802199999999999E-2</c:v>
              </c:pt>
              <c:pt idx="1270">
                <c:v>5.0842199999999997E-2</c:v>
              </c:pt>
              <c:pt idx="1271">
                <c:v>5.0882200000000002E-2</c:v>
              </c:pt>
              <c:pt idx="1272">
                <c:v>5.0922200000000001E-2</c:v>
              </c:pt>
              <c:pt idx="1273">
                <c:v>5.0962199999999999E-2</c:v>
              </c:pt>
              <c:pt idx="1274">
                <c:v>5.1002199999999998E-2</c:v>
              </c:pt>
              <c:pt idx="1275">
                <c:v>5.1042200000000003E-2</c:v>
              </c:pt>
              <c:pt idx="1276">
                <c:v>5.1082200000000001E-2</c:v>
              </c:pt>
              <c:pt idx="1277">
                <c:v>5.11222E-2</c:v>
              </c:pt>
              <c:pt idx="1278">
                <c:v>5.1162199999999998E-2</c:v>
              </c:pt>
              <c:pt idx="1279">
                <c:v>5.1202200000000003E-2</c:v>
              </c:pt>
              <c:pt idx="1280">
                <c:v>5.1242200000000002E-2</c:v>
              </c:pt>
              <c:pt idx="1281">
                <c:v>5.12822E-2</c:v>
              </c:pt>
              <c:pt idx="1282">
                <c:v>5.1322199999999998E-2</c:v>
              </c:pt>
              <c:pt idx="1283">
                <c:v>5.1362199999999997E-2</c:v>
              </c:pt>
              <c:pt idx="1284">
                <c:v>5.1402200000000002E-2</c:v>
              </c:pt>
              <c:pt idx="1285">
                <c:v>5.14422E-2</c:v>
              </c:pt>
              <c:pt idx="1286">
                <c:v>5.1482199999999999E-2</c:v>
              </c:pt>
              <c:pt idx="1287">
                <c:v>5.1522199999999997E-2</c:v>
              </c:pt>
              <c:pt idx="1288">
                <c:v>5.1562200000000002E-2</c:v>
              </c:pt>
              <c:pt idx="1289">
                <c:v>5.1602200000000001E-2</c:v>
              </c:pt>
              <c:pt idx="1290">
                <c:v>5.1642199999999999E-2</c:v>
              </c:pt>
              <c:pt idx="1291">
                <c:v>5.1682199999999998E-2</c:v>
              </c:pt>
              <c:pt idx="1292">
                <c:v>5.1722200000000003E-2</c:v>
              </c:pt>
              <c:pt idx="1293">
                <c:v>5.1762200000000001E-2</c:v>
              </c:pt>
              <c:pt idx="1294">
                <c:v>5.18022E-2</c:v>
              </c:pt>
              <c:pt idx="1295">
                <c:v>5.1842199999999998E-2</c:v>
              </c:pt>
              <c:pt idx="1296">
                <c:v>5.1882200000000003E-2</c:v>
              </c:pt>
              <c:pt idx="1297">
                <c:v>5.1922200000000002E-2</c:v>
              </c:pt>
              <c:pt idx="1298">
                <c:v>5.19622E-2</c:v>
              </c:pt>
              <c:pt idx="1299">
                <c:v>5.2002199999999998E-2</c:v>
              </c:pt>
              <c:pt idx="1300">
                <c:v>5.2042199999999997E-2</c:v>
              </c:pt>
              <c:pt idx="1301">
                <c:v>5.2082200000000002E-2</c:v>
              </c:pt>
              <c:pt idx="1302">
                <c:v>5.21222E-2</c:v>
              </c:pt>
              <c:pt idx="1303">
                <c:v>5.2162199999999999E-2</c:v>
              </c:pt>
              <c:pt idx="1304">
                <c:v>5.2202199999999997E-2</c:v>
              </c:pt>
              <c:pt idx="1305">
                <c:v>5.2242200000000003E-2</c:v>
              </c:pt>
              <c:pt idx="1306">
                <c:v>5.2282200000000001E-2</c:v>
              </c:pt>
              <c:pt idx="1307">
                <c:v>5.2322199999999999E-2</c:v>
              </c:pt>
              <c:pt idx="1308">
                <c:v>5.2362199999999998E-2</c:v>
              </c:pt>
              <c:pt idx="1309">
                <c:v>5.2402200000000003E-2</c:v>
              </c:pt>
              <c:pt idx="1310">
                <c:v>5.2442200000000001E-2</c:v>
              </c:pt>
              <c:pt idx="1311">
                <c:v>5.24822E-2</c:v>
              </c:pt>
              <c:pt idx="1312">
                <c:v>5.2522199999999998E-2</c:v>
              </c:pt>
              <c:pt idx="1313">
                <c:v>5.2562200000000003E-2</c:v>
              </c:pt>
              <c:pt idx="1314">
                <c:v>5.2602200000000002E-2</c:v>
              </c:pt>
              <c:pt idx="1315">
                <c:v>5.26422E-2</c:v>
              </c:pt>
              <c:pt idx="1316">
                <c:v>5.2682199999999998E-2</c:v>
              </c:pt>
              <c:pt idx="1317">
                <c:v>5.2722199999999997E-2</c:v>
              </c:pt>
              <c:pt idx="1318">
                <c:v>5.2762200000000002E-2</c:v>
              </c:pt>
              <c:pt idx="1319">
                <c:v>5.2802200000000001E-2</c:v>
              </c:pt>
              <c:pt idx="1320">
                <c:v>5.2842199999999999E-2</c:v>
              </c:pt>
              <c:pt idx="1321">
                <c:v>5.2882199999999997E-2</c:v>
              </c:pt>
              <c:pt idx="1322">
                <c:v>5.2922200000000003E-2</c:v>
              </c:pt>
              <c:pt idx="1323">
                <c:v>5.2962200000000001E-2</c:v>
              </c:pt>
              <c:pt idx="1324">
                <c:v>5.3002199999999999E-2</c:v>
              </c:pt>
              <c:pt idx="1325">
                <c:v>5.3042199999999998E-2</c:v>
              </c:pt>
              <c:pt idx="1326">
                <c:v>5.3082200000000003E-2</c:v>
              </c:pt>
              <c:pt idx="1327">
                <c:v>5.3122200000000001E-2</c:v>
              </c:pt>
              <c:pt idx="1328">
                <c:v>5.31622E-2</c:v>
              </c:pt>
              <c:pt idx="1329">
                <c:v>5.3202199999999998E-2</c:v>
              </c:pt>
              <c:pt idx="1330">
                <c:v>5.3242200000000003E-2</c:v>
              </c:pt>
              <c:pt idx="1331">
                <c:v>5.3282200000000002E-2</c:v>
              </c:pt>
              <c:pt idx="1332">
                <c:v>5.33222E-2</c:v>
              </c:pt>
              <c:pt idx="1333">
                <c:v>5.3362199999999999E-2</c:v>
              </c:pt>
              <c:pt idx="1334">
                <c:v>5.3402199999999997E-2</c:v>
              </c:pt>
              <c:pt idx="1335">
                <c:v>5.3442200000000002E-2</c:v>
              </c:pt>
              <c:pt idx="1336">
                <c:v>5.3482200000000001E-2</c:v>
              </c:pt>
              <c:pt idx="1337">
                <c:v>5.3522199999999999E-2</c:v>
              </c:pt>
              <c:pt idx="1338">
                <c:v>5.3562199999999997E-2</c:v>
              </c:pt>
              <c:pt idx="1339">
                <c:v>5.3602200000000003E-2</c:v>
              </c:pt>
              <c:pt idx="1340">
                <c:v>5.3642200000000001E-2</c:v>
              </c:pt>
              <c:pt idx="1341">
                <c:v>5.3682199999999999E-2</c:v>
              </c:pt>
              <c:pt idx="1342">
                <c:v>5.3722199999999998E-2</c:v>
              </c:pt>
              <c:pt idx="1343">
                <c:v>5.3762200000000003E-2</c:v>
              </c:pt>
              <c:pt idx="1344">
                <c:v>5.3802200000000001E-2</c:v>
              </c:pt>
              <c:pt idx="1345">
                <c:v>5.38422E-2</c:v>
              </c:pt>
              <c:pt idx="1346">
                <c:v>5.3882199999999998E-2</c:v>
              </c:pt>
              <c:pt idx="1347">
                <c:v>5.3922200000000003E-2</c:v>
              </c:pt>
              <c:pt idx="1348">
                <c:v>5.3962200000000002E-2</c:v>
              </c:pt>
              <c:pt idx="1349">
                <c:v>5.40022E-2</c:v>
              </c:pt>
              <c:pt idx="1350">
                <c:v>5.4042199999999999E-2</c:v>
              </c:pt>
              <c:pt idx="1351">
                <c:v>5.4082199999999997E-2</c:v>
              </c:pt>
              <c:pt idx="1352">
                <c:v>5.4122200000000002E-2</c:v>
              </c:pt>
              <c:pt idx="1353">
                <c:v>5.4162200000000001E-2</c:v>
              </c:pt>
              <c:pt idx="1354">
                <c:v>5.4202199999999999E-2</c:v>
              </c:pt>
              <c:pt idx="1355">
                <c:v>5.4242199999999997E-2</c:v>
              </c:pt>
              <c:pt idx="1356">
                <c:v>5.4282200000000003E-2</c:v>
              </c:pt>
              <c:pt idx="1357">
                <c:v>5.4322200000000001E-2</c:v>
              </c:pt>
              <c:pt idx="1358">
                <c:v>5.4362199999999999E-2</c:v>
              </c:pt>
              <c:pt idx="1359">
                <c:v>5.4402199999999998E-2</c:v>
              </c:pt>
              <c:pt idx="1360">
                <c:v>5.4442200000000003E-2</c:v>
              </c:pt>
              <c:pt idx="1361">
                <c:v>5.4482200000000001E-2</c:v>
              </c:pt>
              <c:pt idx="1362">
                <c:v>5.45222E-2</c:v>
              </c:pt>
              <c:pt idx="1363">
                <c:v>5.4562199999999998E-2</c:v>
              </c:pt>
              <c:pt idx="1364">
                <c:v>5.4602199999999997E-2</c:v>
              </c:pt>
              <c:pt idx="1365">
                <c:v>5.4642200000000002E-2</c:v>
              </c:pt>
              <c:pt idx="1366">
                <c:v>5.46822E-2</c:v>
              </c:pt>
              <c:pt idx="1367">
                <c:v>5.4722199999999999E-2</c:v>
              </c:pt>
              <c:pt idx="1368">
                <c:v>5.4762199999999997E-2</c:v>
              </c:pt>
              <c:pt idx="1369">
                <c:v>5.4802200000000002E-2</c:v>
              </c:pt>
              <c:pt idx="1370">
                <c:v>5.4842200000000001E-2</c:v>
              </c:pt>
              <c:pt idx="1371">
                <c:v>5.4882199999999999E-2</c:v>
              </c:pt>
              <c:pt idx="1372">
                <c:v>5.4922199999999997E-2</c:v>
              </c:pt>
              <c:pt idx="1373">
                <c:v>5.4962200000000003E-2</c:v>
              </c:pt>
              <c:pt idx="1374">
                <c:v>5.5002200000000001E-2</c:v>
              </c:pt>
              <c:pt idx="1375">
                <c:v>5.5042199999999999E-2</c:v>
              </c:pt>
              <c:pt idx="1376">
                <c:v>5.5082199999999998E-2</c:v>
              </c:pt>
              <c:pt idx="1377">
                <c:v>5.5122200000000003E-2</c:v>
              </c:pt>
              <c:pt idx="1378">
                <c:v>5.5162200000000002E-2</c:v>
              </c:pt>
              <c:pt idx="1379">
                <c:v>5.52022E-2</c:v>
              </c:pt>
              <c:pt idx="1380">
                <c:v>5.5242199999999998E-2</c:v>
              </c:pt>
              <c:pt idx="1381">
                <c:v>5.5282199999999997E-2</c:v>
              </c:pt>
              <c:pt idx="1382">
                <c:v>5.5322200000000002E-2</c:v>
              </c:pt>
              <c:pt idx="1383">
                <c:v>5.53622E-2</c:v>
              </c:pt>
              <c:pt idx="1384">
                <c:v>5.5402199999999999E-2</c:v>
              </c:pt>
              <c:pt idx="1385">
                <c:v>5.5442199999999997E-2</c:v>
              </c:pt>
              <c:pt idx="1386">
                <c:v>5.5482200000000002E-2</c:v>
              </c:pt>
              <c:pt idx="1387">
                <c:v>5.5522200000000001E-2</c:v>
              </c:pt>
              <c:pt idx="1388">
                <c:v>5.5562199999999999E-2</c:v>
              </c:pt>
              <c:pt idx="1389">
                <c:v>5.5602199999999997E-2</c:v>
              </c:pt>
              <c:pt idx="1390">
                <c:v>5.5642200000000003E-2</c:v>
              </c:pt>
              <c:pt idx="1391">
                <c:v>5.5682200000000001E-2</c:v>
              </c:pt>
              <c:pt idx="1392">
                <c:v>5.57222E-2</c:v>
              </c:pt>
              <c:pt idx="1393">
                <c:v>5.5762199999999998E-2</c:v>
              </c:pt>
              <c:pt idx="1394">
                <c:v>5.5802200000000003E-2</c:v>
              </c:pt>
              <c:pt idx="1395">
                <c:v>5.5842200000000002E-2</c:v>
              </c:pt>
              <c:pt idx="1396">
                <c:v>5.58822E-2</c:v>
              </c:pt>
              <c:pt idx="1397">
                <c:v>5.5922199999999998E-2</c:v>
              </c:pt>
              <c:pt idx="1398">
                <c:v>5.5962199999999997E-2</c:v>
              </c:pt>
              <c:pt idx="1399">
                <c:v>5.6002200000000002E-2</c:v>
              </c:pt>
              <c:pt idx="1400">
                <c:v>5.60422E-2</c:v>
              </c:pt>
              <c:pt idx="1401">
                <c:v>5.6082199999999999E-2</c:v>
              </c:pt>
              <c:pt idx="1402">
                <c:v>5.6122199999999997E-2</c:v>
              </c:pt>
              <c:pt idx="1403">
                <c:v>5.6162200000000002E-2</c:v>
              </c:pt>
              <c:pt idx="1404">
                <c:v>5.6202200000000001E-2</c:v>
              </c:pt>
              <c:pt idx="1405">
                <c:v>5.6242199999999999E-2</c:v>
              </c:pt>
              <c:pt idx="1406">
                <c:v>5.6282199999999998E-2</c:v>
              </c:pt>
              <c:pt idx="1407">
                <c:v>5.6322200000000003E-2</c:v>
              </c:pt>
              <c:pt idx="1408">
                <c:v>5.6362200000000001E-2</c:v>
              </c:pt>
              <c:pt idx="1409">
                <c:v>5.64022E-2</c:v>
              </c:pt>
              <c:pt idx="1410">
                <c:v>5.6442199999999998E-2</c:v>
              </c:pt>
              <c:pt idx="1411">
                <c:v>5.6482200000000003E-2</c:v>
              </c:pt>
              <c:pt idx="1412">
                <c:v>5.6522200000000002E-2</c:v>
              </c:pt>
              <c:pt idx="1413">
                <c:v>5.65622E-2</c:v>
              </c:pt>
              <c:pt idx="1414">
                <c:v>5.6602199999999998E-2</c:v>
              </c:pt>
              <c:pt idx="1415">
                <c:v>5.6642199999999997E-2</c:v>
              </c:pt>
              <c:pt idx="1416">
                <c:v>5.6682200000000002E-2</c:v>
              </c:pt>
              <c:pt idx="1417">
                <c:v>5.67222E-2</c:v>
              </c:pt>
              <c:pt idx="1418">
                <c:v>5.6762199999999999E-2</c:v>
              </c:pt>
              <c:pt idx="1419">
                <c:v>5.6802199999999997E-2</c:v>
              </c:pt>
              <c:pt idx="1420">
                <c:v>5.6842200000000002E-2</c:v>
              </c:pt>
              <c:pt idx="1421">
                <c:v>5.6882200000000001E-2</c:v>
              </c:pt>
              <c:pt idx="1422">
                <c:v>5.6922199999999999E-2</c:v>
              </c:pt>
              <c:pt idx="1423">
                <c:v>5.6962199999999998E-2</c:v>
              </c:pt>
              <c:pt idx="1424">
                <c:v>5.7002200000000003E-2</c:v>
              </c:pt>
              <c:pt idx="1425">
                <c:v>5.7042200000000001E-2</c:v>
              </c:pt>
              <c:pt idx="1426">
                <c:v>5.70822E-2</c:v>
              </c:pt>
              <c:pt idx="1427">
                <c:v>5.7122199999999998E-2</c:v>
              </c:pt>
              <c:pt idx="1428">
                <c:v>5.7162200000000003E-2</c:v>
              </c:pt>
              <c:pt idx="1429">
                <c:v>5.7202200000000002E-2</c:v>
              </c:pt>
              <c:pt idx="1430">
                <c:v>5.72422E-2</c:v>
              </c:pt>
              <c:pt idx="1431">
                <c:v>5.7282199999999998E-2</c:v>
              </c:pt>
              <c:pt idx="1432">
                <c:v>5.7322199999999997E-2</c:v>
              </c:pt>
              <c:pt idx="1433">
                <c:v>5.7362200000000002E-2</c:v>
              </c:pt>
              <c:pt idx="1434">
                <c:v>5.74022E-2</c:v>
              </c:pt>
              <c:pt idx="1435">
                <c:v>5.7442199999999999E-2</c:v>
              </c:pt>
              <c:pt idx="1436">
                <c:v>5.7482199999999997E-2</c:v>
              </c:pt>
              <c:pt idx="1437">
                <c:v>5.7522200000000002E-2</c:v>
              </c:pt>
              <c:pt idx="1438">
                <c:v>5.7562200000000001E-2</c:v>
              </c:pt>
              <c:pt idx="1439">
                <c:v>5.7602199999999999E-2</c:v>
              </c:pt>
              <c:pt idx="1440">
                <c:v>5.7642199999999998E-2</c:v>
              </c:pt>
              <c:pt idx="1441">
                <c:v>5.7682200000000003E-2</c:v>
              </c:pt>
              <c:pt idx="1442">
                <c:v>5.7722200000000001E-2</c:v>
              </c:pt>
              <c:pt idx="1443">
                <c:v>5.77622E-2</c:v>
              </c:pt>
              <c:pt idx="1444">
                <c:v>5.7802199999999998E-2</c:v>
              </c:pt>
              <c:pt idx="1445">
                <c:v>5.7842200000000003E-2</c:v>
              </c:pt>
              <c:pt idx="1446">
                <c:v>5.7882200000000002E-2</c:v>
              </c:pt>
              <c:pt idx="1447">
                <c:v>5.79222E-2</c:v>
              </c:pt>
              <c:pt idx="1448">
                <c:v>5.7962199999999998E-2</c:v>
              </c:pt>
              <c:pt idx="1449">
                <c:v>5.8002199999999997E-2</c:v>
              </c:pt>
              <c:pt idx="1450">
                <c:v>5.8042200000000002E-2</c:v>
              </c:pt>
              <c:pt idx="1451">
                <c:v>5.80822E-2</c:v>
              </c:pt>
              <c:pt idx="1452">
                <c:v>5.8122199999999999E-2</c:v>
              </c:pt>
              <c:pt idx="1453">
                <c:v>5.8162199999999997E-2</c:v>
              </c:pt>
              <c:pt idx="1454">
                <c:v>5.8202200000000003E-2</c:v>
              </c:pt>
              <c:pt idx="1455">
                <c:v>5.8242200000000001E-2</c:v>
              </c:pt>
              <c:pt idx="1456">
                <c:v>5.8282199999999999E-2</c:v>
              </c:pt>
              <c:pt idx="1457">
                <c:v>5.8322199999999998E-2</c:v>
              </c:pt>
              <c:pt idx="1458">
                <c:v>5.8362200000000003E-2</c:v>
              </c:pt>
              <c:pt idx="1459">
                <c:v>5.8402200000000001E-2</c:v>
              </c:pt>
              <c:pt idx="1460">
                <c:v>5.84422E-2</c:v>
              </c:pt>
              <c:pt idx="1461">
                <c:v>5.8482199999999998E-2</c:v>
              </c:pt>
              <c:pt idx="1462">
                <c:v>5.8522200000000003E-2</c:v>
              </c:pt>
              <c:pt idx="1463">
                <c:v>5.8562200000000002E-2</c:v>
              </c:pt>
              <c:pt idx="1464">
                <c:v>5.86022E-2</c:v>
              </c:pt>
              <c:pt idx="1465">
                <c:v>5.8642199999999998E-2</c:v>
              </c:pt>
              <c:pt idx="1466">
                <c:v>5.8682199999999997E-2</c:v>
              </c:pt>
              <c:pt idx="1467">
                <c:v>5.8722200000000002E-2</c:v>
              </c:pt>
              <c:pt idx="1468">
                <c:v>5.8762200000000001E-2</c:v>
              </c:pt>
              <c:pt idx="1469">
                <c:v>5.8802199999999999E-2</c:v>
              </c:pt>
              <c:pt idx="1470">
                <c:v>5.8842199999999997E-2</c:v>
              </c:pt>
              <c:pt idx="1471">
                <c:v>5.8882200000000003E-2</c:v>
              </c:pt>
              <c:pt idx="1472">
                <c:v>5.8922200000000001E-2</c:v>
              </c:pt>
              <c:pt idx="1473">
                <c:v>5.8962199999999999E-2</c:v>
              </c:pt>
              <c:pt idx="1474">
                <c:v>5.9002199999999998E-2</c:v>
              </c:pt>
              <c:pt idx="1475">
                <c:v>5.9042200000000003E-2</c:v>
              </c:pt>
              <c:pt idx="1476">
                <c:v>5.9082200000000001E-2</c:v>
              </c:pt>
              <c:pt idx="1477">
                <c:v>5.91222E-2</c:v>
              </c:pt>
              <c:pt idx="1478">
                <c:v>5.9162199999999998E-2</c:v>
              </c:pt>
              <c:pt idx="1479">
                <c:v>5.9202200000000003E-2</c:v>
              </c:pt>
              <c:pt idx="1480">
                <c:v>5.9242200000000002E-2</c:v>
              </c:pt>
              <c:pt idx="1481">
                <c:v>5.92822E-2</c:v>
              </c:pt>
              <c:pt idx="1482">
                <c:v>5.9322199999999999E-2</c:v>
              </c:pt>
              <c:pt idx="1483">
                <c:v>5.9362199999999997E-2</c:v>
              </c:pt>
              <c:pt idx="1484">
                <c:v>5.9402200000000002E-2</c:v>
              </c:pt>
              <c:pt idx="1485">
                <c:v>5.9442200000000001E-2</c:v>
              </c:pt>
              <c:pt idx="1486">
                <c:v>5.9482199999999999E-2</c:v>
              </c:pt>
              <c:pt idx="1487">
                <c:v>5.9522199999999997E-2</c:v>
              </c:pt>
              <c:pt idx="1488">
                <c:v>5.9562200000000003E-2</c:v>
              </c:pt>
              <c:pt idx="1489">
                <c:v>5.9602200000000001E-2</c:v>
              </c:pt>
              <c:pt idx="1490">
                <c:v>5.9642199999999999E-2</c:v>
              </c:pt>
              <c:pt idx="1491">
                <c:v>5.9682199999999998E-2</c:v>
              </c:pt>
              <c:pt idx="1492">
                <c:v>5.9722200000000003E-2</c:v>
              </c:pt>
              <c:pt idx="1493">
                <c:v>5.9762200000000001E-2</c:v>
              </c:pt>
              <c:pt idx="1494">
                <c:v>5.98022E-2</c:v>
              </c:pt>
              <c:pt idx="1495">
                <c:v>5.9842199999999998E-2</c:v>
              </c:pt>
              <c:pt idx="1496">
                <c:v>5.9882199999999997E-2</c:v>
              </c:pt>
              <c:pt idx="1497">
                <c:v>5.9922200000000002E-2</c:v>
              </c:pt>
              <c:pt idx="1498">
                <c:v>5.99622E-2</c:v>
              </c:pt>
              <c:pt idx="1499">
                <c:v>6.0002199999999999E-2</c:v>
              </c:pt>
              <c:pt idx="1500">
                <c:v>6.0042199999999997E-2</c:v>
              </c:pt>
              <c:pt idx="1501">
                <c:v>6.0082200000000002E-2</c:v>
              </c:pt>
              <c:pt idx="1502">
                <c:v>6.0122200000000001E-2</c:v>
              </c:pt>
              <c:pt idx="1503">
                <c:v>6.0162199999999999E-2</c:v>
              </c:pt>
              <c:pt idx="1504">
                <c:v>6.0202199999999997E-2</c:v>
              </c:pt>
              <c:pt idx="1505">
                <c:v>6.0242200000000003E-2</c:v>
              </c:pt>
              <c:pt idx="1506">
                <c:v>6.0282200000000001E-2</c:v>
              </c:pt>
              <c:pt idx="1507">
                <c:v>6.0322199999999999E-2</c:v>
              </c:pt>
              <c:pt idx="1508">
                <c:v>6.0362199999999998E-2</c:v>
              </c:pt>
              <c:pt idx="1509">
                <c:v>6.0402200000000003E-2</c:v>
              </c:pt>
              <c:pt idx="1510">
                <c:v>6.0442200000000001E-2</c:v>
              </c:pt>
              <c:pt idx="1511">
                <c:v>6.04822E-2</c:v>
              </c:pt>
              <c:pt idx="1512">
                <c:v>6.0522199999999998E-2</c:v>
              </c:pt>
              <c:pt idx="1513">
                <c:v>6.0562199999999997E-2</c:v>
              </c:pt>
              <c:pt idx="1514">
                <c:v>6.0602200000000002E-2</c:v>
              </c:pt>
              <c:pt idx="1515">
                <c:v>6.06422E-2</c:v>
              </c:pt>
              <c:pt idx="1516">
                <c:v>6.0682199999999999E-2</c:v>
              </c:pt>
              <c:pt idx="1517">
                <c:v>6.0722199999999997E-2</c:v>
              </c:pt>
              <c:pt idx="1518">
                <c:v>6.0762200000000002E-2</c:v>
              </c:pt>
              <c:pt idx="1519">
                <c:v>6.0802200000000001E-2</c:v>
              </c:pt>
              <c:pt idx="1520">
                <c:v>6.0842199999999999E-2</c:v>
              </c:pt>
              <c:pt idx="1521">
                <c:v>6.0882199999999997E-2</c:v>
              </c:pt>
              <c:pt idx="1522">
                <c:v>6.0922200000000003E-2</c:v>
              </c:pt>
              <c:pt idx="1523">
                <c:v>6.0962200000000001E-2</c:v>
              </c:pt>
              <c:pt idx="1524">
                <c:v>6.1002199999999999E-2</c:v>
              </c:pt>
              <c:pt idx="1525">
                <c:v>6.1042199999999998E-2</c:v>
              </c:pt>
              <c:pt idx="1526">
                <c:v>6.1082200000000003E-2</c:v>
              </c:pt>
              <c:pt idx="1527">
                <c:v>6.1122200000000002E-2</c:v>
              </c:pt>
              <c:pt idx="1528">
                <c:v>6.11622E-2</c:v>
              </c:pt>
              <c:pt idx="1529">
                <c:v>6.1202199999999998E-2</c:v>
              </c:pt>
              <c:pt idx="1530">
                <c:v>6.1242199999999997E-2</c:v>
              </c:pt>
              <c:pt idx="1531">
                <c:v>6.1282200000000002E-2</c:v>
              </c:pt>
              <c:pt idx="1532">
                <c:v>6.13222E-2</c:v>
              </c:pt>
              <c:pt idx="1533">
                <c:v>6.1362199999999999E-2</c:v>
              </c:pt>
              <c:pt idx="1534">
                <c:v>6.1402199999999997E-2</c:v>
              </c:pt>
              <c:pt idx="1535">
                <c:v>6.1442200000000002E-2</c:v>
              </c:pt>
              <c:pt idx="1536">
                <c:v>6.1482200000000001E-2</c:v>
              </c:pt>
              <c:pt idx="1537">
                <c:v>6.1522199999999999E-2</c:v>
              </c:pt>
              <c:pt idx="1538">
                <c:v>6.1562199999999997E-2</c:v>
              </c:pt>
              <c:pt idx="1539">
                <c:v>6.1602200000000003E-2</c:v>
              </c:pt>
              <c:pt idx="1540">
                <c:v>6.1642200000000001E-2</c:v>
              </c:pt>
              <c:pt idx="1541">
                <c:v>6.16822E-2</c:v>
              </c:pt>
              <c:pt idx="1542">
                <c:v>6.1722199999999998E-2</c:v>
              </c:pt>
              <c:pt idx="1543">
                <c:v>6.1762200000000003E-2</c:v>
              </c:pt>
              <c:pt idx="1544">
                <c:v>6.1802200000000002E-2</c:v>
              </c:pt>
              <c:pt idx="1545">
                <c:v>6.18422E-2</c:v>
              </c:pt>
              <c:pt idx="1546">
                <c:v>6.1882199999999998E-2</c:v>
              </c:pt>
              <c:pt idx="1547">
                <c:v>6.1922199999999997E-2</c:v>
              </c:pt>
              <c:pt idx="1548">
                <c:v>6.1962200000000002E-2</c:v>
              </c:pt>
              <c:pt idx="1549">
                <c:v>6.20022E-2</c:v>
              </c:pt>
              <c:pt idx="1550">
                <c:v>6.2042199999999999E-2</c:v>
              </c:pt>
              <c:pt idx="1551">
                <c:v>6.2082199999999997E-2</c:v>
              </c:pt>
              <c:pt idx="1552">
                <c:v>6.2122200000000002E-2</c:v>
              </c:pt>
              <c:pt idx="1553">
                <c:v>6.2162200000000001E-2</c:v>
              </c:pt>
              <c:pt idx="1554">
                <c:v>6.2202199999999999E-2</c:v>
              </c:pt>
              <c:pt idx="1555">
                <c:v>6.2242199999999998E-2</c:v>
              </c:pt>
              <c:pt idx="1556">
                <c:v>6.2282200000000003E-2</c:v>
              </c:pt>
              <c:pt idx="1557">
                <c:v>6.2322200000000001E-2</c:v>
              </c:pt>
              <c:pt idx="1558">
                <c:v>6.23622E-2</c:v>
              </c:pt>
              <c:pt idx="1559">
                <c:v>6.2402199999999998E-2</c:v>
              </c:pt>
              <c:pt idx="1560">
                <c:v>6.2442200000000003E-2</c:v>
              </c:pt>
              <c:pt idx="1561">
                <c:v>6.2482200000000002E-2</c:v>
              </c:pt>
              <c:pt idx="1562">
                <c:v>6.25222E-2</c:v>
              </c:pt>
              <c:pt idx="1563">
                <c:v>6.2562199999999998E-2</c:v>
              </c:pt>
              <c:pt idx="1564">
                <c:v>6.2602199999999997E-2</c:v>
              </c:pt>
              <c:pt idx="1565">
                <c:v>6.2642199999999995E-2</c:v>
              </c:pt>
              <c:pt idx="1566">
                <c:v>6.2682199999999993E-2</c:v>
              </c:pt>
              <c:pt idx="1567">
                <c:v>6.2722200000000006E-2</c:v>
              </c:pt>
              <c:pt idx="1568">
                <c:v>6.2762200000000004E-2</c:v>
              </c:pt>
              <c:pt idx="1569">
                <c:v>6.2802200000000002E-2</c:v>
              </c:pt>
              <c:pt idx="1570">
                <c:v>6.2842200000000001E-2</c:v>
              </c:pt>
              <c:pt idx="1571">
                <c:v>6.2882199999999999E-2</c:v>
              </c:pt>
              <c:pt idx="1572">
                <c:v>6.2922199999999998E-2</c:v>
              </c:pt>
              <c:pt idx="1573">
                <c:v>6.2962199999999996E-2</c:v>
              </c:pt>
              <c:pt idx="1574">
                <c:v>6.3002199999999994E-2</c:v>
              </c:pt>
              <c:pt idx="1575">
                <c:v>6.3042200000000007E-2</c:v>
              </c:pt>
              <c:pt idx="1576">
                <c:v>6.3082200000000005E-2</c:v>
              </c:pt>
              <c:pt idx="1577">
                <c:v>6.3122200000000003E-2</c:v>
              </c:pt>
              <c:pt idx="1578">
                <c:v>6.3162200000000002E-2</c:v>
              </c:pt>
              <c:pt idx="1579">
                <c:v>6.32022E-2</c:v>
              </c:pt>
              <c:pt idx="1580">
                <c:v>6.3242199999999998E-2</c:v>
              </c:pt>
              <c:pt idx="1581">
                <c:v>6.3282199999999997E-2</c:v>
              </c:pt>
              <c:pt idx="1582">
                <c:v>6.3322199999999995E-2</c:v>
              </c:pt>
              <c:pt idx="1583">
                <c:v>6.3362199999999994E-2</c:v>
              </c:pt>
              <c:pt idx="1584">
                <c:v>6.3402200000000006E-2</c:v>
              </c:pt>
              <c:pt idx="1585">
                <c:v>6.3442200000000004E-2</c:v>
              </c:pt>
              <c:pt idx="1586">
                <c:v>6.3482200000000003E-2</c:v>
              </c:pt>
              <c:pt idx="1587">
                <c:v>6.3522200000000001E-2</c:v>
              </c:pt>
              <c:pt idx="1588">
                <c:v>6.3562199999999999E-2</c:v>
              </c:pt>
              <c:pt idx="1589">
                <c:v>6.3602199999999998E-2</c:v>
              </c:pt>
              <c:pt idx="1590">
                <c:v>6.3642199999999996E-2</c:v>
              </c:pt>
              <c:pt idx="1591">
                <c:v>6.3682199999999994E-2</c:v>
              </c:pt>
              <c:pt idx="1592">
                <c:v>6.3722200000000007E-2</c:v>
              </c:pt>
              <c:pt idx="1593">
                <c:v>6.3762200000000005E-2</c:v>
              </c:pt>
              <c:pt idx="1594">
                <c:v>6.3802200000000003E-2</c:v>
              </c:pt>
              <c:pt idx="1595">
                <c:v>6.3842200000000002E-2</c:v>
              </c:pt>
              <c:pt idx="1596">
                <c:v>6.38822E-2</c:v>
              </c:pt>
              <c:pt idx="1597">
                <c:v>6.3922199999999998E-2</c:v>
              </c:pt>
              <c:pt idx="1598">
                <c:v>6.3962199999999997E-2</c:v>
              </c:pt>
              <c:pt idx="1599">
                <c:v>6.4002199999999995E-2</c:v>
              </c:pt>
              <c:pt idx="1600">
                <c:v>6.4042199999999994E-2</c:v>
              </c:pt>
              <c:pt idx="1601">
                <c:v>6.4082200000000006E-2</c:v>
              </c:pt>
              <c:pt idx="1602">
                <c:v>6.4122200000000004E-2</c:v>
              </c:pt>
              <c:pt idx="1603">
                <c:v>6.4162200000000003E-2</c:v>
              </c:pt>
              <c:pt idx="1604">
                <c:v>6.4202200000000001E-2</c:v>
              </c:pt>
              <c:pt idx="1605">
                <c:v>6.4242199999999999E-2</c:v>
              </c:pt>
              <c:pt idx="1606">
                <c:v>6.4282199999999998E-2</c:v>
              </c:pt>
              <c:pt idx="1607">
                <c:v>6.4322199999999996E-2</c:v>
              </c:pt>
              <c:pt idx="1608">
                <c:v>6.4362199999999994E-2</c:v>
              </c:pt>
              <c:pt idx="1609">
                <c:v>6.4402200000000007E-2</c:v>
              </c:pt>
              <c:pt idx="1610">
                <c:v>6.4442200000000005E-2</c:v>
              </c:pt>
              <c:pt idx="1611">
                <c:v>6.4482200000000003E-2</c:v>
              </c:pt>
              <c:pt idx="1612">
                <c:v>6.4522200000000002E-2</c:v>
              </c:pt>
              <c:pt idx="1613">
                <c:v>6.45622E-2</c:v>
              </c:pt>
              <c:pt idx="1614">
                <c:v>6.4602199999999999E-2</c:v>
              </c:pt>
              <c:pt idx="1615">
                <c:v>6.4642199999999997E-2</c:v>
              </c:pt>
              <c:pt idx="1616">
                <c:v>6.4682199999999995E-2</c:v>
              </c:pt>
              <c:pt idx="1617">
                <c:v>6.4722199999999994E-2</c:v>
              </c:pt>
              <c:pt idx="1618">
                <c:v>6.4762200000000006E-2</c:v>
              </c:pt>
              <c:pt idx="1619">
                <c:v>6.4802200000000004E-2</c:v>
              </c:pt>
              <c:pt idx="1620">
                <c:v>6.4842200000000003E-2</c:v>
              </c:pt>
              <c:pt idx="1621">
                <c:v>6.4882200000000001E-2</c:v>
              </c:pt>
              <c:pt idx="1622">
                <c:v>6.4922199999999999E-2</c:v>
              </c:pt>
              <c:pt idx="1623">
                <c:v>6.4962199999999998E-2</c:v>
              </c:pt>
              <c:pt idx="1624">
                <c:v>6.5002199999999996E-2</c:v>
              </c:pt>
              <c:pt idx="1625">
                <c:v>6.5042199999999994E-2</c:v>
              </c:pt>
              <c:pt idx="1626">
                <c:v>6.5082200000000007E-2</c:v>
              </c:pt>
              <c:pt idx="1627">
                <c:v>6.5122200000000005E-2</c:v>
              </c:pt>
              <c:pt idx="1628">
                <c:v>6.5162200000000003E-2</c:v>
              </c:pt>
              <c:pt idx="1629">
                <c:v>6.5202200000000002E-2</c:v>
              </c:pt>
              <c:pt idx="1630">
                <c:v>6.52422E-2</c:v>
              </c:pt>
              <c:pt idx="1631">
                <c:v>6.5282199999999999E-2</c:v>
              </c:pt>
              <c:pt idx="1632">
                <c:v>6.5322199999999997E-2</c:v>
              </c:pt>
              <c:pt idx="1633">
                <c:v>6.5362199999999995E-2</c:v>
              </c:pt>
              <c:pt idx="1634">
                <c:v>6.5402199999999994E-2</c:v>
              </c:pt>
              <c:pt idx="1635">
                <c:v>6.5442200000000006E-2</c:v>
              </c:pt>
              <c:pt idx="1636">
                <c:v>6.5482200000000004E-2</c:v>
              </c:pt>
              <c:pt idx="1637">
                <c:v>6.5522200000000003E-2</c:v>
              </c:pt>
              <c:pt idx="1638">
                <c:v>6.5562200000000001E-2</c:v>
              </c:pt>
              <c:pt idx="1639">
                <c:v>6.5602199999999999E-2</c:v>
              </c:pt>
              <c:pt idx="1640">
                <c:v>6.5642199999999998E-2</c:v>
              </c:pt>
              <c:pt idx="1641">
                <c:v>6.5682199999999996E-2</c:v>
              </c:pt>
              <c:pt idx="1642">
                <c:v>6.5722199999999995E-2</c:v>
              </c:pt>
              <c:pt idx="1643">
                <c:v>6.5762200000000007E-2</c:v>
              </c:pt>
              <c:pt idx="1644">
                <c:v>6.5802200000000005E-2</c:v>
              </c:pt>
              <c:pt idx="1645">
                <c:v>6.5842200000000004E-2</c:v>
              </c:pt>
              <c:pt idx="1646">
                <c:v>6.5882200000000002E-2</c:v>
              </c:pt>
              <c:pt idx="1647">
                <c:v>6.59222E-2</c:v>
              </c:pt>
              <c:pt idx="1648">
                <c:v>6.5962199999999999E-2</c:v>
              </c:pt>
              <c:pt idx="1649">
                <c:v>6.6002199999999997E-2</c:v>
              </c:pt>
              <c:pt idx="1650">
                <c:v>6.6042199999999995E-2</c:v>
              </c:pt>
              <c:pt idx="1651">
                <c:v>6.6082199999999994E-2</c:v>
              </c:pt>
              <c:pt idx="1652">
                <c:v>6.6122200000000006E-2</c:v>
              </c:pt>
              <c:pt idx="1653">
                <c:v>6.6162200000000004E-2</c:v>
              </c:pt>
              <c:pt idx="1654">
                <c:v>6.6202200000000003E-2</c:v>
              </c:pt>
              <c:pt idx="1655">
                <c:v>6.6242200000000001E-2</c:v>
              </c:pt>
              <c:pt idx="1656">
                <c:v>6.6282199999999999E-2</c:v>
              </c:pt>
              <c:pt idx="1657">
                <c:v>6.6322199999999998E-2</c:v>
              </c:pt>
              <c:pt idx="1658">
                <c:v>6.6362199999999996E-2</c:v>
              </c:pt>
              <c:pt idx="1659">
                <c:v>6.6402199999999995E-2</c:v>
              </c:pt>
              <c:pt idx="1660">
                <c:v>6.6442200000000007E-2</c:v>
              </c:pt>
              <c:pt idx="1661">
                <c:v>6.6482200000000005E-2</c:v>
              </c:pt>
              <c:pt idx="1662">
                <c:v>6.6522200000000004E-2</c:v>
              </c:pt>
              <c:pt idx="1663">
                <c:v>6.6562200000000002E-2</c:v>
              </c:pt>
              <c:pt idx="1664">
                <c:v>6.66022E-2</c:v>
              </c:pt>
              <c:pt idx="1665">
                <c:v>6.6642199999999999E-2</c:v>
              </c:pt>
              <c:pt idx="1666">
                <c:v>6.6682199999999997E-2</c:v>
              </c:pt>
              <c:pt idx="1667">
                <c:v>6.6722199999999995E-2</c:v>
              </c:pt>
              <c:pt idx="1668">
                <c:v>6.6762199999999994E-2</c:v>
              </c:pt>
              <c:pt idx="1669">
                <c:v>6.6802200000000006E-2</c:v>
              </c:pt>
              <c:pt idx="1670">
                <c:v>6.6842200000000004E-2</c:v>
              </c:pt>
              <c:pt idx="1671">
                <c:v>6.6882200000000003E-2</c:v>
              </c:pt>
              <c:pt idx="1672">
                <c:v>6.6922200000000001E-2</c:v>
              </c:pt>
              <c:pt idx="1673">
                <c:v>6.69622E-2</c:v>
              </c:pt>
              <c:pt idx="1674">
                <c:v>6.7002199999999998E-2</c:v>
              </c:pt>
              <c:pt idx="1675">
                <c:v>6.7042199999999996E-2</c:v>
              </c:pt>
              <c:pt idx="1676">
                <c:v>6.7082199999999995E-2</c:v>
              </c:pt>
              <c:pt idx="1677">
                <c:v>6.7122200000000007E-2</c:v>
              </c:pt>
              <c:pt idx="1678">
                <c:v>6.7162200000000005E-2</c:v>
              </c:pt>
              <c:pt idx="1679">
                <c:v>6.7202200000000004E-2</c:v>
              </c:pt>
              <c:pt idx="1680">
                <c:v>6.7242200000000002E-2</c:v>
              </c:pt>
              <c:pt idx="1681">
                <c:v>6.72822E-2</c:v>
              </c:pt>
              <c:pt idx="1682">
                <c:v>6.7322199999999999E-2</c:v>
              </c:pt>
              <c:pt idx="1683">
                <c:v>6.7362199999999997E-2</c:v>
              </c:pt>
              <c:pt idx="1684">
                <c:v>6.7402199999999995E-2</c:v>
              </c:pt>
              <c:pt idx="1685">
                <c:v>6.7442199999999994E-2</c:v>
              </c:pt>
              <c:pt idx="1686">
                <c:v>6.7482200000000006E-2</c:v>
              </c:pt>
              <c:pt idx="1687">
                <c:v>6.7522200000000004E-2</c:v>
              </c:pt>
              <c:pt idx="1688">
                <c:v>6.7562200000000003E-2</c:v>
              </c:pt>
              <c:pt idx="1689">
                <c:v>6.7602200000000001E-2</c:v>
              </c:pt>
              <c:pt idx="1690">
                <c:v>6.76422E-2</c:v>
              </c:pt>
              <c:pt idx="1691">
                <c:v>6.7682199999999998E-2</c:v>
              </c:pt>
              <c:pt idx="1692">
                <c:v>6.7722199999999996E-2</c:v>
              </c:pt>
              <c:pt idx="1693">
                <c:v>6.7762199999999995E-2</c:v>
              </c:pt>
              <c:pt idx="1694">
                <c:v>6.7802200000000007E-2</c:v>
              </c:pt>
              <c:pt idx="1695">
                <c:v>6.7842200000000005E-2</c:v>
              </c:pt>
              <c:pt idx="1696">
                <c:v>6.7882200000000004E-2</c:v>
              </c:pt>
              <c:pt idx="1697">
                <c:v>6.7922200000000002E-2</c:v>
              </c:pt>
              <c:pt idx="1698">
                <c:v>6.79622E-2</c:v>
              </c:pt>
              <c:pt idx="1699">
                <c:v>6.8002199999999999E-2</c:v>
              </c:pt>
              <c:pt idx="1700">
                <c:v>6.8042199999999997E-2</c:v>
              </c:pt>
              <c:pt idx="1701">
                <c:v>6.8082199999999995E-2</c:v>
              </c:pt>
              <c:pt idx="1702">
                <c:v>6.8122199999999994E-2</c:v>
              </c:pt>
              <c:pt idx="1703">
                <c:v>6.8162200000000006E-2</c:v>
              </c:pt>
              <c:pt idx="1704">
                <c:v>6.8202200000000004E-2</c:v>
              </c:pt>
              <c:pt idx="1705">
                <c:v>6.8242200000000003E-2</c:v>
              </c:pt>
              <c:pt idx="1706">
                <c:v>6.8282200000000001E-2</c:v>
              </c:pt>
              <c:pt idx="1707">
                <c:v>6.83222E-2</c:v>
              </c:pt>
              <c:pt idx="1708">
                <c:v>6.8362199999999998E-2</c:v>
              </c:pt>
              <c:pt idx="1709">
                <c:v>6.8402199999999996E-2</c:v>
              </c:pt>
              <c:pt idx="1710">
                <c:v>6.8442199999999995E-2</c:v>
              </c:pt>
              <c:pt idx="1711">
                <c:v>6.8482199999999993E-2</c:v>
              </c:pt>
              <c:pt idx="1712">
                <c:v>6.8522200000000005E-2</c:v>
              </c:pt>
              <c:pt idx="1713">
                <c:v>6.8562200000000004E-2</c:v>
              </c:pt>
              <c:pt idx="1714">
                <c:v>6.8602200000000002E-2</c:v>
              </c:pt>
              <c:pt idx="1715">
                <c:v>6.86422E-2</c:v>
              </c:pt>
              <c:pt idx="1716">
                <c:v>6.8682199999999999E-2</c:v>
              </c:pt>
              <c:pt idx="1717">
                <c:v>6.8722199999999997E-2</c:v>
              </c:pt>
              <c:pt idx="1718">
                <c:v>6.8762199999999996E-2</c:v>
              </c:pt>
              <c:pt idx="1719">
                <c:v>6.8802199999999994E-2</c:v>
              </c:pt>
              <c:pt idx="1720">
                <c:v>6.8842200000000006E-2</c:v>
              </c:pt>
              <c:pt idx="1721">
                <c:v>6.8882200000000005E-2</c:v>
              </c:pt>
              <c:pt idx="1722">
                <c:v>6.8922200000000003E-2</c:v>
              </c:pt>
              <c:pt idx="1723">
                <c:v>6.8962200000000001E-2</c:v>
              </c:pt>
              <c:pt idx="1724">
                <c:v>6.90022E-2</c:v>
              </c:pt>
              <c:pt idx="1725">
                <c:v>6.9042199999999998E-2</c:v>
              </c:pt>
              <c:pt idx="1726">
                <c:v>6.9082199999999996E-2</c:v>
              </c:pt>
              <c:pt idx="1727">
                <c:v>6.9122199999999995E-2</c:v>
              </c:pt>
              <c:pt idx="1728">
                <c:v>6.9162199999999993E-2</c:v>
              </c:pt>
              <c:pt idx="1729">
                <c:v>6.9202200000000005E-2</c:v>
              </c:pt>
              <c:pt idx="1730">
                <c:v>6.9242200000000004E-2</c:v>
              </c:pt>
              <c:pt idx="1731">
                <c:v>6.9282200000000002E-2</c:v>
              </c:pt>
              <c:pt idx="1732">
                <c:v>6.93222E-2</c:v>
              </c:pt>
              <c:pt idx="1733">
                <c:v>6.9362199999999999E-2</c:v>
              </c:pt>
              <c:pt idx="1734">
                <c:v>6.9402199999999997E-2</c:v>
              </c:pt>
              <c:pt idx="1735">
                <c:v>6.9442199999999996E-2</c:v>
              </c:pt>
              <c:pt idx="1736">
                <c:v>6.9482199999999994E-2</c:v>
              </c:pt>
              <c:pt idx="1737">
                <c:v>6.9522200000000006E-2</c:v>
              </c:pt>
              <c:pt idx="1738">
                <c:v>6.9562200000000005E-2</c:v>
              </c:pt>
              <c:pt idx="1739">
                <c:v>6.9602200000000003E-2</c:v>
              </c:pt>
              <c:pt idx="1740">
                <c:v>6.9642200000000001E-2</c:v>
              </c:pt>
              <c:pt idx="1741">
                <c:v>6.96822E-2</c:v>
              </c:pt>
              <c:pt idx="1742">
                <c:v>6.9722199999999998E-2</c:v>
              </c:pt>
              <c:pt idx="1743">
                <c:v>6.9762199999999996E-2</c:v>
              </c:pt>
              <c:pt idx="1744">
                <c:v>6.9802199999999995E-2</c:v>
              </c:pt>
              <c:pt idx="1745">
                <c:v>6.9842199999999993E-2</c:v>
              </c:pt>
              <c:pt idx="1746">
                <c:v>6.9882200000000005E-2</c:v>
              </c:pt>
              <c:pt idx="1747">
                <c:v>6.9922200000000004E-2</c:v>
              </c:pt>
              <c:pt idx="1748">
                <c:v>6.9962200000000002E-2</c:v>
              </c:pt>
              <c:pt idx="1749">
                <c:v>7.0002200000000001E-2</c:v>
              </c:pt>
              <c:pt idx="1750">
                <c:v>7.0042199999999999E-2</c:v>
              </c:pt>
              <c:pt idx="1751">
                <c:v>7.0082199999999997E-2</c:v>
              </c:pt>
              <c:pt idx="1752">
                <c:v>7.0122199999999996E-2</c:v>
              </c:pt>
              <c:pt idx="1753">
                <c:v>7.0162199999999994E-2</c:v>
              </c:pt>
              <c:pt idx="1754">
                <c:v>7.0202200000000006E-2</c:v>
              </c:pt>
              <c:pt idx="1755">
                <c:v>7.0242200000000005E-2</c:v>
              </c:pt>
              <c:pt idx="1756">
                <c:v>7.0282200000000003E-2</c:v>
              </c:pt>
              <c:pt idx="1757">
                <c:v>7.0322200000000001E-2</c:v>
              </c:pt>
              <c:pt idx="1758">
                <c:v>7.03622E-2</c:v>
              </c:pt>
              <c:pt idx="1759">
                <c:v>7.0402199999999998E-2</c:v>
              </c:pt>
              <c:pt idx="1760">
                <c:v>7.0442199999999996E-2</c:v>
              </c:pt>
              <c:pt idx="1761">
                <c:v>7.0482199999999995E-2</c:v>
              </c:pt>
              <c:pt idx="1762">
                <c:v>7.0522199999999993E-2</c:v>
              </c:pt>
              <c:pt idx="1763">
                <c:v>7.0562200000000005E-2</c:v>
              </c:pt>
              <c:pt idx="1764">
                <c:v>7.0602200000000004E-2</c:v>
              </c:pt>
              <c:pt idx="1765">
                <c:v>7.0642200000000002E-2</c:v>
              </c:pt>
              <c:pt idx="1766">
                <c:v>7.0682200000000001E-2</c:v>
              </c:pt>
              <c:pt idx="1767">
                <c:v>7.0722199999999999E-2</c:v>
              </c:pt>
              <c:pt idx="1768">
                <c:v>7.0762199999999997E-2</c:v>
              </c:pt>
              <c:pt idx="1769">
                <c:v>7.0802199999999996E-2</c:v>
              </c:pt>
              <c:pt idx="1770">
                <c:v>7.0842199999999994E-2</c:v>
              </c:pt>
              <c:pt idx="1771">
                <c:v>7.0882200000000006E-2</c:v>
              </c:pt>
              <c:pt idx="1772">
                <c:v>7.0922200000000005E-2</c:v>
              </c:pt>
              <c:pt idx="1773">
                <c:v>7.0962200000000003E-2</c:v>
              </c:pt>
              <c:pt idx="1774">
                <c:v>7.1002200000000001E-2</c:v>
              </c:pt>
              <c:pt idx="1775">
                <c:v>7.10422E-2</c:v>
              </c:pt>
              <c:pt idx="1776">
                <c:v>7.1082199999999998E-2</c:v>
              </c:pt>
              <c:pt idx="1777">
                <c:v>7.1122199999999997E-2</c:v>
              </c:pt>
              <c:pt idx="1778">
                <c:v>7.1162199999999995E-2</c:v>
              </c:pt>
              <c:pt idx="1779">
                <c:v>7.1202199999999993E-2</c:v>
              </c:pt>
              <c:pt idx="1780">
                <c:v>7.1242200000000006E-2</c:v>
              </c:pt>
              <c:pt idx="1781">
                <c:v>7.1282200000000004E-2</c:v>
              </c:pt>
              <c:pt idx="1782">
                <c:v>7.1322200000000002E-2</c:v>
              </c:pt>
              <c:pt idx="1783">
                <c:v>7.1362200000000001E-2</c:v>
              </c:pt>
              <c:pt idx="1784">
                <c:v>7.1402199999999999E-2</c:v>
              </c:pt>
              <c:pt idx="1785">
                <c:v>7.1442199999999997E-2</c:v>
              </c:pt>
              <c:pt idx="1786">
                <c:v>7.1482199999999996E-2</c:v>
              </c:pt>
              <c:pt idx="1787">
                <c:v>7.1522199999999994E-2</c:v>
              </c:pt>
              <c:pt idx="1788">
                <c:v>7.1562200000000006E-2</c:v>
              </c:pt>
              <c:pt idx="1789">
                <c:v>7.1602200000000005E-2</c:v>
              </c:pt>
              <c:pt idx="1790">
                <c:v>7.1642200000000003E-2</c:v>
              </c:pt>
              <c:pt idx="1791">
                <c:v>7.1682200000000001E-2</c:v>
              </c:pt>
              <c:pt idx="1792">
                <c:v>7.17222E-2</c:v>
              </c:pt>
              <c:pt idx="1793">
                <c:v>7.1762199999999998E-2</c:v>
              </c:pt>
              <c:pt idx="1794">
                <c:v>7.1802199999999997E-2</c:v>
              </c:pt>
              <c:pt idx="1795">
                <c:v>7.1842199999999995E-2</c:v>
              </c:pt>
              <c:pt idx="1796">
                <c:v>7.1882199999999993E-2</c:v>
              </c:pt>
              <c:pt idx="1797">
                <c:v>7.1922200000000006E-2</c:v>
              </c:pt>
              <c:pt idx="1798">
                <c:v>7.1962200000000004E-2</c:v>
              </c:pt>
              <c:pt idx="1799">
                <c:v>7.2002200000000002E-2</c:v>
              </c:pt>
              <c:pt idx="1800">
                <c:v>7.2042200000000001E-2</c:v>
              </c:pt>
              <c:pt idx="1801">
                <c:v>7.2082199999999999E-2</c:v>
              </c:pt>
              <c:pt idx="1802">
                <c:v>7.2122199999999997E-2</c:v>
              </c:pt>
              <c:pt idx="1803">
                <c:v>7.2162199999999996E-2</c:v>
              </c:pt>
              <c:pt idx="1804">
                <c:v>7.2202199999999994E-2</c:v>
              </c:pt>
              <c:pt idx="1805">
                <c:v>7.2242200000000006E-2</c:v>
              </c:pt>
              <c:pt idx="1806">
                <c:v>7.2282200000000005E-2</c:v>
              </c:pt>
              <c:pt idx="1807">
                <c:v>7.2322200000000003E-2</c:v>
              </c:pt>
              <c:pt idx="1808">
                <c:v>7.2362200000000002E-2</c:v>
              </c:pt>
              <c:pt idx="1809">
                <c:v>7.24022E-2</c:v>
              </c:pt>
              <c:pt idx="1810">
                <c:v>7.2442199999999998E-2</c:v>
              </c:pt>
              <c:pt idx="1811">
                <c:v>7.2482199999999997E-2</c:v>
              </c:pt>
              <c:pt idx="1812">
                <c:v>7.2522199999999995E-2</c:v>
              </c:pt>
              <c:pt idx="1813">
                <c:v>7.2562199999999993E-2</c:v>
              </c:pt>
              <c:pt idx="1814">
                <c:v>7.2602200000000006E-2</c:v>
              </c:pt>
              <c:pt idx="1815">
                <c:v>7.2642200000000004E-2</c:v>
              </c:pt>
              <c:pt idx="1816">
                <c:v>7.2682200000000002E-2</c:v>
              </c:pt>
              <c:pt idx="1817">
                <c:v>7.2722200000000001E-2</c:v>
              </c:pt>
              <c:pt idx="1818">
                <c:v>7.2762199999999999E-2</c:v>
              </c:pt>
              <c:pt idx="1819">
                <c:v>7.2802199999999997E-2</c:v>
              </c:pt>
              <c:pt idx="1820">
                <c:v>7.2842199999999996E-2</c:v>
              </c:pt>
              <c:pt idx="1821">
                <c:v>7.2882199999999994E-2</c:v>
              </c:pt>
              <c:pt idx="1822">
                <c:v>7.2922200000000006E-2</c:v>
              </c:pt>
              <c:pt idx="1823">
                <c:v>7.2962200000000005E-2</c:v>
              </c:pt>
              <c:pt idx="1824">
                <c:v>7.3002200000000003E-2</c:v>
              </c:pt>
              <c:pt idx="1825">
                <c:v>7.3042200000000002E-2</c:v>
              </c:pt>
              <c:pt idx="1826">
                <c:v>7.30822E-2</c:v>
              </c:pt>
              <c:pt idx="1827">
                <c:v>7.3122199999999998E-2</c:v>
              </c:pt>
              <c:pt idx="1828">
                <c:v>7.3162199999999997E-2</c:v>
              </c:pt>
              <c:pt idx="1829">
                <c:v>7.3202199999999995E-2</c:v>
              </c:pt>
              <c:pt idx="1830">
                <c:v>7.3242199999999993E-2</c:v>
              </c:pt>
              <c:pt idx="1831">
                <c:v>7.3282200000000006E-2</c:v>
              </c:pt>
              <c:pt idx="1832">
                <c:v>7.3322200000000004E-2</c:v>
              </c:pt>
              <c:pt idx="1833">
                <c:v>7.3362200000000002E-2</c:v>
              </c:pt>
              <c:pt idx="1834">
                <c:v>7.3402200000000001E-2</c:v>
              </c:pt>
              <c:pt idx="1835">
                <c:v>7.3442199999999999E-2</c:v>
              </c:pt>
              <c:pt idx="1836">
                <c:v>7.3482199999999998E-2</c:v>
              </c:pt>
              <c:pt idx="1837">
                <c:v>7.3522199999999996E-2</c:v>
              </c:pt>
              <c:pt idx="1838">
                <c:v>7.3562199999999994E-2</c:v>
              </c:pt>
              <c:pt idx="1839">
                <c:v>7.3602200000000007E-2</c:v>
              </c:pt>
              <c:pt idx="1840">
                <c:v>7.3642200000000005E-2</c:v>
              </c:pt>
              <c:pt idx="1841">
                <c:v>7.3682200000000003E-2</c:v>
              </c:pt>
              <c:pt idx="1842">
                <c:v>7.3722200000000002E-2</c:v>
              </c:pt>
              <c:pt idx="1843">
                <c:v>7.37622E-2</c:v>
              </c:pt>
              <c:pt idx="1844">
                <c:v>7.3802199999999998E-2</c:v>
              </c:pt>
              <c:pt idx="1845">
                <c:v>7.3842199999999997E-2</c:v>
              </c:pt>
              <c:pt idx="1846">
                <c:v>7.3882199999999995E-2</c:v>
              </c:pt>
              <c:pt idx="1847">
                <c:v>7.3922199999999993E-2</c:v>
              </c:pt>
              <c:pt idx="1848">
                <c:v>7.3962200000000006E-2</c:v>
              </c:pt>
              <c:pt idx="1849">
                <c:v>7.4002200000000004E-2</c:v>
              </c:pt>
              <c:pt idx="1850">
                <c:v>7.4042200000000002E-2</c:v>
              </c:pt>
              <c:pt idx="1851">
                <c:v>7.4082200000000001E-2</c:v>
              </c:pt>
              <c:pt idx="1852">
                <c:v>7.4122199999999999E-2</c:v>
              </c:pt>
              <c:pt idx="1853">
                <c:v>7.4162199999999998E-2</c:v>
              </c:pt>
              <c:pt idx="1854">
                <c:v>7.4202199999999996E-2</c:v>
              </c:pt>
              <c:pt idx="1855">
                <c:v>7.4242199999999994E-2</c:v>
              </c:pt>
              <c:pt idx="1856">
                <c:v>7.4282200000000007E-2</c:v>
              </c:pt>
              <c:pt idx="1857">
                <c:v>7.4322200000000005E-2</c:v>
              </c:pt>
              <c:pt idx="1858">
                <c:v>7.4362200000000003E-2</c:v>
              </c:pt>
              <c:pt idx="1859">
                <c:v>7.4402200000000002E-2</c:v>
              </c:pt>
              <c:pt idx="1860">
                <c:v>7.44422E-2</c:v>
              </c:pt>
              <c:pt idx="1861">
                <c:v>7.4482199999999998E-2</c:v>
              </c:pt>
              <c:pt idx="1862">
                <c:v>7.4522199999999997E-2</c:v>
              </c:pt>
              <c:pt idx="1863">
                <c:v>7.4562199999999995E-2</c:v>
              </c:pt>
              <c:pt idx="1864">
                <c:v>7.4602199999999994E-2</c:v>
              </c:pt>
              <c:pt idx="1865">
                <c:v>7.4642200000000006E-2</c:v>
              </c:pt>
              <c:pt idx="1866">
                <c:v>7.4682200000000004E-2</c:v>
              </c:pt>
              <c:pt idx="1867">
                <c:v>7.4722200000000003E-2</c:v>
              </c:pt>
              <c:pt idx="1868">
                <c:v>7.4762200000000001E-2</c:v>
              </c:pt>
              <c:pt idx="1869">
                <c:v>7.4802199999999999E-2</c:v>
              </c:pt>
              <c:pt idx="1870">
                <c:v>7.4842199999999998E-2</c:v>
              </c:pt>
              <c:pt idx="1871">
                <c:v>7.4882199999999996E-2</c:v>
              </c:pt>
              <c:pt idx="1872">
                <c:v>7.4922199999999994E-2</c:v>
              </c:pt>
              <c:pt idx="1873">
                <c:v>7.4962200000000007E-2</c:v>
              </c:pt>
              <c:pt idx="1874">
                <c:v>7.5002200000000005E-2</c:v>
              </c:pt>
              <c:pt idx="1875">
                <c:v>7.5042200000000003E-2</c:v>
              </c:pt>
              <c:pt idx="1876">
                <c:v>7.5082200000000002E-2</c:v>
              </c:pt>
              <c:pt idx="1877">
                <c:v>7.51222E-2</c:v>
              </c:pt>
              <c:pt idx="1878">
                <c:v>7.5162199999999998E-2</c:v>
              </c:pt>
              <c:pt idx="1879">
                <c:v>7.5202199999999997E-2</c:v>
              </c:pt>
              <c:pt idx="1880">
                <c:v>7.5242199999999995E-2</c:v>
              </c:pt>
              <c:pt idx="1881">
                <c:v>7.5282199999999994E-2</c:v>
              </c:pt>
              <c:pt idx="1882">
                <c:v>7.5322200000000006E-2</c:v>
              </c:pt>
              <c:pt idx="1883">
                <c:v>7.5362200000000004E-2</c:v>
              </c:pt>
              <c:pt idx="1884">
                <c:v>7.5402200000000003E-2</c:v>
              </c:pt>
              <c:pt idx="1885">
                <c:v>7.5442200000000001E-2</c:v>
              </c:pt>
              <c:pt idx="1886">
                <c:v>7.5482199999999999E-2</c:v>
              </c:pt>
              <c:pt idx="1887">
                <c:v>7.5522199999999998E-2</c:v>
              </c:pt>
              <c:pt idx="1888">
                <c:v>7.5562199999999996E-2</c:v>
              </c:pt>
              <c:pt idx="1889">
                <c:v>7.5602199999999994E-2</c:v>
              </c:pt>
              <c:pt idx="1890">
                <c:v>7.5642200000000007E-2</c:v>
              </c:pt>
              <c:pt idx="1891">
                <c:v>7.5682200000000005E-2</c:v>
              </c:pt>
              <c:pt idx="1892">
                <c:v>7.5722200000000003E-2</c:v>
              </c:pt>
              <c:pt idx="1893">
                <c:v>7.5762200000000002E-2</c:v>
              </c:pt>
              <c:pt idx="1894">
                <c:v>7.58022E-2</c:v>
              </c:pt>
              <c:pt idx="1895">
                <c:v>7.5842199999999999E-2</c:v>
              </c:pt>
              <c:pt idx="1896">
                <c:v>7.5882199999999997E-2</c:v>
              </c:pt>
              <c:pt idx="1897">
                <c:v>7.5922199999999995E-2</c:v>
              </c:pt>
              <c:pt idx="1898">
                <c:v>7.5962199999999994E-2</c:v>
              </c:pt>
              <c:pt idx="1899">
                <c:v>7.6002200000000006E-2</c:v>
              </c:pt>
              <c:pt idx="1900">
                <c:v>7.6042200000000004E-2</c:v>
              </c:pt>
              <c:pt idx="1901">
                <c:v>7.6082200000000003E-2</c:v>
              </c:pt>
              <c:pt idx="1902">
                <c:v>7.6122200000000001E-2</c:v>
              </c:pt>
              <c:pt idx="1903">
                <c:v>7.6162199999999999E-2</c:v>
              </c:pt>
              <c:pt idx="1904">
                <c:v>7.6202199999999998E-2</c:v>
              </c:pt>
              <c:pt idx="1905">
                <c:v>7.6242199999999996E-2</c:v>
              </c:pt>
              <c:pt idx="1906">
                <c:v>7.6282199999999994E-2</c:v>
              </c:pt>
              <c:pt idx="1907">
                <c:v>7.6322200000000007E-2</c:v>
              </c:pt>
              <c:pt idx="1908">
                <c:v>7.6362200000000005E-2</c:v>
              </c:pt>
              <c:pt idx="1909">
                <c:v>7.6402200000000003E-2</c:v>
              </c:pt>
              <c:pt idx="1910">
                <c:v>7.6442200000000002E-2</c:v>
              </c:pt>
              <c:pt idx="1911">
                <c:v>7.64822E-2</c:v>
              </c:pt>
              <c:pt idx="1912">
                <c:v>7.6522199999999999E-2</c:v>
              </c:pt>
              <c:pt idx="1913">
                <c:v>7.6562199999999997E-2</c:v>
              </c:pt>
              <c:pt idx="1914">
                <c:v>7.6602199999999995E-2</c:v>
              </c:pt>
              <c:pt idx="1915">
                <c:v>7.6642199999999994E-2</c:v>
              </c:pt>
              <c:pt idx="1916">
                <c:v>7.6682200000000006E-2</c:v>
              </c:pt>
              <c:pt idx="1917">
                <c:v>7.6722200000000004E-2</c:v>
              </c:pt>
              <c:pt idx="1918">
                <c:v>7.6762200000000003E-2</c:v>
              </c:pt>
              <c:pt idx="1919">
                <c:v>7.6802200000000001E-2</c:v>
              </c:pt>
              <c:pt idx="1920">
                <c:v>7.6842199999999999E-2</c:v>
              </c:pt>
              <c:pt idx="1921">
                <c:v>7.6882199999999998E-2</c:v>
              </c:pt>
              <c:pt idx="1922">
                <c:v>7.6922199999999996E-2</c:v>
              </c:pt>
              <c:pt idx="1923">
                <c:v>7.6962199999999995E-2</c:v>
              </c:pt>
              <c:pt idx="1924">
                <c:v>7.7002200000000007E-2</c:v>
              </c:pt>
              <c:pt idx="1925">
                <c:v>7.7042200000000005E-2</c:v>
              </c:pt>
              <c:pt idx="1926">
                <c:v>7.7082200000000003E-2</c:v>
              </c:pt>
              <c:pt idx="1927">
                <c:v>7.7122200000000002E-2</c:v>
              </c:pt>
              <c:pt idx="1928">
                <c:v>7.71622E-2</c:v>
              </c:pt>
              <c:pt idx="1929">
                <c:v>7.7202199999999999E-2</c:v>
              </c:pt>
              <c:pt idx="1930">
                <c:v>7.7242199999999997E-2</c:v>
              </c:pt>
              <c:pt idx="1931">
                <c:v>7.7282199999999995E-2</c:v>
              </c:pt>
              <c:pt idx="1932">
                <c:v>7.7322199999999994E-2</c:v>
              </c:pt>
              <c:pt idx="1933">
                <c:v>7.7362200000000006E-2</c:v>
              </c:pt>
              <c:pt idx="1934">
                <c:v>7.7402200000000004E-2</c:v>
              </c:pt>
              <c:pt idx="1935">
                <c:v>7.7442200000000003E-2</c:v>
              </c:pt>
              <c:pt idx="1936">
                <c:v>7.7482200000000001E-2</c:v>
              </c:pt>
              <c:pt idx="1937">
                <c:v>7.7522199999999999E-2</c:v>
              </c:pt>
              <c:pt idx="1938">
                <c:v>7.7562199999999998E-2</c:v>
              </c:pt>
              <c:pt idx="1939">
                <c:v>7.7602199999999996E-2</c:v>
              </c:pt>
              <c:pt idx="1940">
                <c:v>7.7642199999999995E-2</c:v>
              </c:pt>
              <c:pt idx="1941">
                <c:v>7.7682200000000007E-2</c:v>
              </c:pt>
              <c:pt idx="1942">
                <c:v>7.7722200000000005E-2</c:v>
              </c:pt>
              <c:pt idx="1943">
                <c:v>7.7762200000000004E-2</c:v>
              </c:pt>
              <c:pt idx="1944">
                <c:v>7.7802200000000002E-2</c:v>
              </c:pt>
              <c:pt idx="1945">
                <c:v>7.78422E-2</c:v>
              </c:pt>
              <c:pt idx="1946">
                <c:v>7.7882199999999999E-2</c:v>
              </c:pt>
              <c:pt idx="1947">
                <c:v>7.7922199999999997E-2</c:v>
              </c:pt>
              <c:pt idx="1948">
                <c:v>7.7962199999999995E-2</c:v>
              </c:pt>
              <c:pt idx="1949">
                <c:v>7.8002199999999994E-2</c:v>
              </c:pt>
              <c:pt idx="1950">
                <c:v>7.8042200000000006E-2</c:v>
              </c:pt>
              <c:pt idx="1951">
                <c:v>7.8082200000000004E-2</c:v>
              </c:pt>
              <c:pt idx="1952">
                <c:v>7.8122200000000003E-2</c:v>
              </c:pt>
              <c:pt idx="1953">
                <c:v>7.8162200000000001E-2</c:v>
              </c:pt>
              <c:pt idx="1954">
                <c:v>7.8202199999999999E-2</c:v>
              </c:pt>
              <c:pt idx="1955">
                <c:v>7.8242199999999998E-2</c:v>
              </c:pt>
              <c:pt idx="1956">
                <c:v>7.8282199999999996E-2</c:v>
              </c:pt>
              <c:pt idx="1957">
                <c:v>7.8322199999999995E-2</c:v>
              </c:pt>
              <c:pt idx="1958">
                <c:v>7.8362200000000007E-2</c:v>
              </c:pt>
              <c:pt idx="1959">
                <c:v>7.8402200000000005E-2</c:v>
              </c:pt>
              <c:pt idx="1960">
                <c:v>7.8442200000000004E-2</c:v>
              </c:pt>
              <c:pt idx="1961">
                <c:v>7.8482200000000002E-2</c:v>
              </c:pt>
              <c:pt idx="1962">
                <c:v>7.85222E-2</c:v>
              </c:pt>
              <c:pt idx="1963">
                <c:v>7.8562199999999999E-2</c:v>
              </c:pt>
              <c:pt idx="1964">
                <c:v>7.8602199999999997E-2</c:v>
              </c:pt>
              <c:pt idx="1965">
                <c:v>7.8642199999999995E-2</c:v>
              </c:pt>
              <c:pt idx="1966">
                <c:v>7.8682199999999994E-2</c:v>
              </c:pt>
              <c:pt idx="1967">
                <c:v>7.8722200000000006E-2</c:v>
              </c:pt>
              <c:pt idx="1968">
                <c:v>7.8762200000000004E-2</c:v>
              </c:pt>
              <c:pt idx="1969">
                <c:v>7.8802200000000003E-2</c:v>
              </c:pt>
              <c:pt idx="1970">
                <c:v>7.8842200000000001E-2</c:v>
              </c:pt>
              <c:pt idx="1971">
                <c:v>7.88822E-2</c:v>
              </c:pt>
              <c:pt idx="1972">
                <c:v>7.8922199999999998E-2</c:v>
              </c:pt>
              <c:pt idx="1973">
                <c:v>7.8962199999999996E-2</c:v>
              </c:pt>
              <c:pt idx="1974">
                <c:v>7.9002199999999995E-2</c:v>
              </c:pt>
              <c:pt idx="1975">
                <c:v>7.9042200000000007E-2</c:v>
              </c:pt>
              <c:pt idx="1976">
                <c:v>7.9082200000000005E-2</c:v>
              </c:pt>
              <c:pt idx="1977">
                <c:v>7.9122200000000004E-2</c:v>
              </c:pt>
              <c:pt idx="1978">
                <c:v>7.9162200000000002E-2</c:v>
              </c:pt>
              <c:pt idx="1979">
                <c:v>7.92022E-2</c:v>
              </c:pt>
              <c:pt idx="1980">
                <c:v>7.9242199999999999E-2</c:v>
              </c:pt>
              <c:pt idx="1981">
                <c:v>7.9282199999999997E-2</c:v>
              </c:pt>
              <c:pt idx="1982">
                <c:v>7.9322199999999995E-2</c:v>
              </c:pt>
              <c:pt idx="1983">
                <c:v>7.9362199999999994E-2</c:v>
              </c:pt>
              <c:pt idx="1984">
                <c:v>7.9402200000000006E-2</c:v>
              </c:pt>
              <c:pt idx="1985">
                <c:v>7.9442200000000004E-2</c:v>
              </c:pt>
              <c:pt idx="1986">
                <c:v>7.9482200000000003E-2</c:v>
              </c:pt>
              <c:pt idx="1987">
                <c:v>7.9522200000000001E-2</c:v>
              </c:pt>
              <c:pt idx="1988">
                <c:v>7.95622E-2</c:v>
              </c:pt>
              <c:pt idx="1989">
                <c:v>7.9602199999999998E-2</c:v>
              </c:pt>
              <c:pt idx="1990">
                <c:v>7.9642199999999996E-2</c:v>
              </c:pt>
              <c:pt idx="1991">
                <c:v>7.9682199999999995E-2</c:v>
              </c:pt>
              <c:pt idx="1992">
                <c:v>7.9722199999999993E-2</c:v>
              </c:pt>
              <c:pt idx="1993">
                <c:v>7.9762200000000005E-2</c:v>
              </c:pt>
              <c:pt idx="1994">
                <c:v>7.9802200000000004E-2</c:v>
              </c:pt>
              <c:pt idx="1995">
                <c:v>7.9842200000000002E-2</c:v>
              </c:pt>
              <c:pt idx="1996">
                <c:v>7.98822E-2</c:v>
              </c:pt>
              <c:pt idx="1997">
                <c:v>7.9922199999999999E-2</c:v>
              </c:pt>
              <c:pt idx="1998">
                <c:v>7.9962199999999997E-2</c:v>
              </c:pt>
              <c:pt idx="1999">
                <c:v>8.0002199999999996E-2</c:v>
              </c:pt>
              <c:pt idx="2000">
                <c:v>8.0042199999999994E-2</c:v>
              </c:pt>
              <c:pt idx="2001">
                <c:v>8.0082200000000006E-2</c:v>
              </c:pt>
              <c:pt idx="2002">
                <c:v>8.0122200000000005E-2</c:v>
              </c:pt>
              <c:pt idx="2003">
                <c:v>8.0162200000000003E-2</c:v>
              </c:pt>
              <c:pt idx="2004">
                <c:v>8.0202200000000001E-2</c:v>
              </c:pt>
              <c:pt idx="2005">
                <c:v>8.02422E-2</c:v>
              </c:pt>
              <c:pt idx="2006">
                <c:v>8.0282199999999998E-2</c:v>
              </c:pt>
              <c:pt idx="2007">
                <c:v>8.0322199999999996E-2</c:v>
              </c:pt>
              <c:pt idx="2008">
                <c:v>8.0362199999999995E-2</c:v>
              </c:pt>
              <c:pt idx="2009">
                <c:v>8.0402199999999993E-2</c:v>
              </c:pt>
              <c:pt idx="2010">
                <c:v>8.0442200000000005E-2</c:v>
              </c:pt>
              <c:pt idx="2011">
                <c:v>8.0482200000000004E-2</c:v>
              </c:pt>
              <c:pt idx="2012">
                <c:v>8.0522200000000002E-2</c:v>
              </c:pt>
              <c:pt idx="2013">
                <c:v>8.05622E-2</c:v>
              </c:pt>
              <c:pt idx="2014">
                <c:v>8.0602199999999999E-2</c:v>
              </c:pt>
              <c:pt idx="2015">
                <c:v>8.0642199999999997E-2</c:v>
              </c:pt>
              <c:pt idx="2016">
                <c:v>8.0682199999999996E-2</c:v>
              </c:pt>
              <c:pt idx="2017">
                <c:v>8.0722199999999994E-2</c:v>
              </c:pt>
              <c:pt idx="2018">
                <c:v>8.0762200000000006E-2</c:v>
              </c:pt>
              <c:pt idx="2019">
                <c:v>8.0802200000000005E-2</c:v>
              </c:pt>
              <c:pt idx="2020">
                <c:v>8.0842200000000003E-2</c:v>
              </c:pt>
              <c:pt idx="2021">
                <c:v>8.0882200000000001E-2</c:v>
              </c:pt>
              <c:pt idx="2022">
                <c:v>8.09222E-2</c:v>
              </c:pt>
              <c:pt idx="2023">
                <c:v>8.0962199999999998E-2</c:v>
              </c:pt>
              <c:pt idx="2024">
                <c:v>8.1002199999999996E-2</c:v>
              </c:pt>
              <c:pt idx="2025">
                <c:v>8.1042199999999995E-2</c:v>
              </c:pt>
              <c:pt idx="2026">
                <c:v>8.1082199999999993E-2</c:v>
              </c:pt>
              <c:pt idx="2027">
                <c:v>8.1122200000000005E-2</c:v>
              </c:pt>
              <c:pt idx="2028">
                <c:v>8.1162200000000004E-2</c:v>
              </c:pt>
              <c:pt idx="2029">
                <c:v>8.1202200000000002E-2</c:v>
              </c:pt>
              <c:pt idx="2030">
                <c:v>8.1242200000000001E-2</c:v>
              </c:pt>
              <c:pt idx="2031">
                <c:v>8.1282199999999999E-2</c:v>
              </c:pt>
              <c:pt idx="2032">
                <c:v>8.1322199999999997E-2</c:v>
              </c:pt>
              <c:pt idx="2033">
                <c:v>8.1362199999999996E-2</c:v>
              </c:pt>
              <c:pt idx="2034">
                <c:v>8.1402199999999994E-2</c:v>
              </c:pt>
              <c:pt idx="2035">
                <c:v>8.1442200000000006E-2</c:v>
              </c:pt>
              <c:pt idx="2036">
                <c:v>8.1482200000000005E-2</c:v>
              </c:pt>
              <c:pt idx="2037">
                <c:v>8.1522200000000003E-2</c:v>
              </c:pt>
              <c:pt idx="2038">
                <c:v>8.1562200000000001E-2</c:v>
              </c:pt>
              <c:pt idx="2039">
                <c:v>8.16022E-2</c:v>
              </c:pt>
              <c:pt idx="2040">
                <c:v>8.1642199999999998E-2</c:v>
              </c:pt>
              <c:pt idx="2041">
                <c:v>8.1682199999999996E-2</c:v>
              </c:pt>
              <c:pt idx="2042">
                <c:v>8.1722199999999995E-2</c:v>
              </c:pt>
              <c:pt idx="2043">
                <c:v>8.1762199999999993E-2</c:v>
              </c:pt>
              <c:pt idx="2044">
                <c:v>8.1802200000000005E-2</c:v>
              </c:pt>
              <c:pt idx="2045">
                <c:v>8.1842200000000004E-2</c:v>
              </c:pt>
              <c:pt idx="2046">
                <c:v>8.1882200000000002E-2</c:v>
              </c:pt>
              <c:pt idx="2047">
                <c:v>8.1922200000000001E-2</c:v>
              </c:pt>
              <c:pt idx="2048">
                <c:v>8.1962199999999999E-2</c:v>
              </c:pt>
              <c:pt idx="2049">
                <c:v>8.2002199999999997E-2</c:v>
              </c:pt>
              <c:pt idx="2050">
                <c:v>8.2042199999999996E-2</c:v>
              </c:pt>
              <c:pt idx="2051">
                <c:v>8.2082199999999994E-2</c:v>
              </c:pt>
              <c:pt idx="2052">
                <c:v>8.2122200000000006E-2</c:v>
              </c:pt>
              <c:pt idx="2053">
                <c:v>8.2162200000000005E-2</c:v>
              </c:pt>
              <c:pt idx="2054">
                <c:v>8.2202200000000003E-2</c:v>
              </c:pt>
              <c:pt idx="2055">
                <c:v>8.2242200000000001E-2</c:v>
              </c:pt>
              <c:pt idx="2056">
                <c:v>8.22822E-2</c:v>
              </c:pt>
              <c:pt idx="2057">
                <c:v>8.2322199999999998E-2</c:v>
              </c:pt>
              <c:pt idx="2058">
                <c:v>8.2362199999999997E-2</c:v>
              </c:pt>
              <c:pt idx="2059">
                <c:v>8.2402199999999995E-2</c:v>
              </c:pt>
              <c:pt idx="2060">
                <c:v>8.2442199999999993E-2</c:v>
              </c:pt>
              <c:pt idx="2061">
                <c:v>8.2482200000000006E-2</c:v>
              </c:pt>
              <c:pt idx="2062">
                <c:v>8.2522200000000004E-2</c:v>
              </c:pt>
              <c:pt idx="2063">
                <c:v>8.2562200000000002E-2</c:v>
              </c:pt>
              <c:pt idx="2064">
                <c:v>8.2602200000000001E-2</c:v>
              </c:pt>
              <c:pt idx="2065">
                <c:v>8.2642199999999999E-2</c:v>
              </c:pt>
              <c:pt idx="2066">
                <c:v>8.2682199999999997E-2</c:v>
              </c:pt>
              <c:pt idx="2067">
                <c:v>8.2722199999999996E-2</c:v>
              </c:pt>
              <c:pt idx="2068">
                <c:v>8.2762199999999994E-2</c:v>
              </c:pt>
              <c:pt idx="2069">
                <c:v>8.2802200000000006E-2</c:v>
              </c:pt>
              <c:pt idx="2070">
                <c:v>8.2842200000000005E-2</c:v>
              </c:pt>
              <c:pt idx="2071">
                <c:v>8.2882200000000003E-2</c:v>
              </c:pt>
              <c:pt idx="2072">
                <c:v>8.2922200000000001E-2</c:v>
              </c:pt>
              <c:pt idx="2073">
                <c:v>8.29622E-2</c:v>
              </c:pt>
              <c:pt idx="2074">
                <c:v>8.3002199999999998E-2</c:v>
              </c:pt>
              <c:pt idx="2075">
                <c:v>8.3042199999999997E-2</c:v>
              </c:pt>
              <c:pt idx="2076">
                <c:v>8.3082199999999995E-2</c:v>
              </c:pt>
              <c:pt idx="2077">
                <c:v>8.3122199999999993E-2</c:v>
              </c:pt>
              <c:pt idx="2078">
                <c:v>8.3162200000000006E-2</c:v>
              </c:pt>
              <c:pt idx="2079">
                <c:v>8.3202200000000004E-2</c:v>
              </c:pt>
              <c:pt idx="2080">
                <c:v>8.3242200000000002E-2</c:v>
              </c:pt>
              <c:pt idx="2081">
                <c:v>8.3282200000000001E-2</c:v>
              </c:pt>
              <c:pt idx="2082">
                <c:v>8.3322199999999999E-2</c:v>
              </c:pt>
              <c:pt idx="2083">
                <c:v>8.3362199999999997E-2</c:v>
              </c:pt>
              <c:pt idx="2084">
                <c:v>8.3402199999999996E-2</c:v>
              </c:pt>
              <c:pt idx="2085">
                <c:v>8.3442199999999994E-2</c:v>
              </c:pt>
              <c:pt idx="2086">
                <c:v>8.3482200000000006E-2</c:v>
              </c:pt>
              <c:pt idx="2087">
                <c:v>8.3522200000000005E-2</c:v>
              </c:pt>
              <c:pt idx="2088">
                <c:v>8.3562200000000003E-2</c:v>
              </c:pt>
              <c:pt idx="2089">
                <c:v>8.3602200000000002E-2</c:v>
              </c:pt>
              <c:pt idx="2090">
                <c:v>8.36422E-2</c:v>
              </c:pt>
              <c:pt idx="2091">
                <c:v>8.3682199999999998E-2</c:v>
              </c:pt>
              <c:pt idx="2092">
                <c:v>8.3722199999999997E-2</c:v>
              </c:pt>
              <c:pt idx="2093">
                <c:v>8.3762199999999995E-2</c:v>
              </c:pt>
              <c:pt idx="2094">
                <c:v>8.3802199999999993E-2</c:v>
              </c:pt>
              <c:pt idx="2095">
                <c:v>8.3842200000000006E-2</c:v>
              </c:pt>
              <c:pt idx="2096">
                <c:v>8.3882200000000004E-2</c:v>
              </c:pt>
              <c:pt idx="2097">
                <c:v>8.3922200000000002E-2</c:v>
              </c:pt>
              <c:pt idx="2098">
                <c:v>8.3962200000000001E-2</c:v>
              </c:pt>
              <c:pt idx="2099">
                <c:v>8.4002199999999999E-2</c:v>
              </c:pt>
              <c:pt idx="2100">
                <c:v>8.4042199999999997E-2</c:v>
              </c:pt>
              <c:pt idx="2101">
                <c:v>8.4082199999999996E-2</c:v>
              </c:pt>
              <c:pt idx="2102">
                <c:v>8.4122199999999994E-2</c:v>
              </c:pt>
              <c:pt idx="2103">
                <c:v>8.4162200000000006E-2</c:v>
              </c:pt>
              <c:pt idx="2104">
                <c:v>8.4202200000000005E-2</c:v>
              </c:pt>
              <c:pt idx="2105">
                <c:v>8.4242200000000003E-2</c:v>
              </c:pt>
              <c:pt idx="2106">
                <c:v>8.4282200000000002E-2</c:v>
              </c:pt>
              <c:pt idx="2107">
                <c:v>8.43222E-2</c:v>
              </c:pt>
              <c:pt idx="2108">
                <c:v>8.4362199999999998E-2</c:v>
              </c:pt>
              <c:pt idx="2109">
                <c:v>8.4402199999999997E-2</c:v>
              </c:pt>
              <c:pt idx="2110">
                <c:v>8.4442199999999995E-2</c:v>
              </c:pt>
              <c:pt idx="2111">
                <c:v>8.4482199999999993E-2</c:v>
              </c:pt>
              <c:pt idx="2112">
                <c:v>8.4522200000000006E-2</c:v>
              </c:pt>
              <c:pt idx="2113">
                <c:v>8.4562200000000004E-2</c:v>
              </c:pt>
              <c:pt idx="2114">
                <c:v>8.4602200000000002E-2</c:v>
              </c:pt>
              <c:pt idx="2115">
                <c:v>8.4642200000000001E-2</c:v>
              </c:pt>
              <c:pt idx="2116">
                <c:v>8.4682199999999999E-2</c:v>
              </c:pt>
              <c:pt idx="2117">
                <c:v>8.4722199999999998E-2</c:v>
              </c:pt>
              <c:pt idx="2118">
                <c:v>8.4762199999999996E-2</c:v>
              </c:pt>
              <c:pt idx="2119">
                <c:v>8.4802199999999994E-2</c:v>
              </c:pt>
              <c:pt idx="2120">
                <c:v>8.4842200000000006E-2</c:v>
              </c:pt>
              <c:pt idx="2121">
                <c:v>8.4882200000000005E-2</c:v>
              </c:pt>
              <c:pt idx="2122">
                <c:v>8.4922200000000003E-2</c:v>
              </c:pt>
              <c:pt idx="2123">
                <c:v>8.4962200000000002E-2</c:v>
              </c:pt>
              <c:pt idx="2124">
                <c:v>8.50022E-2</c:v>
              </c:pt>
              <c:pt idx="2125">
                <c:v>8.5042199999999998E-2</c:v>
              </c:pt>
              <c:pt idx="2126">
                <c:v>8.5082199999999997E-2</c:v>
              </c:pt>
              <c:pt idx="2127">
                <c:v>8.5122199999999995E-2</c:v>
              </c:pt>
              <c:pt idx="2128">
                <c:v>8.5162199999999993E-2</c:v>
              </c:pt>
              <c:pt idx="2129">
                <c:v>8.5202200000000006E-2</c:v>
              </c:pt>
              <c:pt idx="2130">
                <c:v>8.5242200000000004E-2</c:v>
              </c:pt>
              <c:pt idx="2131">
                <c:v>8.5282200000000002E-2</c:v>
              </c:pt>
              <c:pt idx="2132">
                <c:v>8.5322200000000001E-2</c:v>
              </c:pt>
              <c:pt idx="2133">
                <c:v>8.5362199999999999E-2</c:v>
              </c:pt>
              <c:pt idx="2134">
                <c:v>8.5402199999999998E-2</c:v>
              </c:pt>
              <c:pt idx="2135">
                <c:v>8.5442199999999996E-2</c:v>
              </c:pt>
              <c:pt idx="2136">
                <c:v>8.5482199999999994E-2</c:v>
              </c:pt>
              <c:pt idx="2137">
                <c:v>8.5522200000000007E-2</c:v>
              </c:pt>
              <c:pt idx="2138">
                <c:v>8.5562200000000005E-2</c:v>
              </c:pt>
              <c:pt idx="2139">
                <c:v>8.5602200000000003E-2</c:v>
              </c:pt>
              <c:pt idx="2140">
                <c:v>8.5642200000000002E-2</c:v>
              </c:pt>
              <c:pt idx="2141">
                <c:v>8.56822E-2</c:v>
              </c:pt>
              <c:pt idx="2142">
                <c:v>8.5722199999999998E-2</c:v>
              </c:pt>
              <c:pt idx="2143">
                <c:v>8.5762199999999997E-2</c:v>
              </c:pt>
              <c:pt idx="2144">
                <c:v>8.5802199999999995E-2</c:v>
              </c:pt>
              <c:pt idx="2145">
                <c:v>8.5842199999999994E-2</c:v>
              </c:pt>
              <c:pt idx="2146">
                <c:v>8.5882200000000006E-2</c:v>
              </c:pt>
              <c:pt idx="2147">
                <c:v>8.5922200000000004E-2</c:v>
              </c:pt>
              <c:pt idx="2148">
                <c:v>8.5962200000000002E-2</c:v>
              </c:pt>
              <c:pt idx="2149">
                <c:v>8.6002200000000001E-2</c:v>
              </c:pt>
              <c:pt idx="2150">
                <c:v>8.6042199999999999E-2</c:v>
              </c:pt>
              <c:pt idx="2151">
                <c:v>8.6082199999999998E-2</c:v>
              </c:pt>
              <c:pt idx="2152">
                <c:v>8.6122199999999996E-2</c:v>
              </c:pt>
              <c:pt idx="2153">
                <c:v>8.6162199999999994E-2</c:v>
              </c:pt>
              <c:pt idx="2154">
                <c:v>8.6202200000000007E-2</c:v>
              </c:pt>
              <c:pt idx="2155">
                <c:v>8.6242200000000005E-2</c:v>
              </c:pt>
              <c:pt idx="2156">
                <c:v>8.6282200000000003E-2</c:v>
              </c:pt>
              <c:pt idx="2157">
                <c:v>8.6322200000000002E-2</c:v>
              </c:pt>
              <c:pt idx="2158">
                <c:v>8.63622E-2</c:v>
              </c:pt>
              <c:pt idx="2159">
                <c:v>8.6402199999999998E-2</c:v>
              </c:pt>
              <c:pt idx="2160">
                <c:v>8.6442199999999997E-2</c:v>
              </c:pt>
              <c:pt idx="2161">
                <c:v>8.6482199999999995E-2</c:v>
              </c:pt>
              <c:pt idx="2162">
                <c:v>8.6522199999999994E-2</c:v>
              </c:pt>
              <c:pt idx="2163">
                <c:v>8.6562200000000006E-2</c:v>
              </c:pt>
              <c:pt idx="2164">
                <c:v>8.6602200000000004E-2</c:v>
              </c:pt>
              <c:pt idx="2165">
                <c:v>8.6642200000000003E-2</c:v>
              </c:pt>
              <c:pt idx="2166">
                <c:v>8.6682200000000001E-2</c:v>
              </c:pt>
              <c:pt idx="2167">
                <c:v>8.6722199999999999E-2</c:v>
              </c:pt>
              <c:pt idx="2168">
                <c:v>8.6762199999999998E-2</c:v>
              </c:pt>
              <c:pt idx="2169">
                <c:v>8.6802199999999996E-2</c:v>
              </c:pt>
              <c:pt idx="2170">
                <c:v>8.6842199999999994E-2</c:v>
              </c:pt>
              <c:pt idx="2171">
                <c:v>8.6882200000000007E-2</c:v>
              </c:pt>
              <c:pt idx="2172">
                <c:v>8.6922200000000005E-2</c:v>
              </c:pt>
              <c:pt idx="2173">
                <c:v>8.6962200000000003E-2</c:v>
              </c:pt>
              <c:pt idx="2174">
                <c:v>8.7002200000000002E-2</c:v>
              </c:pt>
              <c:pt idx="2175">
                <c:v>8.70422E-2</c:v>
              </c:pt>
              <c:pt idx="2176">
                <c:v>8.7082199999999998E-2</c:v>
              </c:pt>
              <c:pt idx="2177">
                <c:v>8.7122199999999997E-2</c:v>
              </c:pt>
              <c:pt idx="2178">
                <c:v>8.7162199999999995E-2</c:v>
              </c:pt>
              <c:pt idx="2179">
                <c:v>8.7202199999999994E-2</c:v>
              </c:pt>
              <c:pt idx="2180">
                <c:v>8.7242200000000006E-2</c:v>
              </c:pt>
              <c:pt idx="2181">
                <c:v>8.7282200000000004E-2</c:v>
              </c:pt>
              <c:pt idx="2182">
                <c:v>8.7322200000000003E-2</c:v>
              </c:pt>
              <c:pt idx="2183">
                <c:v>8.7362200000000001E-2</c:v>
              </c:pt>
              <c:pt idx="2184">
                <c:v>8.7402199999999999E-2</c:v>
              </c:pt>
              <c:pt idx="2185">
                <c:v>8.7442199999999998E-2</c:v>
              </c:pt>
              <c:pt idx="2186">
                <c:v>8.7482199999999996E-2</c:v>
              </c:pt>
              <c:pt idx="2187">
                <c:v>8.7522199999999994E-2</c:v>
              </c:pt>
              <c:pt idx="2188">
                <c:v>8.7562200000000007E-2</c:v>
              </c:pt>
              <c:pt idx="2189">
                <c:v>8.7602200000000005E-2</c:v>
              </c:pt>
              <c:pt idx="2190">
                <c:v>8.7642200000000003E-2</c:v>
              </c:pt>
              <c:pt idx="2191">
                <c:v>8.7682200000000002E-2</c:v>
              </c:pt>
              <c:pt idx="2192">
                <c:v>8.77222E-2</c:v>
              </c:pt>
              <c:pt idx="2193">
                <c:v>8.7762199999999999E-2</c:v>
              </c:pt>
              <c:pt idx="2194">
                <c:v>8.7802199999999997E-2</c:v>
              </c:pt>
              <c:pt idx="2195">
                <c:v>8.7842199999999995E-2</c:v>
              </c:pt>
              <c:pt idx="2196">
                <c:v>8.7882199999999994E-2</c:v>
              </c:pt>
              <c:pt idx="2197">
                <c:v>8.7922200000000006E-2</c:v>
              </c:pt>
              <c:pt idx="2198">
                <c:v>8.7962200000000004E-2</c:v>
              </c:pt>
              <c:pt idx="2199">
                <c:v>8.8002200000000003E-2</c:v>
              </c:pt>
              <c:pt idx="2200">
                <c:v>8.8042200000000001E-2</c:v>
              </c:pt>
              <c:pt idx="2201">
                <c:v>8.8082199999999999E-2</c:v>
              </c:pt>
              <c:pt idx="2202">
                <c:v>8.8122199999999998E-2</c:v>
              </c:pt>
              <c:pt idx="2203">
                <c:v>8.8162199999999996E-2</c:v>
              </c:pt>
              <c:pt idx="2204">
                <c:v>8.8202199999999994E-2</c:v>
              </c:pt>
              <c:pt idx="2205">
                <c:v>8.8242200000000007E-2</c:v>
              </c:pt>
              <c:pt idx="2206">
                <c:v>8.8282200000000005E-2</c:v>
              </c:pt>
              <c:pt idx="2207">
                <c:v>8.8322200000000003E-2</c:v>
              </c:pt>
              <c:pt idx="2208">
                <c:v>8.8362200000000002E-2</c:v>
              </c:pt>
              <c:pt idx="2209">
                <c:v>8.84022E-2</c:v>
              </c:pt>
              <c:pt idx="2210">
                <c:v>8.8442199999999999E-2</c:v>
              </c:pt>
              <c:pt idx="2211">
                <c:v>8.8482199999999997E-2</c:v>
              </c:pt>
              <c:pt idx="2212">
                <c:v>8.8522199999999995E-2</c:v>
              </c:pt>
              <c:pt idx="2213">
                <c:v>8.8562199999999994E-2</c:v>
              </c:pt>
              <c:pt idx="2214">
                <c:v>8.8602200000000006E-2</c:v>
              </c:pt>
              <c:pt idx="2215">
                <c:v>8.8642200000000004E-2</c:v>
              </c:pt>
              <c:pt idx="2216">
                <c:v>8.8682200000000003E-2</c:v>
              </c:pt>
              <c:pt idx="2217">
                <c:v>8.8722200000000001E-2</c:v>
              </c:pt>
              <c:pt idx="2218">
                <c:v>8.8762199999999999E-2</c:v>
              </c:pt>
              <c:pt idx="2219">
                <c:v>8.8802199999999998E-2</c:v>
              </c:pt>
              <c:pt idx="2220">
                <c:v>8.8842199999999996E-2</c:v>
              </c:pt>
              <c:pt idx="2221">
                <c:v>8.8882199999999995E-2</c:v>
              </c:pt>
              <c:pt idx="2222">
                <c:v>8.8922200000000007E-2</c:v>
              </c:pt>
              <c:pt idx="2223">
                <c:v>8.8962200000000005E-2</c:v>
              </c:pt>
              <c:pt idx="2224">
                <c:v>8.9002200000000004E-2</c:v>
              </c:pt>
              <c:pt idx="2225">
                <c:v>8.9042200000000002E-2</c:v>
              </c:pt>
              <c:pt idx="2226">
                <c:v>8.90822E-2</c:v>
              </c:pt>
              <c:pt idx="2227">
                <c:v>8.9122199999999999E-2</c:v>
              </c:pt>
              <c:pt idx="2228">
                <c:v>8.9162199999999997E-2</c:v>
              </c:pt>
              <c:pt idx="2229">
                <c:v>8.9202199999999995E-2</c:v>
              </c:pt>
              <c:pt idx="2230">
                <c:v>8.9242199999999994E-2</c:v>
              </c:pt>
              <c:pt idx="2231">
                <c:v>8.9282200000000006E-2</c:v>
              </c:pt>
              <c:pt idx="2232">
                <c:v>8.9322200000000004E-2</c:v>
              </c:pt>
              <c:pt idx="2233">
                <c:v>8.9362200000000003E-2</c:v>
              </c:pt>
              <c:pt idx="2234">
                <c:v>8.9402200000000001E-2</c:v>
              </c:pt>
              <c:pt idx="2235">
                <c:v>8.9442199999999999E-2</c:v>
              </c:pt>
              <c:pt idx="2236">
                <c:v>8.9482199999999998E-2</c:v>
              </c:pt>
              <c:pt idx="2237">
                <c:v>8.9522199999999996E-2</c:v>
              </c:pt>
              <c:pt idx="2238">
                <c:v>8.9562199999999995E-2</c:v>
              </c:pt>
              <c:pt idx="2239">
                <c:v>8.9602200000000007E-2</c:v>
              </c:pt>
              <c:pt idx="2240">
                <c:v>8.9642200000000005E-2</c:v>
              </c:pt>
              <c:pt idx="2241">
                <c:v>8.9682200000000004E-2</c:v>
              </c:pt>
              <c:pt idx="2242">
                <c:v>8.9722200000000002E-2</c:v>
              </c:pt>
              <c:pt idx="2243">
                <c:v>8.97622E-2</c:v>
              </c:pt>
              <c:pt idx="2244">
                <c:v>8.9802199999999999E-2</c:v>
              </c:pt>
              <c:pt idx="2245">
                <c:v>8.9842199999999997E-2</c:v>
              </c:pt>
              <c:pt idx="2246">
                <c:v>8.9882199999999995E-2</c:v>
              </c:pt>
              <c:pt idx="2247">
                <c:v>8.9922199999999994E-2</c:v>
              </c:pt>
              <c:pt idx="2248">
                <c:v>8.9962200000000006E-2</c:v>
              </c:pt>
              <c:pt idx="2249">
                <c:v>9.0002200000000004E-2</c:v>
              </c:pt>
              <c:pt idx="2250">
                <c:v>9.0042200000000003E-2</c:v>
              </c:pt>
              <c:pt idx="2251">
                <c:v>9.0082200000000001E-2</c:v>
              </c:pt>
              <c:pt idx="2252">
                <c:v>9.01222E-2</c:v>
              </c:pt>
              <c:pt idx="2253">
                <c:v>9.0162199999999998E-2</c:v>
              </c:pt>
              <c:pt idx="2254">
                <c:v>9.0202199999999996E-2</c:v>
              </c:pt>
              <c:pt idx="2255">
                <c:v>9.0242199999999995E-2</c:v>
              </c:pt>
              <c:pt idx="2256">
                <c:v>9.0282200000000007E-2</c:v>
              </c:pt>
              <c:pt idx="2257">
                <c:v>9.0322200000000005E-2</c:v>
              </c:pt>
              <c:pt idx="2258">
                <c:v>9.0362200000000004E-2</c:v>
              </c:pt>
              <c:pt idx="2259">
                <c:v>9.0402200000000002E-2</c:v>
              </c:pt>
              <c:pt idx="2260">
                <c:v>9.04422E-2</c:v>
              </c:pt>
              <c:pt idx="2261">
                <c:v>9.0482199999999999E-2</c:v>
              </c:pt>
              <c:pt idx="2262">
                <c:v>9.0522199999999997E-2</c:v>
              </c:pt>
              <c:pt idx="2263">
                <c:v>9.0562199999999995E-2</c:v>
              </c:pt>
              <c:pt idx="2264">
                <c:v>9.0602199999999994E-2</c:v>
              </c:pt>
              <c:pt idx="2265">
                <c:v>9.0642200000000006E-2</c:v>
              </c:pt>
              <c:pt idx="2266">
                <c:v>9.0682200000000004E-2</c:v>
              </c:pt>
              <c:pt idx="2267">
                <c:v>9.0722200000000003E-2</c:v>
              </c:pt>
              <c:pt idx="2268">
                <c:v>9.0762200000000001E-2</c:v>
              </c:pt>
              <c:pt idx="2269">
                <c:v>9.08022E-2</c:v>
              </c:pt>
              <c:pt idx="2270">
                <c:v>9.0842199999999998E-2</c:v>
              </c:pt>
              <c:pt idx="2271">
                <c:v>9.0882199999999996E-2</c:v>
              </c:pt>
              <c:pt idx="2272">
                <c:v>9.0922199999999995E-2</c:v>
              </c:pt>
              <c:pt idx="2273">
                <c:v>9.0962199999999993E-2</c:v>
              </c:pt>
              <c:pt idx="2274">
                <c:v>9.1002200000000005E-2</c:v>
              </c:pt>
              <c:pt idx="2275">
                <c:v>9.1042200000000004E-2</c:v>
              </c:pt>
              <c:pt idx="2276">
                <c:v>9.1082200000000002E-2</c:v>
              </c:pt>
              <c:pt idx="2277">
                <c:v>9.11222E-2</c:v>
              </c:pt>
              <c:pt idx="2278">
                <c:v>9.1162199999999999E-2</c:v>
              </c:pt>
              <c:pt idx="2279">
                <c:v>9.1202199999999997E-2</c:v>
              </c:pt>
              <c:pt idx="2280">
                <c:v>9.1242199999999996E-2</c:v>
              </c:pt>
              <c:pt idx="2281">
                <c:v>9.1282199999999994E-2</c:v>
              </c:pt>
              <c:pt idx="2282">
                <c:v>9.1322200000000006E-2</c:v>
              </c:pt>
              <c:pt idx="2283">
                <c:v>9.1362200000000005E-2</c:v>
              </c:pt>
              <c:pt idx="2284">
                <c:v>9.1402200000000003E-2</c:v>
              </c:pt>
              <c:pt idx="2285">
                <c:v>9.1442200000000001E-2</c:v>
              </c:pt>
              <c:pt idx="2286">
                <c:v>9.14822E-2</c:v>
              </c:pt>
              <c:pt idx="2287">
                <c:v>9.1522199999999998E-2</c:v>
              </c:pt>
              <c:pt idx="2288">
                <c:v>9.1562199999999996E-2</c:v>
              </c:pt>
              <c:pt idx="2289">
                <c:v>9.1602199999999995E-2</c:v>
              </c:pt>
              <c:pt idx="2290">
                <c:v>9.1642199999999993E-2</c:v>
              </c:pt>
              <c:pt idx="2291">
                <c:v>9.1682200000000005E-2</c:v>
              </c:pt>
              <c:pt idx="2292">
                <c:v>9.1722200000000004E-2</c:v>
              </c:pt>
              <c:pt idx="2293">
                <c:v>9.1762200000000002E-2</c:v>
              </c:pt>
              <c:pt idx="2294">
                <c:v>9.18022E-2</c:v>
              </c:pt>
              <c:pt idx="2295">
                <c:v>9.1842199999999999E-2</c:v>
              </c:pt>
              <c:pt idx="2296">
                <c:v>9.1882199999999997E-2</c:v>
              </c:pt>
              <c:pt idx="2297">
                <c:v>9.1922199999999996E-2</c:v>
              </c:pt>
              <c:pt idx="2298">
                <c:v>9.1962199999999994E-2</c:v>
              </c:pt>
              <c:pt idx="2299">
                <c:v>9.2002200000000006E-2</c:v>
              </c:pt>
              <c:pt idx="2300">
                <c:v>9.2042200000000005E-2</c:v>
              </c:pt>
              <c:pt idx="2301">
                <c:v>9.2082200000000003E-2</c:v>
              </c:pt>
              <c:pt idx="2302">
                <c:v>9.2122200000000001E-2</c:v>
              </c:pt>
              <c:pt idx="2303">
                <c:v>9.21622E-2</c:v>
              </c:pt>
              <c:pt idx="2304">
                <c:v>9.2202199999999998E-2</c:v>
              </c:pt>
              <c:pt idx="2305">
                <c:v>9.2242199999999996E-2</c:v>
              </c:pt>
              <c:pt idx="2306">
                <c:v>9.2282199999999995E-2</c:v>
              </c:pt>
              <c:pt idx="2307">
                <c:v>9.2322199999999993E-2</c:v>
              </c:pt>
              <c:pt idx="2308">
                <c:v>9.2362200000000005E-2</c:v>
              </c:pt>
              <c:pt idx="2309">
                <c:v>9.2402200000000004E-2</c:v>
              </c:pt>
              <c:pt idx="2310">
                <c:v>9.2442200000000002E-2</c:v>
              </c:pt>
              <c:pt idx="2311">
                <c:v>9.2482200000000001E-2</c:v>
              </c:pt>
              <c:pt idx="2312">
                <c:v>9.2522199999999999E-2</c:v>
              </c:pt>
              <c:pt idx="2313">
                <c:v>9.2562199999999997E-2</c:v>
              </c:pt>
              <c:pt idx="2314">
                <c:v>9.2602199999999996E-2</c:v>
              </c:pt>
              <c:pt idx="2315">
                <c:v>9.2642199999999994E-2</c:v>
              </c:pt>
              <c:pt idx="2316">
                <c:v>9.2682200000000006E-2</c:v>
              </c:pt>
              <c:pt idx="2317">
                <c:v>9.2722200000000005E-2</c:v>
              </c:pt>
              <c:pt idx="2318">
                <c:v>9.2762200000000003E-2</c:v>
              </c:pt>
              <c:pt idx="2319">
                <c:v>9.2802200000000001E-2</c:v>
              </c:pt>
              <c:pt idx="2320">
                <c:v>9.28422E-2</c:v>
              </c:pt>
              <c:pt idx="2321">
                <c:v>9.2882199999999998E-2</c:v>
              </c:pt>
              <c:pt idx="2322">
                <c:v>9.2922199999999996E-2</c:v>
              </c:pt>
              <c:pt idx="2323">
                <c:v>9.2962199999999995E-2</c:v>
              </c:pt>
              <c:pt idx="2324">
                <c:v>9.3002199999999993E-2</c:v>
              </c:pt>
              <c:pt idx="2325">
                <c:v>9.3042200000000005E-2</c:v>
              </c:pt>
              <c:pt idx="2326">
                <c:v>9.3082200000000004E-2</c:v>
              </c:pt>
              <c:pt idx="2327">
                <c:v>9.3122200000000002E-2</c:v>
              </c:pt>
              <c:pt idx="2328">
                <c:v>9.3162200000000001E-2</c:v>
              </c:pt>
              <c:pt idx="2329">
                <c:v>9.3202199999999999E-2</c:v>
              </c:pt>
              <c:pt idx="2330">
                <c:v>9.3242199999999997E-2</c:v>
              </c:pt>
              <c:pt idx="2331">
                <c:v>9.3282199999999996E-2</c:v>
              </c:pt>
              <c:pt idx="2332">
                <c:v>9.3322199999999994E-2</c:v>
              </c:pt>
              <c:pt idx="2333">
                <c:v>9.3362200000000006E-2</c:v>
              </c:pt>
              <c:pt idx="2334">
                <c:v>9.3402200000000005E-2</c:v>
              </c:pt>
              <c:pt idx="2335">
                <c:v>9.3442200000000003E-2</c:v>
              </c:pt>
              <c:pt idx="2336">
                <c:v>9.3482200000000001E-2</c:v>
              </c:pt>
              <c:pt idx="2337">
                <c:v>9.35222E-2</c:v>
              </c:pt>
              <c:pt idx="2338">
                <c:v>9.3562199999999998E-2</c:v>
              </c:pt>
              <c:pt idx="2339">
                <c:v>9.3602199999999997E-2</c:v>
              </c:pt>
              <c:pt idx="2340">
                <c:v>9.3642199999999995E-2</c:v>
              </c:pt>
              <c:pt idx="2341">
                <c:v>9.3682199999999993E-2</c:v>
              </c:pt>
              <c:pt idx="2342">
                <c:v>9.3722200000000006E-2</c:v>
              </c:pt>
              <c:pt idx="2343">
                <c:v>9.3762200000000004E-2</c:v>
              </c:pt>
              <c:pt idx="2344">
                <c:v>9.3802200000000002E-2</c:v>
              </c:pt>
              <c:pt idx="2345">
                <c:v>9.3842200000000001E-2</c:v>
              </c:pt>
              <c:pt idx="2346">
                <c:v>9.3882199999999999E-2</c:v>
              </c:pt>
              <c:pt idx="2347">
                <c:v>9.3922199999999997E-2</c:v>
              </c:pt>
              <c:pt idx="2348">
                <c:v>9.3962199999999996E-2</c:v>
              </c:pt>
              <c:pt idx="2349">
                <c:v>9.4002199999999994E-2</c:v>
              </c:pt>
              <c:pt idx="2350">
                <c:v>9.4042200000000006E-2</c:v>
              </c:pt>
              <c:pt idx="2351">
                <c:v>9.4082200000000005E-2</c:v>
              </c:pt>
              <c:pt idx="2352">
                <c:v>9.4122200000000003E-2</c:v>
              </c:pt>
              <c:pt idx="2353">
                <c:v>9.4162200000000001E-2</c:v>
              </c:pt>
              <c:pt idx="2354">
                <c:v>9.42022E-2</c:v>
              </c:pt>
              <c:pt idx="2355">
                <c:v>9.4242199999999998E-2</c:v>
              </c:pt>
              <c:pt idx="2356">
                <c:v>9.4282199999999997E-2</c:v>
              </c:pt>
              <c:pt idx="2357">
                <c:v>9.4322199999999995E-2</c:v>
              </c:pt>
              <c:pt idx="2358">
                <c:v>9.4362199999999993E-2</c:v>
              </c:pt>
              <c:pt idx="2359">
                <c:v>9.4402200000000006E-2</c:v>
              </c:pt>
              <c:pt idx="2360">
                <c:v>9.4442200000000004E-2</c:v>
              </c:pt>
              <c:pt idx="2361">
                <c:v>9.4482200000000002E-2</c:v>
              </c:pt>
              <c:pt idx="2362">
                <c:v>9.4522200000000001E-2</c:v>
              </c:pt>
              <c:pt idx="2363">
                <c:v>9.4562199999999999E-2</c:v>
              </c:pt>
              <c:pt idx="2364">
                <c:v>9.4602199999999997E-2</c:v>
              </c:pt>
              <c:pt idx="2365">
                <c:v>9.4642199999999996E-2</c:v>
              </c:pt>
              <c:pt idx="2366">
                <c:v>9.4682199999999994E-2</c:v>
              </c:pt>
              <c:pt idx="2367">
                <c:v>9.4722200000000006E-2</c:v>
              </c:pt>
              <c:pt idx="2368">
                <c:v>9.4762200000000005E-2</c:v>
              </c:pt>
              <c:pt idx="2369">
                <c:v>9.4802200000000003E-2</c:v>
              </c:pt>
              <c:pt idx="2370">
                <c:v>9.4842200000000002E-2</c:v>
              </c:pt>
              <c:pt idx="2371">
                <c:v>9.48822E-2</c:v>
              </c:pt>
              <c:pt idx="2372">
                <c:v>9.4922199999999998E-2</c:v>
              </c:pt>
              <c:pt idx="2373">
                <c:v>9.4962199999999997E-2</c:v>
              </c:pt>
              <c:pt idx="2374">
                <c:v>9.5002199999999995E-2</c:v>
              </c:pt>
              <c:pt idx="2375">
                <c:v>9.5042199999999993E-2</c:v>
              </c:pt>
              <c:pt idx="2376">
                <c:v>9.5082200000000006E-2</c:v>
              </c:pt>
              <c:pt idx="2377">
                <c:v>9.5122200000000004E-2</c:v>
              </c:pt>
              <c:pt idx="2378">
                <c:v>9.5162200000000002E-2</c:v>
              </c:pt>
              <c:pt idx="2379">
                <c:v>9.5202200000000001E-2</c:v>
              </c:pt>
              <c:pt idx="2380">
                <c:v>9.5242199999999999E-2</c:v>
              </c:pt>
              <c:pt idx="2381">
                <c:v>9.5282199999999997E-2</c:v>
              </c:pt>
              <c:pt idx="2382">
                <c:v>9.5322199999999996E-2</c:v>
              </c:pt>
              <c:pt idx="2383">
                <c:v>9.5362199999999994E-2</c:v>
              </c:pt>
              <c:pt idx="2384">
                <c:v>9.5402200000000006E-2</c:v>
              </c:pt>
              <c:pt idx="2385">
                <c:v>9.5442200000000005E-2</c:v>
              </c:pt>
              <c:pt idx="2386">
                <c:v>9.5482200000000003E-2</c:v>
              </c:pt>
              <c:pt idx="2387">
                <c:v>9.5522200000000002E-2</c:v>
              </c:pt>
              <c:pt idx="2388">
                <c:v>9.55622E-2</c:v>
              </c:pt>
              <c:pt idx="2389">
                <c:v>9.5602199999999998E-2</c:v>
              </c:pt>
              <c:pt idx="2390">
                <c:v>9.5642199999999997E-2</c:v>
              </c:pt>
              <c:pt idx="2391">
                <c:v>9.5682199999999995E-2</c:v>
              </c:pt>
              <c:pt idx="2392">
                <c:v>9.5722199999999993E-2</c:v>
              </c:pt>
              <c:pt idx="2393">
                <c:v>9.5762200000000006E-2</c:v>
              </c:pt>
              <c:pt idx="2394">
                <c:v>9.5802200000000004E-2</c:v>
              </c:pt>
              <c:pt idx="2395">
                <c:v>9.5842200000000002E-2</c:v>
              </c:pt>
              <c:pt idx="2396">
                <c:v>9.5882200000000001E-2</c:v>
              </c:pt>
              <c:pt idx="2397">
                <c:v>9.5922199999999999E-2</c:v>
              </c:pt>
              <c:pt idx="2398">
                <c:v>9.5962199999999998E-2</c:v>
              </c:pt>
              <c:pt idx="2399">
                <c:v>9.6002199999999996E-2</c:v>
              </c:pt>
              <c:pt idx="2400">
                <c:v>9.6042199999999994E-2</c:v>
              </c:pt>
              <c:pt idx="2401">
                <c:v>9.6082200000000006E-2</c:v>
              </c:pt>
              <c:pt idx="2402">
                <c:v>9.6122200000000005E-2</c:v>
              </c:pt>
              <c:pt idx="2403">
                <c:v>9.6162200000000003E-2</c:v>
              </c:pt>
              <c:pt idx="2404">
                <c:v>9.6202200000000002E-2</c:v>
              </c:pt>
              <c:pt idx="2405">
                <c:v>9.62422E-2</c:v>
              </c:pt>
              <c:pt idx="2406">
                <c:v>9.6282199999999998E-2</c:v>
              </c:pt>
              <c:pt idx="2407">
                <c:v>9.6322199999999997E-2</c:v>
              </c:pt>
              <c:pt idx="2408">
                <c:v>9.6362199999999995E-2</c:v>
              </c:pt>
              <c:pt idx="2409">
                <c:v>9.6402199999999993E-2</c:v>
              </c:pt>
              <c:pt idx="2410">
                <c:v>9.6442200000000006E-2</c:v>
              </c:pt>
              <c:pt idx="2411">
                <c:v>9.6482200000000004E-2</c:v>
              </c:pt>
              <c:pt idx="2412">
                <c:v>9.6522200000000002E-2</c:v>
              </c:pt>
              <c:pt idx="2413">
                <c:v>9.6562200000000001E-2</c:v>
              </c:pt>
              <c:pt idx="2414">
                <c:v>9.6602199999999999E-2</c:v>
              </c:pt>
              <c:pt idx="2415">
                <c:v>9.6642199999999998E-2</c:v>
              </c:pt>
              <c:pt idx="2416">
                <c:v>9.6682199999999996E-2</c:v>
              </c:pt>
              <c:pt idx="2417">
                <c:v>9.6722199999999994E-2</c:v>
              </c:pt>
              <c:pt idx="2418">
                <c:v>9.6762200000000007E-2</c:v>
              </c:pt>
              <c:pt idx="2419">
                <c:v>9.6802200000000005E-2</c:v>
              </c:pt>
              <c:pt idx="2420">
                <c:v>9.6842200000000003E-2</c:v>
              </c:pt>
              <c:pt idx="2421">
                <c:v>9.6882200000000002E-2</c:v>
              </c:pt>
              <c:pt idx="2422">
                <c:v>9.69222E-2</c:v>
              </c:pt>
              <c:pt idx="2423">
                <c:v>9.6962199999999998E-2</c:v>
              </c:pt>
              <c:pt idx="2424">
                <c:v>9.7002199999999997E-2</c:v>
              </c:pt>
              <c:pt idx="2425">
                <c:v>9.7042199999999995E-2</c:v>
              </c:pt>
              <c:pt idx="2426">
                <c:v>9.7082199999999994E-2</c:v>
              </c:pt>
              <c:pt idx="2427">
                <c:v>9.7122200000000006E-2</c:v>
              </c:pt>
              <c:pt idx="2428">
                <c:v>9.7162200000000004E-2</c:v>
              </c:pt>
              <c:pt idx="2429">
                <c:v>9.7202200000000002E-2</c:v>
              </c:pt>
              <c:pt idx="2430">
                <c:v>9.7242200000000001E-2</c:v>
              </c:pt>
              <c:pt idx="2431">
                <c:v>9.7282199999999999E-2</c:v>
              </c:pt>
              <c:pt idx="2432">
                <c:v>9.7322199999999998E-2</c:v>
              </c:pt>
              <c:pt idx="2433">
                <c:v>9.7362199999999996E-2</c:v>
              </c:pt>
              <c:pt idx="2434">
                <c:v>9.7402199999999994E-2</c:v>
              </c:pt>
              <c:pt idx="2435">
                <c:v>9.7442200000000007E-2</c:v>
              </c:pt>
              <c:pt idx="2436">
                <c:v>9.7482200000000005E-2</c:v>
              </c:pt>
              <c:pt idx="2437">
                <c:v>9.7522200000000003E-2</c:v>
              </c:pt>
              <c:pt idx="2438">
                <c:v>9.7562200000000002E-2</c:v>
              </c:pt>
              <c:pt idx="2439">
                <c:v>9.76022E-2</c:v>
              </c:pt>
              <c:pt idx="2440">
                <c:v>9.7642199999999998E-2</c:v>
              </c:pt>
              <c:pt idx="2441">
                <c:v>9.7682199999999997E-2</c:v>
              </c:pt>
              <c:pt idx="2442">
                <c:v>9.7722199999999995E-2</c:v>
              </c:pt>
              <c:pt idx="2443">
                <c:v>9.7762199999999994E-2</c:v>
              </c:pt>
              <c:pt idx="2444">
                <c:v>9.7802200000000006E-2</c:v>
              </c:pt>
              <c:pt idx="2445">
                <c:v>9.7842200000000004E-2</c:v>
              </c:pt>
              <c:pt idx="2446">
                <c:v>9.7882200000000003E-2</c:v>
              </c:pt>
              <c:pt idx="2447">
                <c:v>9.7922200000000001E-2</c:v>
              </c:pt>
              <c:pt idx="2448">
                <c:v>9.7962199999999999E-2</c:v>
              </c:pt>
              <c:pt idx="2449">
                <c:v>9.8002199999999998E-2</c:v>
              </c:pt>
              <c:pt idx="2450">
                <c:v>9.8042199999999996E-2</c:v>
              </c:pt>
              <c:pt idx="2451">
                <c:v>9.8082199999999994E-2</c:v>
              </c:pt>
              <c:pt idx="2452">
                <c:v>9.8122200000000007E-2</c:v>
              </c:pt>
              <c:pt idx="2453">
                <c:v>9.8162200000000005E-2</c:v>
              </c:pt>
              <c:pt idx="2454">
                <c:v>9.8202200000000003E-2</c:v>
              </c:pt>
              <c:pt idx="2455">
                <c:v>9.8242200000000002E-2</c:v>
              </c:pt>
              <c:pt idx="2456">
                <c:v>9.82822E-2</c:v>
              </c:pt>
              <c:pt idx="2457">
                <c:v>9.8322199999999998E-2</c:v>
              </c:pt>
              <c:pt idx="2458">
                <c:v>9.8362199999999997E-2</c:v>
              </c:pt>
              <c:pt idx="2459">
                <c:v>9.8402199999999995E-2</c:v>
              </c:pt>
              <c:pt idx="2460">
                <c:v>9.8442199999999994E-2</c:v>
              </c:pt>
              <c:pt idx="2461">
                <c:v>9.8482200000000006E-2</c:v>
              </c:pt>
              <c:pt idx="2462">
                <c:v>9.8522200000000004E-2</c:v>
              </c:pt>
              <c:pt idx="2463">
                <c:v>9.8562200000000003E-2</c:v>
              </c:pt>
              <c:pt idx="2464">
                <c:v>9.8602200000000001E-2</c:v>
              </c:pt>
              <c:pt idx="2465">
                <c:v>9.8642199999999999E-2</c:v>
              </c:pt>
              <c:pt idx="2466">
                <c:v>9.8682199999999998E-2</c:v>
              </c:pt>
              <c:pt idx="2467">
                <c:v>9.8722199999999996E-2</c:v>
              </c:pt>
              <c:pt idx="2468">
                <c:v>9.8762199999999994E-2</c:v>
              </c:pt>
              <c:pt idx="2469">
                <c:v>9.8802200000000007E-2</c:v>
              </c:pt>
              <c:pt idx="2470">
                <c:v>9.8842200000000005E-2</c:v>
              </c:pt>
              <c:pt idx="2471">
                <c:v>9.8882200000000003E-2</c:v>
              </c:pt>
              <c:pt idx="2472">
                <c:v>9.8922200000000002E-2</c:v>
              </c:pt>
              <c:pt idx="2473">
                <c:v>9.89622E-2</c:v>
              </c:pt>
              <c:pt idx="2474">
                <c:v>9.9002199999999999E-2</c:v>
              </c:pt>
              <c:pt idx="2475">
                <c:v>9.9042199999999997E-2</c:v>
              </c:pt>
              <c:pt idx="2476">
                <c:v>9.9082199999999995E-2</c:v>
              </c:pt>
              <c:pt idx="2477">
                <c:v>9.9122199999999994E-2</c:v>
              </c:pt>
              <c:pt idx="2478">
                <c:v>9.9162200000000006E-2</c:v>
              </c:pt>
              <c:pt idx="2479">
                <c:v>9.9202200000000004E-2</c:v>
              </c:pt>
              <c:pt idx="2480">
                <c:v>9.9242200000000003E-2</c:v>
              </c:pt>
              <c:pt idx="2481">
                <c:v>9.9282200000000001E-2</c:v>
              </c:pt>
              <c:pt idx="2482">
                <c:v>9.9322199999999999E-2</c:v>
              </c:pt>
              <c:pt idx="2483">
                <c:v>9.9362199999999998E-2</c:v>
              </c:pt>
              <c:pt idx="2484">
                <c:v>9.9402199999999996E-2</c:v>
              </c:pt>
              <c:pt idx="2485">
                <c:v>9.9442199999999994E-2</c:v>
              </c:pt>
              <c:pt idx="2486">
                <c:v>9.9482200000000007E-2</c:v>
              </c:pt>
              <c:pt idx="2487">
                <c:v>9.9522200000000005E-2</c:v>
              </c:pt>
              <c:pt idx="2488">
                <c:v>9.9562200000000003E-2</c:v>
              </c:pt>
              <c:pt idx="2489">
                <c:v>9.9602200000000002E-2</c:v>
              </c:pt>
              <c:pt idx="2490">
                <c:v>9.96422E-2</c:v>
              </c:pt>
              <c:pt idx="2491">
                <c:v>9.9682199999999999E-2</c:v>
              </c:pt>
              <c:pt idx="2492">
                <c:v>9.9722199999999997E-2</c:v>
              </c:pt>
              <c:pt idx="2493">
                <c:v>9.9762199999999995E-2</c:v>
              </c:pt>
              <c:pt idx="2494">
                <c:v>9.9802199999999994E-2</c:v>
              </c:pt>
              <c:pt idx="2495">
                <c:v>9.9842200000000006E-2</c:v>
              </c:pt>
              <c:pt idx="2496">
                <c:v>9.9882200000000004E-2</c:v>
              </c:pt>
              <c:pt idx="2497">
                <c:v>9.9922200000000003E-2</c:v>
              </c:pt>
              <c:pt idx="2498">
                <c:v>9.9962200000000001E-2</c:v>
              </c:pt>
              <c:pt idx="2499">
                <c:v>0.10000199999999999</c:v>
              </c:pt>
              <c:pt idx="2500">
                <c:v>0.10004200000000001</c:v>
              </c:pt>
              <c:pt idx="2501">
                <c:v>0.100082</c:v>
              </c:pt>
              <c:pt idx="2502">
                <c:v>0.100122</c:v>
              </c:pt>
              <c:pt idx="2503">
                <c:v>0.100162</c:v>
              </c:pt>
              <c:pt idx="2504">
                <c:v>0.100202</c:v>
              </c:pt>
              <c:pt idx="2505">
                <c:v>0.100242</c:v>
              </c:pt>
              <c:pt idx="2506">
                <c:v>0.100282</c:v>
              </c:pt>
              <c:pt idx="2507">
                <c:v>0.10032199999999999</c:v>
              </c:pt>
              <c:pt idx="2508">
                <c:v>0.10036200000000001</c:v>
              </c:pt>
              <c:pt idx="2509">
                <c:v>0.10040200000000001</c:v>
              </c:pt>
              <c:pt idx="2510">
                <c:v>0.100442</c:v>
              </c:pt>
              <c:pt idx="2511">
                <c:v>0.100482</c:v>
              </c:pt>
              <c:pt idx="2512">
                <c:v>0.100522</c:v>
              </c:pt>
              <c:pt idx="2513">
                <c:v>0.100562</c:v>
              </c:pt>
              <c:pt idx="2514">
                <c:v>0.100602</c:v>
              </c:pt>
              <c:pt idx="2515">
                <c:v>0.100642</c:v>
              </c:pt>
              <c:pt idx="2516">
                <c:v>0.10068199999999999</c:v>
              </c:pt>
              <c:pt idx="2517">
                <c:v>0.10072200000000001</c:v>
              </c:pt>
              <c:pt idx="2518">
                <c:v>0.100762</c:v>
              </c:pt>
              <c:pt idx="2519">
                <c:v>0.100802</c:v>
              </c:pt>
              <c:pt idx="2520">
                <c:v>0.100842</c:v>
              </c:pt>
              <c:pt idx="2521">
                <c:v>0.100882</c:v>
              </c:pt>
              <c:pt idx="2522">
                <c:v>0.100922</c:v>
              </c:pt>
              <c:pt idx="2523">
                <c:v>0.100962</c:v>
              </c:pt>
              <c:pt idx="2524">
                <c:v>0.10100199999999999</c:v>
              </c:pt>
              <c:pt idx="2525">
                <c:v>0.10104200000000001</c:v>
              </c:pt>
              <c:pt idx="2526">
                <c:v>0.10108200000000001</c:v>
              </c:pt>
              <c:pt idx="2527">
                <c:v>0.101122</c:v>
              </c:pt>
              <c:pt idx="2528">
                <c:v>0.101162</c:v>
              </c:pt>
              <c:pt idx="2529">
                <c:v>0.101202</c:v>
              </c:pt>
              <c:pt idx="2530">
                <c:v>0.101242</c:v>
              </c:pt>
              <c:pt idx="2531">
                <c:v>0.101282</c:v>
              </c:pt>
              <c:pt idx="2532">
                <c:v>0.101322</c:v>
              </c:pt>
              <c:pt idx="2533">
                <c:v>0.10136199999999999</c:v>
              </c:pt>
              <c:pt idx="2534">
                <c:v>0.10140200000000001</c:v>
              </c:pt>
              <c:pt idx="2535">
                <c:v>0.101442</c:v>
              </c:pt>
              <c:pt idx="2536">
                <c:v>0.101482</c:v>
              </c:pt>
              <c:pt idx="2537">
                <c:v>0.101522</c:v>
              </c:pt>
              <c:pt idx="2538">
                <c:v>0.101562</c:v>
              </c:pt>
              <c:pt idx="2539">
                <c:v>0.101602</c:v>
              </c:pt>
              <c:pt idx="2540">
                <c:v>0.101642</c:v>
              </c:pt>
              <c:pt idx="2541">
                <c:v>0.10168199999999999</c:v>
              </c:pt>
              <c:pt idx="2542">
                <c:v>0.10172200000000001</c:v>
              </c:pt>
              <c:pt idx="2543">
                <c:v>0.10176200000000001</c:v>
              </c:pt>
              <c:pt idx="2544">
                <c:v>0.101802</c:v>
              </c:pt>
              <c:pt idx="2545">
                <c:v>0.101842</c:v>
              </c:pt>
              <c:pt idx="2546">
                <c:v>0.101882</c:v>
              </c:pt>
              <c:pt idx="2547">
                <c:v>0.101922</c:v>
              </c:pt>
              <c:pt idx="2548">
                <c:v>0.101962</c:v>
              </c:pt>
              <c:pt idx="2549">
                <c:v>0.102002</c:v>
              </c:pt>
              <c:pt idx="2550">
                <c:v>0.10204199999999999</c:v>
              </c:pt>
              <c:pt idx="2551">
                <c:v>0.10208200000000001</c:v>
              </c:pt>
              <c:pt idx="2552">
                <c:v>0.102122</c:v>
              </c:pt>
              <c:pt idx="2553">
                <c:v>0.102162</c:v>
              </c:pt>
              <c:pt idx="2554">
                <c:v>0.102202</c:v>
              </c:pt>
              <c:pt idx="2555">
                <c:v>0.102242</c:v>
              </c:pt>
              <c:pt idx="2556">
                <c:v>0.102282</c:v>
              </c:pt>
              <c:pt idx="2557">
                <c:v>0.102322</c:v>
              </c:pt>
              <c:pt idx="2558">
                <c:v>0.10236199999999999</c:v>
              </c:pt>
              <c:pt idx="2559">
                <c:v>0.10240200000000001</c:v>
              </c:pt>
              <c:pt idx="2560">
                <c:v>0.10244200000000001</c:v>
              </c:pt>
              <c:pt idx="2561">
                <c:v>0.102482</c:v>
              </c:pt>
              <c:pt idx="2562">
                <c:v>0.102522</c:v>
              </c:pt>
              <c:pt idx="2563">
                <c:v>0.102562</c:v>
              </c:pt>
              <c:pt idx="2564">
                <c:v>0.102602</c:v>
              </c:pt>
              <c:pt idx="2565">
                <c:v>0.102642</c:v>
              </c:pt>
              <c:pt idx="2566">
                <c:v>0.102682</c:v>
              </c:pt>
              <c:pt idx="2567">
                <c:v>0.10272199999999999</c:v>
              </c:pt>
              <c:pt idx="2568">
                <c:v>0.10276200000000001</c:v>
              </c:pt>
              <c:pt idx="2569">
                <c:v>0.102802</c:v>
              </c:pt>
              <c:pt idx="2570">
                <c:v>0.102842</c:v>
              </c:pt>
              <c:pt idx="2571">
                <c:v>0.102882</c:v>
              </c:pt>
              <c:pt idx="2572">
                <c:v>0.102922</c:v>
              </c:pt>
              <c:pt idx="2573">
                <c:v>0.102962</c:v>
              </c:pt>
              <c:pt idx="2574">
                <c:v>0.103002</c:v>
              </c:pt>
              <c:pt idx="2575">
                <c:v>0.10304199999999999</c:v>
              </c:pt>
              <c:pt idx="2576">
                <c:v>0.10308199999999999</c:v>
              </c:pt>
              <c:pt idx="2577">
                <c:v>0.10312200000000001</c:v>
              </c:pt>
              <c:pt idx="2578">
                <c:v>0.103162</c:v>
              </c:pt>
              <c:pt idx="2579">
                <c:v>0.103202</c:v>
              </c:pt>
              <c:pt idx="2580">
                <c:v>0.103242</c:v>
              </c:pt>
              <c:pt idx="2581">
                <c:v>0.103282</c:v>
              </c:pt>
              <c:pt idx="2582">
                <c:v>0.103322</c:v>
              </c:pt>
              <c:pt idx="2583">
                <c:v>0.103362</c:v>
              </c:pt>
              <c:pt idx="2584">
                <c:v>0.10340199999999999</c:v>
              </c:pt>
              <c:pt idx="2585">
                <c:v>0.10344200000000001</c:v>
              </c:pt>
              <c:pt idx="2586">
                <c:v>0.103482</c:v>
              </c:pt>
              <c:pt idx="2587">
                <c:v>0.103522</c:v>
              </c:pt>
              <c:pt idx="2588">
                <c:v>0.103562</c:v>
              </c:pt>
              <c:pt idx="2589">
                <c:v>0.103602</c:v>
              </c:pt>
              <c:pt idx="2590">
                <c:v>0.103642</c:v>
              </c:pt>
              <c:pt idx="2591">
                <c:v>0.103682</c:v>
              </c:pt>
              <c:pt idx="2592">
                <c:v>0.10372199999999999</c:v>
              </c:pt>
              <c:pt idx="2593">
                <c:v>0.10376199999999999</c:v>
              </c:pt>
              <c:pt idx="2594">
                <c:v>0.10380200000000001</c:v>
              </c:pt>
              <c:pt idx="2595">
                <c:v>0.103842</c:v>
              </c:pt>
              <c:pt idx="2596">
                <c:v>0.103882</c:v>
              </c:pt>
              <c:pt idx="2597">
                <c:v>0.103922</c:v>
              </c:pt>
              <c:pt idx="2598">
                <c:v>0.103962</c:v>
              </c:pt>
              <c:pt idx="2599">
                <c:v>0.104002</c:v>
              </c:pt>
              <c:pt idx="2600">
                <c:v>0.104042</c:v>
              </c:pt>
              <c:pt idx="2601">
                <c:v>0.10408199999999999</c:v>
              </c:pt>
              <c:pt idx="2602">
                <c:v>0.10412200000000001</c:v>
              </c:pt>
              <c:pt idx="2603">
                <c:v>0.104162</c:v>
              </c:pt>
              <c:pt idx="2604">
                <c:v>0.104202</c:v>
              </c:pt>
              <c:pt idx="2605">
                <c:v>0.104242</c:v>
              </c:pt>
              <c:pt idx="2606">
                <c:v>0.104282</c:v>
              </c:pt>
              <c:pt idx="2607">
                <c:v>0.104322</c:v>
              </c:pt>
              <c:pt idx="2608">
                <c:v>0.104362</c:v>
              </c:pt>
              <c:pt idx="2609">
                <c:v>0.10440199999999999</c:v>
              </c:pt>
              <c:pt idx="2610">
                <c:v>0.10444199999999999</c:v>
              </c:pt>
              <c:pt idx="2611">
                <c:v>0.10448200000000001</c:v>
              </c:pt>
              <c:pt idx="2612">
                <c:v>0.104522</c:v>
              </c:pt>
              <c:pt idx="2613">
                <c:v>0.104562</c:v>
              </c:pt>
              <c:pt idx="2614">
                <c:v>0.104602</c:v>
              </c:pt>
              <c:pt idx="2615">
                <c:v>0.104642</c:v>
              </c:pt>
              <c:pt idx="2616">
                <c:v>0.104682</c:v>
              </c:pt>
              <c:pt idx="2617">
                <c:v>0.104722</c:v>
              </c:pt>
              <c:pt idx="2618">
                <c:v>0.10476199999999999</c:v>
              </c:pt>
              <c:pt idx="2619">
                <c:v>0.10480200000000001</c:v>
              </c:pt>
              <c:pt idx="2620">
                <c:v>0.104842</c:v>
              </c:pt>
              <c:pt idx="2621">
                <c:v>0.104882</c:v>
              </c:pt>
              <c:pt idx="2622">
                <c:v>0.104922</c:v>
              </c:pt>
              <c:pt idx="2623">
                <c:v>0.104962</c:v>
              </c:pt>
              <c:pt idx="2624">
                <c:v>0.105002</c:v>
              </c:pt>
              <c:pt idx="2625">
                <c:v>0.105042</c:v>
              </c:pt>
              <c:pt idx="2626">
                <c:v>0.10508199999999999</c:v>
              </c:pt>
              <c:pt idx="2627">
                <c:v>0.10512199999999999</c:v>
              </c:pt>
              <c:pt idx="2628">
                <c:v>0.10516200000000001</c:v>
              </c:pt>
              <c:pt idx="2629">
                <c:v>0.105202</c:v>
              </c:pt>
              <c:pt idx="2630">
                <c:v>0.105242</c:v>
              </c:pt>
              <c:pt idx="2631">
                <c:v>0.105282</c:v>
              </c:pt>
              <c:pt idx="2632">
                <c:v>0.105322</c:v>
              </c:pt>
              <c:pt idx="2633">
                <c:v>0.105362</c:v>
              </c:pt>
              <c:pt idx="2634">
                <c:v>0.105402</c:v>
              </c:pt>
              <c:pt idx="2635">
                <c:v>0.10544199999999999</c:v>
              </c:pt>
              <c:pt idx="2636">
                <c:v>0.10548200000000001</c:v>
              </c:pt>
              <c:pt idx="2637">
                <c:v>0.105522</c:v>
              </c:pt>
              <c:pt idx="2638">
                <c:v>0.105562</c:v>
              </c:pt>
              <c:pt idx="2639">
                <c:v>0.105602</c:v>
              </c:pt>
              <c:pt idx="2640">
                <c:v>0.105642</c:v>
              </c:pt>
              <c:pt idx="2641">
                <c:v>0.105682</c:v>
              </c:pt>
              <c:pt idx="2642">
                <c:v>0.105722</c:v>
              </c:pt>
              <c:pt idx="2643">
                <c:v>0.10576199999999999</c:v>
              </c:pt>
              <c:pt idx="2644">
                <c:v>0.10580199999999999</c:v>
              </c:pt>
              <c:pt idx="2645">
                <c:v>0.10584200000000001</c:v>
              </c:pt>
              <c:pt idx="2646">
                <c:v>0.105882</c:v>
              </c:pt>
              <c:pt idx="2647">
                <c:v>0.105922</c:v>
              </c:pt>
              <c:pt idx="2648">
                <c:v>0.105962</c:v>
              </c:pt>
              <c:pt idx="2649">
                <c:v>0.106002</c:v>
              </c:pt>
              <c:pt idx="2650">
                <c:v>0.106042</c:v>
              </c:pt>
              <c:pt idx="2651">
                <c:v>0.106082</c:v>
              </c:pt>
              <c:pt idx="2652">
                <c:v>0.10612199999999999</c:v>
              </c:pt>
              <c:pt idx="2653">
                <c:v>0.10616200000000001</c:v>
              </c:pt>
              <c:pt idx="2654">
                <c:v>0.106202</c:v>
              </c:pt>
              <c:pt idx="2655">
                <c:v>0.106242</c:v>
              </c:pt>
              <c:pt idx="2656">
                <c:v>0.106282</c:v>
              </c:pt>
              <c:pt idx="2657">
                <c:v>0.106322</c:v>
              </c:pt>
              <c:pt idx="2658">
                <c:v>0.106362</c:v>
              </c:pt>
              <c:pt idx="2659">
                <c:v>0.106402</c:v>
              </c:pt>
              <c:pt idx="2660">
                <c:v>0.10644199999999999</c:v>
              </c:pt>
              <c:pt idx="2661">
                <c:v>0.10648199999999999</c:v>
              </c:pt>
              <c:pt idx="2662">
                <c:v>0.10652200000000001</c:v>
              </c:pt>
              <c:pt idx="2663">
                <c:v>0.106562</c:v>
              </c:pt>
              <c:pt idx="2664">
                <c:v>0.106602</c:v>
              </c:pt>
              <c:pt idx="2665">
                <c:v>0.106642</c:v>
              </c:pt>
              <c:pt idx="2666">
                <c:v>0.106682</c:v>
              </c:pt>
              <c:pt idx="2667">
                <c:v>0.106722</c:v>
              </c:pt>
              <c:pt idx="2668">
                <c:v>0.106762</c:v>
              </c:pt>
              <c:pt idx="2669">
                <c:v>0.10680199999999999</c:v>
              </c:pt>
              <c:pt idx="2670">
                <c:v>0.10684200000000001</c:v>
              </c:pt>
              <c:pt idx="2671">
                <c:v>0.106882</c:v>
              </c:pt>
              <c:pt idx="2672">
                <c:v>0.106922</c:v>
              </c:pt>
              <c:pt idx="2673">
                <c:v>0.106962</c:v>
              </c:pt>
              <c:pt idx="2674">
                <c:v>0.107002</c:v>
              </c:pt>
              <c:pt idx="2675">
                <c:v>0.107042</c:v>
              </c:pt>
              <c:pt idx="2676">
                <c:v>0.107082</c:v>
              </c:pt>
              <c:pt idx="2677">
                <c:v>0.107122</c:v>
              </c:pt>
              <c:pt idx="2678">
                <c:v>0.10716199999999999</c:v>
              </c:pt>
              <c:pt idx="2679">
                <c:v>0.10720200000000001</c:v>
              </c:pt>
              <c:pt idx="2680">
                <c:v>0.107242</c:v>
              </c:pt>
              <c:pt idx="2681">
                <c:v>0.107282</c:v>
              </c:pt>
              <c:pt idx="2682">
                <c:v>0.107322</c:v>
              </c:pt>
              <c:pt idx="2683">
                <c:v>0.107362</c:v>
              </c:pt>
              <c:pt idx="2684">
                <c:v>0.107402</c:v>
              </c:pt>
              <c:pt idx="2685">
                <c:v>0.107442</c:v>
              </c:pt>
              <c:pt idx="2686">
                <c:v>0.10748199999999999</c:v>
              </c:pt>
              <c:pt idx="2687">
                <c:v>0.10752200000000001</c:v>
              </c:pt>
              <c:pt idx="2688">
                <c:v>0.107562</c:v>
              </c:pt>
              <c:pt idx="2689">
                <c:v>0.107602</c:v>
              </c:pt>
              <c:pt idx="2690">
                <c:v>0.107642</c:v>
              </c:pt>
              <c:pt idx="2691">
                <c:v>0.107682</c:v>
              </c:pt>
              <c:pt idx="2692">
                <c:v>0.107722</c:v>
              </c:pt>
              <c:pt idx="2693">
                <c:v>0.107762</c:v>
              </c:pt>
              <c:pt idx="2694">
                <c:v>0.107802</c:v>
              </c:pt>
              <c:pt idx="2695">
                <c:v>0.10784199999999999</c:v>
              </c:pt>
              <c:pt idx="2696">
                <c:v>0.10788200000000001</c:v>
              </c:pt>
              <c:pt idx="2697">
                <c:v>0.107922</c:v>
              </c:pt>
              <c:pt idx="2698">
                <c:v>0.107962</c:v>
              </c:pt>
              <c:pt idx="2699">
                <c:v>0.108002</c:v>
              </c:pt>
              <c:pt idx="2700">
                <c:v>0.108042</c:v>
              </c:pt>
              <c:pt idx="2701">
                <c:v>0.108082</c:v>
              </c:pt>
              <c:pt idx="2702">
                <c:v>0.108122</c:v>
              </c:pt>
              <c:pt idx="2703">
                <c:v>0.10816199999999999</c:v>
              </c:pt>
              <c:pt idx="2704">
                <c:v>0.10820200000000001</c:v>
              </c:pt>
              <c:pt idx="2705">
                <c:v>0.108242</c:v>
              </c:pt>
              <c:pt idx="2706">
                <c:v>0.108282</c:v>
              </c:pt>
              <c:pt idx="2707">
                <c:v>0.108322</c:v>
              </c:pt>
              <c:pt idx="2708">
                <c:v>0.108362</c:v>
              </c:pt>
              <c:pt idx="2709">
                <c:v>0.108402</c:v>
              </c:pt>
              <c:pt idx="2710">
                <c:v>0.108442</c:v>
              </c:pt>
              <c:pt idx="2711">
                <c:v>0.108482</c:v>
              </c:pt>
              <c:pt idx="2712">
                <c:v>0.10852199999999999</c:v>
              </c:pt>
              <c:pt idx="2713">
                <c:v>0.10856200000000001</c:v>
              </c:pt>
              <c:pt idx="2714">
                <c:v>0.108602</c:v>
              </c:pt>
              <c:pt idx="2715">
                <c:v>0.108642</c:v>
              </c:pt>
              <c:pt idx="2716">
                <c:v>0.108682</c:v>
              </c:pt>
              <c:pt idx="2717">
                <c:v>0.108722</c:v>
              </c:pt>
              <c:pt idx="2718">
                <c:v>0.108762</c:v>
              </c:pt>
              <c:pt idx="2719">
                <c:v>0.108802</c:v>
              </c:pt>
              <c:pt idx="2720">
                <c:v>0.10884199999999999</c:v>
              </c:pt>
              <c:pt idx="2721">
                <c:v>0.10888200000000001</c:v>
              </c:pt>
              <c:pt idx="2722">
                <c:v>0.108922</c:v>
              </c:pt>
              <c:pt idx="2723">
                <c:v>0.108962</c:v>
              </c:pt>
              <c:pt idx="2724">
                <c:v>0.109002</c:v>
              </c:pt>
              <c:pt idx="2725">
                <c:v>0.109042</c:v>
              </c:pt>
              <c:pt idx="2726">
                <c:v>0.109082</c:v>
              </c:pt>
              <c:pt idx="2727">
                <c:v>0.109122</c:v>
              </c:pt>
              <c:pt idx="2728">
                <c:v>0.109162</c:v>
              </c:pt>
              <c:pt idx="2729">
                <c:v>0.10920199999999999</c:v>
              </c:pt>
              <c:pt idx="2730">
                <c:v>0.10924200000000001</c:v>
              </c:pt>
              <c:pt idx="2731">
                <c:v>0.109282</c:v>
              </c:pt>
              <c:pt idx="2732">
                <c:v>0.109322</c:v>
              </c:pt>
              <c:pt idx="2733">
                <c:v>0.109362</c:v>
              </c:pt>
              <c:pt idx="2734">
                <c:v>0.109402</c:v>
              </c:pt>
              <c:pt idx="2735">
                <c:v>0.109442</c:v>
              </c:pt>
              <c:pt idx="2736">
                <c:v>0.109482</c:v>
              </c:pt>
              <c:pt idx="2737">
                <c:v>0.10952199999999999</c:v>
              </c:pt>
              <c:pt idx="2738">
                <c:v>0.10956200000000001</c:v>
              </c:pt>
              <c:pt idx="2739">
                <c:v>0.109602</c:v>
              </c:pt>
              <c:pt idx="2740">
                <c:v>0.109642</c:v>
              </c:pt>
              <c:pt idx="2741">
                <c:v>0.109682</c:v>
              </c:pt>
              <c:pt idx="2742">
                <c:v>0.109722</c:v>
              </c:pt>
              <c:pt idx="2743">
                <c:v>0.109762</c:v>
              </c:pt>
              <c:pt idx="2744">
                <c:v>0.109802</c:v>
              </c:pt>
              <c:pt idx="2745">
                <c:v>0.109842</c:v>
              </c:pt>
              <c:pt idx="2746">
                <c:v>0.10988199999999999</c:v>
              </c:pt>
              <c:pt idx="2747">
                <c:v>0.10992200000000001</c:v>
              </c:pt>
              <c:pt idx="2748">
                <c:v>0.109962</c:v>
              </c:pt>
              <c:pt idx="2749">
                <c:v>0.110002</c:v>
              </c:pt>
              <c:pt idx="2750">
                <c:v>0.110042</c:v>
              </c:pt>
              <c:pt idx="2751">
                <c:v>0.110082</c:v>
              </c:pt>
              <c:pt idx="2752">
                <c:v>0.110122</c:v>
              </c:pt>
              <c:pt idx="2753">
                <c:v>0.110162</c:v>
              </c:pt>
              <c:pt idx="2754">
                <c:v>0.11020199999999999</c:v>
              </c:pt>
              <c:pt idx="2755">
                <c:v>0.11024200000000001</c:v>
              </c:pt>
              <c:pt idx="2756">
                <c:v>0.11028200000000001</c:v>
              </c:pt>
              <c:pt idx="2757">
                <c:v>0.110322</c:v>
              </c:pt>
              <c:pt idx="2758">
                <c:v>0.110362</c:v>
              </c:pt>
              <c:pt idx="2759">
                <c:v>0.110402</c:v>
              </c:pt>
              <c:pt idx="2760">
                <c:v>0.110442</c:v>
              </c:pt>
              <c:pt idx="2761">
                <c:v>0.110482</c:v>
              </c:pt>
              <c:pt idx="2762">
                <c:v>0.110522</c:v>
              </c:pt>
              <c:pt idx="2763">
                <c:v>0.11056199999999999</c:v>
              </c:pt>
              <c:pt idx="2764">
                <c:v>0.11060200000000001</c:v>
              </c:pt>
              <c:pt idx="2765">
                <c:v>0.110642</c:v>
              </c:pt>
              <c:pt idx="2766">
                <c:v>0.110682</c:v>
              </c:pt>
              <c:pt idx="2767">
                <c:v>0.110722</c:v>
              </c:pt>
              <c:pt idx="2768">
                <c:v>0.110762</c:v>
              </c:pt>
              <c:pt idx="2769">
                <c:v>0.110802</c:v>
              </c:pt>
              <c:pt idx="2770">
                <c:v>0.110842</c:v>
              </c:pt>
              <c:pt idx="2771">
                <c:v>0.11088199999999999</c:v>
              </c:pt>
              <c:pt idx="2772">
                <c:v>0.11092200000000001</c:v>
              </c:pt>
              <c:pt idx="2773">
                <c:v>0.11096200000000001</c:v>
              </c:pt>
              <c:pt idx="2774">
                <c:v>0.111002</c:v>
              </c:pt>
              <c:pt idx="2775">
                <c:v>0.111042</c:v>
              </c:pt>
              <c:pt idx="2776">
                <c:v>0.111082</c:v>
              </c:pt>
              <c:pt idx="2777">
                <c:v>0.111122</c:v>
              </c:pt>
              <c:pt idx="2778">
                <c:v>0.111162</c:v>
              </c:pt>
              <c:pt idx="2779">
                <c:v>0.111202</c:v>
              </c:pt>
              <c:pt idx="2780">
                <c:v>0.11124199999999999</c:v>
              </c:pt>
              <c:pt idx="2781">
                <c:v>0.11128200000000001</c:v>
              </c:pt>
              <c:pt idx="2782">
                <c:v>0.111322</c:v>
              </c:pt>
              <c:pt idx="2783">
                <c:v>0.111362</c:v>
              </c:pt>
              <c:pt idx="2784">
                <c:v>0.111402</c:v>
              </c:pt>
              <c:pt idx="2785">
                <c:v>0.111442</c:v>
              </c:pt>
              <c:pt idx="2786">
                <c:v>0.111482</c:v>
              </c:pt>
              <c:pt idx="2787">
                <c:v>0.111522</c:v>
              </c:pt>
              <c:pt idx="2788">
                <c:v>0.11156199999999999</c:v>
              </c:pt>
              <c:pt idx="2789">
                <c:v>0.11160200000000001</c:v>
              </c:pt>
              <c:pt idx="2790">
                <c:v>0.11164200000000001</c:v>
              </c:pt>
              <c:pt idx="2791">
                <c:v>0.111682</c:v>
              </c:pt>
              <c:pt idx="2792">
                <c:v>0.111722</c:v>
              </c:pt>
              <c:pt idx="2793">
                <c:v>0.111762</c:v>
              </c:pt>
              <c:pt idx="2794">
                <c:v>0.111802</c:v>
              </c:pt>
              <c:pt idx="2795">
                <c:v>0.111842</c:v>
              </c:pt>
              <c:pt idx="2796">
                <c:v>0.111882</c:v>
              </c:pt>
              <c:pt idx="2797">
                <c:v>0.11192199999999999</c:v>
              </c:pt>
              <c:pt idx="2798">
                <c:v>0.11196200000000001</c:v>
              </c:pt>
              <c:pt idx="2799">
                <c:v>0.112002</c:v>
              </c:pt>
              <c:pt idx="2800">
                <c:v>0.112042</c:v>
              </c:pt>
              <c:pt idx="2801">
                <c:v>0.112082</c:v>
              </c:pt>
              <c:pt idx="2802">
                <c:v>0.112122</c:v>
              </c:pt>
              <c:pt idx="2803">
                <c:v>0.112162</c:v>
              </c:pt>
              <c:pt idx="2804">
                <c:v>0.112202</c:v>
              </c:pt>
              <c:pt idx="2805">
                <c:v>0.11224199999999999</c:v>
              </c:pt>
              <c:pt idx="2806">
                <c:v>0.11228200000000001</c:v>
              </c:pt>
              <c:pt idx="2807">
                <c:v>0.11232200000000001</c:v>
              </c:pt>
              <c:pt idx="2808">
                <c:v>0.112362</c:v>
              </c:pt>
              <c:pt idx="2809">
                <c:v>0.112402</c:v>
              </c:pt>
              <c:pt idx="2810">
                <c:v>0.112442</c:v>
              </c:pt>
              <c:pt idx="2811">
                <c:v>0.112482</c:v>
              </c:pt>
              <c:pt idx="2812">
                <c:v>0.112522</c:v>
              </c:pt>
              <c:pt idx="2813">
                <c:v>0.112562</c:v>
              </c:pt>
              <c:pt idx="2814">
                <c:v>0.11260199999999999</c:v>
              </c:pt>
              <c:pt idx="2815">
                <c:v>0.11264200000000001</c:v>
              </c:pt>
              <c:pt idx="2816">
                <c:v>0.112682</c:v>
              </c:pt>
              <c:pt idx="2817">
                <c:v>0.112722</c:v>
              </c:pt>
              <c:pt idx="2818">
                <c:v>0.112762</c:v>
              </c:pt>
              <c:pt idx="2819">
                <c:v>0.112802</c:v>
              </c:pt>
              <c:pt idx="2820">
                <c:v>0.112842</c:v>
              </c:pt>
              <c:pt idx="2821">
                <c:v>0.112882</c:v>
              </c:pt>
              <c:pt idx="2822">
                <c:v>0.11292199999999999</c:v>
              </c:pt>
              <c:pt idx="2823">
                <c:v>0.11296200000000001</c:v>
              </c:pt>
              <c:pt idx="2824">
                <c:v>0.11300200000000001</c:v>
              </c:pt>
              <c:pt idx="2825">
                <c:v>0.113042</c:v>
              </c:pt>
              <c:pt idx="2826">
                <c:v>0.113082</c:v>
              </c:pt>
              <c:pt idx="2827">
                <c:v>0.113122</c:v>
              </c:pt>
              <c:pt idx="2828">
                <c:v>0.113162</c:v>
              </c:pt>
              <c:pt idx="2829">
                <c:v>0.113202</c:v>
              </c:pt>
              <c:pt idx="2830">
                <c:v>0.113242</c:v>
              </c:pt>
              <c:pt idx="2831">
                <c:v>0.11328199999999999</c:v>
              </c:pt>
              <c:pt idx="2832">
                <c:v>0.11332200000000001</c:v>
              </c:pt>
              <c:pt idx="2833">
                <c:v>0.113362</c:v>
              </c:pt>
              <c:pt idx="2834">
                <c:v>0.113402</c:v>
              </c:pt>
              <c:pt idx="2835">
                <c:v>0.113442</c:v>
              </c:pt>
              <c:pt idx="2836">
                <c:v>0.113482</c:v>
              </c:pt>
              <c:pt idx="2837">
                <c:v>0.113522</c:v>
              </c:pt>
              <c:pt idx="2838">
                <c:v>0.113562</c:v>
              </c:pt>
              <c:pt idx="2839">
                <c:v>0.11360199999999999</c:v>
              </c:pt>
              <c:pt idx="2840">
                <c:v>0.11364200000000001</c:v>
              </c:pt>
              <c:pt idx="2841">
                <c:v>0.11368200000000001</c:v>
              </c:pt>
              <c:pt idx="2842">
                <c:v>0.113722</c:v>
              </c:pt>
              <c:pt idx="2843">
                <c:v>0.113762</c:v>
              </c:pt>
              <c:pt idx="2844">
                <c:v>0.113802</c:v>
              </c:pt>
              <c:pt idx="2845">
                <c:v>0.113842</c:v>
              </c:pt>
              <c:pt idx="2846">
                <c:v>0.113882</c:v>
              </c:pt>
              <c:pt idx="2847">
                <c:v>0.113922</c:v>
              </c:pt>
              <c:pt idx="2848">
                <c:v>0.11396199999999999</c:v>
              </c:pt>
              <c:pt idx="2849">
                <c:v>0.11400200000000001</c:v>
              </c:pt>
              <c:pt idx="2850">
                <c:v>0.114042</c:v>
              </c:pt>
              <c:pt idx="2851">
                <c:v>0.114082</c:v>
              </c:pt>
              <c:pt idx="2852">
                <c:v>0.114122</c:v>
              </c:pt>
              <c:pt idx="2853">
                <c:v>0.114162</c:v>
              </c:pt>
              <c:pt idx="2854">
                <c:v>0.114202</c:v>
              </c:pt>
              <c:pt idx="2855">
                <c:v>0.114242</c:v>
              </c:pt>
              <c:pt idx="2856">
                <c:v>0.11428199999999999</c:v>
              </c:pt>
              <c:pt idx="2857">
                <c:v>0.11432199999999999</c:v>
              </c:pt>
              <c:pt idx="2858">
                <c:v>0.11436200000000001</c:v>
              </c:pt>
              <c:pt idx="2859">
                <c:v>0.114402</c:v>
              </c:pt>
              <c:pt idx="2860">
                <c:v>0.114442</c:v>
              </c:pt>
              <c:pt idx="2861">
                <c:v>0.114482</c:v>
              </c:pt>
              <c:pt idx="2862">
                <c:v>0.114522</c:v>
              </c:pt>
              <c:pt idx="2863">
                <c:v>0.114562</c:v>
              </c:pt>
              <c:pt idx="2864">
                <c:v>0.114602</c:v>
              </c:pt>
              <c:pt idx="2865">
                <c:v>0.11464199999999999</c:v>
              </c:pt>
              <c:pt idx="2866">
                <c:v>0.11468200000000001</c:v>
              </c:pt>
              <c:pt idx="2867">
                <c:v>0.114722</c:v>
              </c:pt>
              <c:pt idx="2868">
                <c:v>0.114762</c:v>
              </c:pt>
              <c:pt idx="2869">
                <c:v>0.114802</c:v>
              </c:pt>
              <c:pt idx="2870">
                <c:v>0.114842</c:v>
              </c:pt>
              <c:pt idx="2871">
                <c:v>0.114882</c:v>
              </c:pt>
              <c:pt idx="2872">
                <c:v>0.114922</c:v>
              </c:pt>
              <c:pt idx="2873">
                <c:v>0.11496199999999999</c:v>
              </c:pt>
              <c:pt idx="2874">
                <c:v>0.11500199999999999</c:v>
              </c:pt>
              <c:pt idx="2875">
                <c:v>0.11504200000000001</c:v>
              </c:pt>
              <c:pt idx="2876">
                <c:v>0.115082</c:v>
              </c:pt>
              <c:pt idx="2877">
                <c:v>0.115122</c:v>
              </c:pt>
              <c:pt idx="2878">
                <c:v>0.115162</c:v>
              </c:pt>
              <c:pt idx="2879">
                <c:v>0.115202</c:v>
              </c:pt>
              <c:pt idx="2880">
                <c:v>0.115242</c:v>
              </c:pt>
              <c:pt idx="2881">
                <c:v>0.115282</c:v>
              </c:pt>
              <c:pt idx="2882">
                <c:v>0.11532199999999999</c:v>
              </c:pt>
              <c:pt idx="2883">
                <c:v>0.11536200000000001</c:v>
              </c:pt>
              <c:pt idx="2884">
                <c:v>0.115402</c:v>
              </c:pt>
              <c:pt idx="2885">
                <c:v>0.115442</c:v>
              </c:pt>
              <c:pt idx="2886">
                <c:v>0.115482</c:v>
              </c:pt>
              <c:pt idx="2887">
                <c:v>0.115522</c:v>
              </c:pt>
              <c:pt idx="2888">
                <c:v>0.115562</c:v>
              </c:pt>
              <c:pt idx="2889">
                <c:v>0.115602</c:v>
              </c:pt>
              <c:pt idx="2890">
                <c:v>0.11564199999999999</c:v>
              </c:pt>
              <c:pt idx="2891">
                <c:v>0.11568199999999999</c:v>
              </c:pt>
              <c:pt idx="2892">
                <c:v>0.11572200000000001</c:v>
              </c:pt>
              <c:pt idx="2893">
                <c:v>0.115762</c:v>
              </c:pt>
              <c:pt idx="2894">
                <c:v>0.115802</c:v>
              </c:pt>
              <c:pt idx="2895">
                <c:v>0.115842</c:v>
              </c:pt>
              <c:pt idx="2896">
                <c:v>0.115882</c:v>
              </c:pt>
              <c:pt idx="2897">
                <c:v>0.115922</c:v>
              </c:pt>
              <c:pt idx="2898">
                <c:v>0.115962</c:v>
              </c:pt>
              <c:pt idx="2899">
                <c:v>0.11600199999999999</c:v>
              </c:pt>
              <c:pt idx="2900">
                <c:v>0.11604200000000001</c:v>
              </c:pt>
              <c:pt idx="2901">
                <c:v>0.116082</c:v>
              </c:pt>
              <c:pt idx="2902">
                <c:v>0.116122</c:v>
              </c:pt>
              <c:pt idx="2903">
                <c:v>0.116162</c:v>
              </c:pt>
              <c:pt idx="2904">
                <c:v>0.116202</c:v>
              </c:pt>
              <c:pt idx="2905">
                <c:v>0.116242</c:v>
              </c:pt>
              <c:pt idx="2906">
                <c:v>0.116282</c:v>
              </c:pt>
              <c:pt idx="2907">
                <c:v>0.11632199999999999</c:v>
              </c:pt>
              <c:pt idx="2908">
                <c:v>0.11636199999999999</c:v>
              </c:pt>
              <c:pt idx="2909">
                <c:v>0.11640200000000001</c:v>
              </c:pt>
              <c:pt idx="2910">
                <c:v>0.116442</c:v>
              </c:pt>
              <c:pt idx="2911">
                <c:v>0.116482</c:v>
              </c:pt>
              <c:pt idx="2912">
                <c:v>0.116522</c:v>
              </c:pt>
              <c:pt idx="2913">
                <c:v>0.116562</c:v>
              </c:pt>
              <c:pt idx="2914">
                <c:v>0.116602</c:v>
              </c:pt>
              <c:pt idx="2915">
                <c:v>0.116642</c:v>
              </c:pt>
              <c:pt idx="2916">
                <c:v>0.11668199999999999</c:v>
              </c:pt>
              <c:pt idx="2917">
                <c:v>0.11672200000000001</c:v>
              </c:pt>
              <c:pt idx="2918">
                <c:v>0.116762</c:v>
              </c:pt>
              <c:pt idx="2919">
                <c:v>0.116802</c:v>
              </c:pt>
              <c:pt idx="2920">
                <c:v>0.116842</c:v>
              </c:pt>
              <c:pt idx="2921">
                <c:v>0.116882</c:v>
              </c:pt>
              <c:pt idx="2922">
                <c:v>0.116922</c:v>
              </c:pt>
              <c:pt idx="2923">
                <c:v>0.116962</c:v>
              </c:pt>
              <c:pt idx="2924">
                <c:v>0.11700199999999999</c:v>
              </c:pt>
              <c:pt idx="2925">
                <c:v>0.11704199999999999</c:v>
              </c:pt>
              <c:pt idx="2926">
                <c:v>0.11708200000000001</c:v>
              </c:pt>
              <c:pt idx="2927">
                <c:v>0.117122</c:v>
              </c:pt>
              <c:pt idx="2928">
                <c:v>0.117162</c:v>
              </c:pt>
              <c:pt idx="2929">
                <c:v>0.117202</c:v>
              </c:pt>
              <c:pt idx="2930">
                <c:v>0.117242</c:v>
              </c:pt>
              <c:pt idx="2931">
                <c:v>0.117282</c:v>
              </c:pt>
              <c:pt idx="2932">
                <c:v>0.117322</c:v>
              </c:pt>
              <c:pt idx="2933">
                <c:v>0.11736199999999999</c:v>
              </c:pt>
              <c:pt idx="2934">
                <c:v>0.11740200000000001</c:v>
              </c:pt>
              <c:pt idx="2935">
                <c:v>0.117442</c:v>
              </c:pt>
              <c:pt idx="2936">
                <c:v>0.117482</c:v>
              </c:pt>
              <c:pt idx="2937">
                <c:v>0.117522</c:v>
              </c:pt>
              <c:pt idx="2938">
                <c:v>0.117562</c:v>
              </c:pt>
              <c:pt idx="2939">
                <c:v>0.117602</c:v>
              </c:pt>
              <c:pt idx="2940">
                <c:v>0.117642</c:v>
              </c:pt>
              <c:pt idx="2941">
                <c:v>0.11768199999999999</c:v>
              </c:pt>
              <c:pt idx="2942">
                <c:v>0.11772199999999999</c:v>
              </c:pt>
              <c:pt idx="2943">
                <c:v>0.11776200000000001</c:v>
              </c:pt>
              <c:pt idx="2944">
                <c:v>0.117802</c:v>
              </c:pt>
              <c:pt idx="2945">
                <c:v>0.117842</c:v>
              </c:pt>
              <c:pt idx="2946">
                <c:v>0.117882</c:v>
              </c:pt>
              <c:pt idx="2947">
                <c:v>0.117922</c:v>
              </c:pt>
              <c:pt idx="2948">
                <c:v>0.117962</c:v>
              </c:pt>
              <c:pt idx="2949">
                <c:v>0.118002</c:v>
              </c:pt>
              <c:pt idx="2950">
                <c:v>0.11804199999999999</c:v>
              </c:pt>
              <c:pt idx="2951">
                <c:v>0.11808200000000001</c:v>
              </c:pt>
              <c:pt idx="2952">
                <c:v>0.118122</c:v>
              </c:pt>
              <c:pt idx="2953">
                <c:v>0.118162</c:v>
              </c:pt>
              <c:pt idx="2954">
                <c:v>0.118202</c:v>
              </c:pt>
              <c:pt idx="2955">
                <c:v>0.118242</c:v>
              </c:pt>
              <c:pt idx="2956">
                <c:v>0.118282</c:v>
              </c:pt>
              <c:pt idx="2957">
                <c:v>0.118322</c:v>
              </c:pt>
              <c:pt idx="2958">
                <c:v>0.11836199999999999</c:v>
              </c:pt>
              <c:pt idx="2959">
                <c:v>0.11840199999999999</c:v>
              </c:pt>
              <c:pt idx="2960">
                <c:v>0.11844200000000001</c:v>
              </c:pt>
              <c:pt idx="2961">
                <c:v>0.118482</c:v>
              </c:pt>
              <c:pt idx="2962">
                <c:v>0.118522</c:v>
              </c:pt>
              <c:pt idx="2963">
                <c:v>0.118562</c:v>
              </c:pt>
              <c:pt idx="2964">
                <c:v>0.118602</c:v>
              </c:pt>
              <c:pt idx="2965">
                <c:v>0.118642</c:v>
              </c:pt>
              <c:pt idx="2966">
                <c:v>0.118682</c:v>
              </c:pt>
              <c:pt idx="2967">
                <c:v>0.11872199999999999</c:v>
              </c:pt>
              <c:pt idx="2968">
                <c:v>0.11876200000000001</c:v>
              </c:pt>
              <c:pt idx="2969">
                <c:v>0.118802</c:v>
              </c:pt>
              <c:pt idx="2970">
                <c:v>0.118842</c:v>
              </c:pt>
              <c:pt idx="2971">
                <c:v>0.118882</c:v>
              </c:pt>
              <c:pt idx="2972">
                <c:v>0.118922</c:v>
              </c:pt>
              <c:pt idx="2973">
                <c:v>0.118962</c:v>
              </c:pt>
              <c:pt idx="2974">
                <c:v>0.119002</c:v>
              </c:pt>
              <c:pt idx="2975">
                <c:v>0.119042</c:v>
              </c:pt>
              <c:pt idx="2976">
                <c:v>0.11908199999999999</c:v>
              </c:pt>
              <c:pt idx="2977">
                <c:v>0.11912200000000001</c:v>
              </c:pt>
              <c:pt idx="2978">
                <c:v>0.119162</c:v>
              </c:pt>
              <c:pt idx="2979">
                <c:v>0.119202</c:v>
              </c:pt>
              <c:pt idx="2980">
                <c:v>0.119242</c:v>
              </c:pt>
              <c:pt idx="2981">
                <c:v>0.119282</c:v>
              </c:pt>
              <c:pt idx="2982">
                <c:v>0.119322</c:v>
              </c:pt>
              <c:pt idx="2983">
                <c:v>0.119362</c:v>
              </c:pt>
              <c:pt idx="2984">
                <c:v>0.11940199999999999</c:v>
              </c:pt>
              <c:pt idx="2985">
                <c:v>0.11944200000000001</c:v>
              </c:pt>
              <c:pt idx="2986">
                <c:v>0.119482</c:v>
              </c:pt>
              <c:pt idx="2987">
                <c:v>0.119522</c:v>
              </c:pt>
              <c:pt idx="2988">
                <c:v>0.119562</c:v>
              </c:pt>
              <c:pt idx="2989">
                <c:v>0.119602</c:v>
              </c:pt>
              <c:pt idx="2990">
                <c:v>0.119642</c:v>
              </c:pt>
              <c:pt idx="2991">
                <c:v>0.119682</c:v>
              </c:pt>
              <c:pt idx="2992">
                <c:v>0.119722</c:v>
              </c:pt>
              <c:pt idx="2993">
                <c:v>0.11976199999999999</c:v>
              </c:pt>
              <c:pt idx="2994">
                <c:v>0.11980200000000001</c:v>
              </c:pt>
              <c:pt idx="2995">
                <c:v>0.119842</c:v>
              </c:pt>
              <c:pt idx="2996">
                <c:v>0.119882</c:v>
              </c:pt>
              <c:pt idx="2997">
                <c:v>0.119922</c:v>
              </c:pt>
              <c:pt idx="2998">
                <c:v>0.119962</c:v>
              </c:pt>
              <c:pt idx="2999">
                <c:v>0.120002</c:v>
              </c:pt>
              <c:pt idx="3000">
                <c:v>0.120042</c:v>
              </c:pt>
              <c:pt idx="3001">
                <c:v>0.12008199999999999</c:v>
              </c:pt>
              <c:pt idx="3002">
                <c:v>0.12012200000000001</c:v>
              </c:pt>
              <c:pt idx="3003">
                <c:v>0.120162</c:v>
              </c:pt>
              <c:pt idx="3004">
                <c:v>0.120202</c:v>
              </c:pt>
              <c:pt idx="3005">
                <c:v>0.120242</c:v>
              </c:pt>
              <c:pt idx="3006">
                <c:v>0.120282</c:v>
              </c:pt>
              <c:pt idx="3007">
                <c:v>0.120322</c:v>
              </c:pt>
              <c:pt idx="3008">
                <c:v>0.120362</c:v>
              </c:pt>
              <c:pt idx="3009">
                <c:v>0.120402</c:v>
              </c:pt>
              <c:pt idx="3010">
                <c:v>0.12044199999999999</c:v>
              </c:pt>
              <c:pt idx="3011">
                <c:v>0.12048200000000001</c:v>
              </c:pt>
              <c:pt idx="3012">
                <c:v>0.120522</c:v>
              </c:pt>
              <c:pt idx="3013">
                <c:v>0.120562</c:v>
              </c:pt>
              <c:pt idx="3014">
                <c:v>0.120602</c:v>
              </c:pt>
              <c:pt idx="3015">
                <c:v>0.120642</c:v>
              </c:pt>
              <c:pt idx="3016">
                <c:v>0.120682</c:v>
              </c:pt>
              <c:pt idx="3017">
                <c:v>0.120722</c:v>
              </c:pt>
              <c:pt idx="3018">
                <c:v>0.12076199999999999</c:v>
              </c:pt>
              <c:pt idx="3019">
                <c:v>0.12080200000000001</c:v>
              </c:pt>
              <c:pt idx="3020">
                <c:v>0.120842</c:v>
              </c:pt>
              <c:pt idx="3021">
                <c:v>0.120882</c:v>
              </c:pt>
              <c:pt idx="3022">
                <c:v>0.120922</c:v>
              </c:pt>
              <c:pt idx="3023">
                <c:v>0.120962</c:v>
              </c:pt>
              <c:pt idx="3024">
                <c:v>0.121002</c:v>
              </c:pt>
              <c:pt idx="3025">
                <c:v>0.121042</c:v>
              </c:pt>
              <c:pt idx="3026">
                <c:v>0.121082</c:v>
              </c:pt>
              <c:pt idx="3027">
                <c:v>0.12112199999999999</c:v>
              </c:pt>
              <c:pt idx="3028">
                <c:v>0.12116200000000001</c:v>
              </c:pt>
              <c:pt idx="3029">
                <c:v>0.121202</c:v>
              </c:pt>
              <c:pt idx="3030">
                <c:v>0.121242</c:v>
              </c:pt>
              <c:pt idx="3031">
                <c:v>0.121282</c:v>
              </c:pt>
              <c:pt idx="3032">
                <c:v>0.121322</c:v>
              </c:pt>
              <c:pt idx="3033">
                <c:v>0.121362</c:v>
              </c:pt>
              <c:pt idx="3034">
                <c:v>0.121402</c:v>
              </c:pt>
              <c:pt idx="3035">
                <c:v>0.12144199999999999</c:v>
              </c:pt>
              <c:pt idx="3036">
                <c:v>0.12148200000000001</c:v>
              </c:pt>
              <c:pt idx="3037">
                <c:v>0.12152200000000001</c:v>
              </c:pt>
              <c:pt idx="3038">
                <c:v>0.121562</c:v>
              </c:pt>
              <c:pt idx="3039">
                <c:v>0.121602</c:v>
              </c:pt>
              <c:pt idx="3040">
                <c:v>0.121642</c:v>
              </c:pt>
              <c:pt idx="3041">
                <c:v>0.121682</c:v>
              </c:pt>
              <c:pt idx="3042">
                <c:v>0.121722</c:v>
              </c:pt>
              <c:pt idx="3043">
                <c:v>0.121762</c:v>
              </c:pt>
              <c:pt idx="3044">
                <c:v>0.12180199999999999</c:v>
              </c:pt>
              <c:pt idx="3045">
                <c:v>0.12184200000000001</c:v>
              </c:pt>
              <c:pt idx="3046">
                <c:v>0.121882</c:v>
              </c:pt>
              <c:pt idx="3047">
                <c:v>0.121922</c:v>
              </c:pt>
              <c:pt idx="3048">
                <c:v>0.121962</c:v>
              </c:pt>
              <c:pt idx="3049">
                <c:v>0.122002</c:v>
              </c:pt>
              <c:pt idx="3050">
                <c:v>0.122042</c:v>
              </c:pt>
              <c:pt idx="3051">
                <c:v>0.122082</c:v>
              </c:pt>
              <c:pt idx="3052">
                <c:v>0.12212199999999999</c:v>
              </c:pt>
              <c:pt idx="3053">
                <c:v>0.12216200000000001</c:v>
              </c:pt>
              <c:pt idx="3054">
                <c:v>0.12220200000000001</c:v>
              </c:pt>
              <c:pt idx="3055">
                <c:v>0.122242</c:v>
              </c:pt>
              <c:pt idx="3056">
                <c:v>0.122282</c:v>
              </c:pt>
              <c:pt idx="3057">
                <c:v>0.122322</c:v>
              </c:pt>
              <c:pt idx="3058">
                <c:v>0.122362</c:v>
              </c:pt>
              <c:pt idx="3059">
                <c:v>0.122402</c:v>
              </c:pt>
              <c:pt idx="3060">
                <c:v>0.122442</c:v>
              </c:pt>
              <c:pt idx="3061">
                <c:v>0.12248199999999999</c:v>
              </c:pt>
              <c:pt idx="3062">
                <c:v>0.12252200000000001</c:v>
              </c:pt>
              <c:pt idx="3063">
                <c:v>0.122562</c:v>
              </c:pt>
              <c:pt idx="3064">
                <c:v>0.122602</c:v>
              </c:pt>
              <c:pt idx="3065">
                <c:v>0.122642</c:v>
              </c:pt>
              <c:pt idx="3066">
                <c:v>0.122682</c:v>
              </c:pt>
              <c:pt idx="3067">
                <c:v>0.122722</c:v>
              </c:pt>
              <c:pt idx="3068">
                <c:v>0.122762</c:v>
              </c:pt>
              <c:pt idx="3069">
                <c:v>0.12280199999999999</c:v>
              </c:pt>
              <c:pt idx="3070">
                <c:v>0.12284200000000001</c:v>
              </c:pt>
              <c:pt idx="3071">
                <c:v>0.12288200000000001</c:v>
              </c:pt>
              <c:pt idx="3072">
                <c:v>0.122922</c:v>
              </c:pt>
              <c:pt idx="3073">
                <c:v>0.122962</c:v>
              </c:pt>
              <c:pt idx="3074">
                <c:v>0.123002</c:v>
              </c:pt>
              <c:pt idx="3075">
                <c:v>0.123042</c:v>
              </c:pt>
              <c:pt idx="3076">
                <c:v>0.123082</c:v>
              </c:pt>
              <c:pt idx="3077">
                <c:v>0.123122</c:v>
              </c:pt>
              <c:pt idx="3078">
                <c:v>0.12316199999999999</c:v>
              </c:pt>
              <c:pt idx="3079">
                <c:v>0.12320200000000001</c:v>
              </c:pt>
              <c:pt idx="3080">
                <c:v>0.123242</c:v>
              </c:pt>
              <c:pt idx="3081">
                <c:v>0.123282</c:v>
              </c:pt>
              <c:pt idx="3082">
                <c:v>0.123322</c:v>
              </c:pt>
              <c:pt idx="3083">
                <c:v>0.123362</c:v>
              </c:pt>
              <c:pt idx="3084">
                <c:v>0.123402</c:v>
              </c:pt>
              <c:pt idx="3085">
                <c:v>0.123442</c:v>
              </c:pt>
              <c:pt idx="3086">
                <c:v>0.12348199999999999</c:v>
              </c:pt>
              <c:pt idx="3087">
                <c:v>0.12352200000000001</c:v>
              </c:pt>
              <c:pt idx="3088">
                <c:v>0.12356200000000001</c:v>
              </c:pt>
              <c:pt idx="3089">
                <c:v>0.123602</c:v>
              </c:pt>
              <c:pt idx="3090">
                <c:v>0.123642</c:v>
              </c:pt>
              <c:pt idx="3091">
                <c:v>0.123682</c:v>
              </c:pt>
              <c:pt idx="3092">
                <c:v>0.123722</c:v>
              </c:pt>
              <c:pt idx="3093">
                <c:v>0.123762</c:v>
              </c:pt>
              <c:pt idx="3094">
                <c:v>0.123802</c:v>
              </c:pt>
              <c:pt idx="3095">
                <c:v>0.12384199999999999</c:v>
              </c:pt>
              <c:pt idx="3096">
                <c:v>0.12388200000000001</c:v>
              </c:pt>
              <c:pt idx="3097">
                <c:v>0.123922</c:v>
              </c:pt>
              <c:pt idx="3098">
                <c:v>0.123962</c:v>
              </c:pt>
              <c:pt idx="3099">
                <c:v>0.124002</c:v>
              </c:pt>
              <c:pt idx="3100">
                <c:v>0.124042</c:v>
              </c:pt>
              <c:pt idx="3101">
                <c:v>0.124082</c:v>
              </c:pt>
              <c:pt idx="3102">
                <c:v>0.124122</c:v>
              </c:pt>
              <c:pt idx="3103">
                <c:v>0.12416199999999999</c:v>
              </c:pt>
              <c:pt idx="3104">
                <c:v>0.12420200000000001</c:v>
              </c:pt>
              <c:pt idx="3105">
                <c:v>0.12424200000000001</c:v>
              </c:pt>
              <c:pt idx="3106">
                <c:v>0.124282</c:v>
              </c:pt>
              <c:pt idx="3107">
                <c:v>0.124322</c:v>
              </c:pt>
              <c:pt idx="3108">
                <c:v>0.124362</c:v>
              </c:pt>
              <c:pt idx="3109">
                <c:v>0.124402</c:v>
              </c:pt>
              <c:pt idx="3110">
                <c:v>0.124442</c:v>
              </c:pt>
              <c:pt idx="3111">
                <c:v>0.124482</c:v>
              </c:pt>
              <c:pt idx="3112">
                <c:v>0.12452199999999999</c:v>
              </c:pt>
              <c:pt idx="3113">
                <c:v>0.12456200000000001</c:v>
              </c:pt>
              <c:pt idx="3114">
                <c:v>0.124602</c:v>
              </c:pt>
              <c:pt idx="3115">
                <c:v>0.124642</c:v>
              </c:pt>
              <c:pt idx="3116">
                <c:v>0.124682</c:v>
              </c:pt>
              <c:pt idx="3117">
                <c:v>0.124722</c:v>
              </c:pt>
              <c:pt idx="3118">
                <c:v>0.124762</c:v>
              </c:pt>
              <c:pt idx="3119">
                <c:v>0.124802</c:v>
              </c:pt>
              <c:pt idx="3120">
                <c:v>0.12484199999999999</c:v>
              </c:pt>
              <c:pt idx="3121">
                <c:v>0.12488200000000001</c:v>
              </c:pt>
              <c:pt idx="3122">
                <c:v>0.12492200000000001</c:v>
              </c:pt>
              <c:pt idx="3123">
                <c:v>0.124962</c:v>
              </c:pt>
              <c:pt idx="3124">
                <c:v>0.125002</c:v>
              </c:pt>
              <c:pt idx="3125">
                <c:v>0.12504199999999999</c:v>
              </c:pt>
              <c:pt idx="3126">
                <c:v>0.125082</c:v>
              </c:pt>
              <c:pt idx="3127">
                <c:v>0.12512200000000001</c:v>
              </c:pt>
              <c:pt idx="3128">
                <c:v>0.125162</c:v>
              </c:pt>
              <c:pt idx="3129">
                <c:v>0.12520200000000001</c:v>
              </c:pt>
              <c:pt idx="3130">
                <c:v>0.12524199999999999</c:v>
              </c:pt>
              <c:pt idx="3131">
                <c:v>0.125282</c:v>
              </c:pt>
              <c:pt idx="3132">
                <c:v>0.12532199999999999</c:v>
              </c:pt>
              <c:pt idx="3133">
                <c:v>0.125362</c:v>
              </c:pt>
              <c:pt idx="3134">
                <c:v>0.12540200000000001</c:v>
              </c:pt>
              <c:pt idx="3135">
                <c:v>0.125442</c:v>
              </c:pt>
              <c:pt idx="3136">
                <c:v>0.12548200000000001</c:v>
              </c:pt>
              <c:pt idx="3137">
                <c:v>0.12552199999999999</c:v>
              </c:pt>
              <c:pt idx="3138">
                <c:v>0.12556200000000001</c:v>
              </c:pt>
              <c:pt idx="3139">
                <c:v>0.12560199999999999</c:v>
              </c:pt>
              <c:pt idx="3140">
                <c:v>0.125642</c:v>
              </c:pt>
              <c:pt idx="3141">
                <c:v>0.12568199999999999</c:v>
              </c:pt>
              <c:pt idx="3142">
                <c:v>0.125722</c:v>
              </c:pt>
              <c:pt idx="3143">
                <c:v>0.12576200000000001</c:v>
              </c:pt>
              <c:pt idx="3144">
                <c:v>0.125802</c:v>
              </c:pt>
              <c:pt idx="3145">
                <c:v>0.12584200000000001</c:v>
              </c:pt>
              <c:pt idx="3146">
                <c:v>0.12588199999999999</c:v>
              </c:pt>
              <c:pt idx="3147">
                <c:v>0.12592200000000001</c:v>
              </c:pt>
              <c:pt idx="3148">
                <c:v>0.12596199999999999</c:v>
              </c:pt>
              <c:pt idx="3149">
                <c:v>0.126002</c:v>
              </c:pt>
              <c:pt idx="3150">
                <c:v>0.12604199999999999</c:v>
              </c:pt>
              <c:pt idx="3151">
                <c:v>0.126082</c:v>
              </c:pt>
              <c:pt idx="3152">
                <c:v>0.12612200000000001</c:v>
              </c:pt>
              <c:pt idx="3153">
                <c:v>0.126162</c:v>
              </c:pt>
              <c:pt idx="3154">
                <c:v>0.12620200000000001</c:v>
              </c:pt>
              <c:pt idx="3155">
                <c:v>0.12624199999999999</c:v>
              </c:pt>
              <c:pt idx="3156">
                <c:v>0.12628200000000001</c:v>
              </c:pt>
              <c:pt idx="3157">
                <c:v>0.12632199999999999</c:v>
              </c:pt>
              <c:pt idx="3158">
                <c:v>0.126362</c:v>
              </c:pt>
              <c:pt idx="3159">
                <c:v>0.12640199999999999</c:v>
              </c:pt>
              <c:pt idx="3160">
                <c:v>0.126442</c:v>
              </c:pt>
              <c:pt idx="3161">
                <c:v>0.12648200000000001</c:v>
              </c:pt>
              <c:pt idx="3162">
                <c:v>0.126522</c:v>
              </c:pt>
              <c:pt idx="3163">
                <c:v>0.12656200000000001</c:v>
              </c:pt>
              <c:pt idx="3164">
                <c:v>0.12660199999999999</c:v>
              </c:pt>
              <c:pt idx="3165">
                <c:v>0.126642</c:v>
              </c:pt>
              <c:pt idx="3166">
                <c:v>0.12668199999999999</c:v>
              </c:pt>
              <c:pt idx="3167">
                <c:v>0.126722</c:v>
              </c:pt>
              <c:pt idx="3168">
                <c:v>0.12676200000000001</c:v>
              </c:pt>
              <c:pt idx="3169">
                <c:v>0.126802</c:v>
              </c:pt>
              <c:pt idx="3170">
                <c:v>0.12684200000000001</c:v>
              </c:pt>
              <c:pt idx="3171">
                <c:v>0.12688199999999999</c:v>
              </c:pt>
              <c:pt idx="3172">
                <c:v>0.12692200000000001</c:v>
              </c:pt>
              <c:pt idx="3173">
                <c:v>0.12696199999999999</c:v>
              </c:pt>
              <c:pt idx="3174">
                <c:v>0.127002</c:v>
              </c:pt>
              <c:pt idx="3175">
                <c:v>0.12704199999999999</c:v>
              </c:pt>
              <c:pt idx="3176">
                <c:v>0.127082</c:v>
              </c:pt>
              <c:pt idx="3177">
                <c:v>0.12712200000000001</c:v>
              </c:pt>
              <c:pt idx="3178">
                <c:v>0.127162</c:v>
              </c:pt>
              <c:pt idx="3179">
                <c:v>0.12720200000000001</c:v>
              </c:pt>
              <c:pt idx="3180">
                <c:v>0.12724199999999999</c:v>
              </c:pt>
              <c:pt idx="3181">
                <c:v>0.12728200000000001</c:v>
              </c:pt>
              <c:pt idx="3182">
                <c:v>0.12732199999999999</c:v>
              </c:pt>
              <c:pt idx="3183">
                <c:v>0.127362</c:v>
              </c:pt>
              <c:pt idx="3184">
                <c:v>0.12740199999999999</c:v>
              </c:pt>
              <c:pt idx="3185">
                <c:v>0.127442</c:v>
              </c:pt>
              <c:pt idx="3186">
                <c:v>0.12748200000000001</c:v>
              </c:pt>
              <c:pt idx="3187">
                <c:v>0.127522</c:v>
              </c:pt>
              <c:pt idx="3188">
                <c:v>0.12756200000000001</c:v>
              </c:pt>
              <c:pt idx="3189">
                <c:v>0.12760199999999999</c:v>
              </c:pt>
              <c:pt idx="3190">
                <c:v>0.12764200000000001</c:v>
              </c:pt>
              <c:pt idx="3191">
                <c:v>0.12768199999999999</c:v>
              </c:pt>
              <c:pt idx="3192">
                <c:v>0.127722</c:v>
              </c:pt>
              <c:pt idx="3193">
                <c:v>0.12776199999999999</c:v>
              </c:pt>
              <c:pt idx="3194">
                <c:v>0.127802</c:v>
              </c:pt>
              <c:pt idx="3195">
                <c:v>0.12784200000000001</c:v>
              </c:pt>
              <c:pt idx="3196">
                <c:v>0.127882</c:v>
              </c:pt>
              <c:pt idx="3197">
                <c:v>0.12792200000000001</c:v>
              </c:pt>
              <c:pt idx="3198">
                <c:v>0.12796199999999999</c:v>
              </c:pt>
              <c:pt idx="3199">
                <c:v>0.128002</c:v>
              </c:pt>
              <c:pt idx="3200">
                <c:v>0.12804199999999999</c:v>
              </c:pt>
              <c:pt idx="3201">
                <c:v>0.128082</c:v>
              </c:pt>
              <c:pt idx="3202">
                <c:v>0.12812200000000001</c:v>
              </c:pt>
              <c:pt idx="3203">
                <c:v>0.128162</c:v>
              </c:pt>
              <c:pt idx="3204">
                <c:v>0.12820200000000001</c:v>
              </c:pt>
              <c:pt idx="3205">
                <c:v>0.12824199999999999</c:v>
              </c:pt>
              <c:pt idx="3206">
                <c:v>0.12828200000000001</c:v>
              </c:pt>
              <c:pt idx="3207">
                <c:v>0.12832199999999999</c:v>
              </c:pt>
              <c:pt idx="3208">
                <c:v>0.128362</c:v>
              </c:pt>
              <c:pt idx="3209">
                <c:v>0.12840199999999999</c:v>
              </c:pt>
              <c:pt idx="3210">
                <c:v>0.128442</c:v>
              </c:pt>
              <c:pt idx="3211">
                <c:v>0.12848200000000001</c:v>
              </c:pt>
              <c:pt idx="3212">
                <c:v>0.128522</c:v>
              </c:pt>
              <c:pt idx="3213">
                <c:v>0.12856200000000001</c:v>
              </c:pt>
              <c:pt idx="3214">
                <c:v>0.12860199999999999</c:v>
              </c:pt>
              <c:pt idx="3215">
                <c:v>0.12864200000000001</c:v>
              </c:pt>
              <c:pt idx="3216">
                <c:v>0.12868199999999999</c:v>
              </c:pt>
              <c:pt idx="3217">
                <c:v>0.128722</c:v>
              </c:pt>
              <c:pt idx="3218">
                <c:v>0.12876199999999999</c:v>
              </c:pt>
              <c:pt idx="3219">
                <c:v>0.128802</c:v>
              </c:pt>
              <c:pt idx="3220">
                <c:v>0.12884200000000001</c:v>
              </c:pt>
              <c:pt idx="3221">
                <c:v>0.128882</c:v>
              </c:pt>
              <c:pt idx="3222">
                <c:v>0.12892200000000001</c:v>
              </c:pt>
              <c:pt idx="3223">
                <c:v>0.12896199999999999</c:v>
              </c:pt>
              <c:pt idx="3224">
                <c:v>0.12900200000000001</c:v>
              </c:pt>
              <c:pt idx="3225">
                <c:v>0.12904199999999999</c:v>
              </c:pt>
              <c:pt idx="3226">
                <c:v>0.129082</c:v>
              </c:pt>
              <c:pt idx="3227">
                <c:v>0.12912199999999999</c:v>
              </c:pt>
              <c:pt idx="3228">
                <c:v>0.129162</c:v>
              </c:pt>
              <c:pt idx="3229">
                <c:v>0.12920200000000001</c:v>
              </c:pt>
              <c:pt idx="3230">
                <c:v>0.129242</c:v>
              </c:pt>
              <c:pt idx="3231">
                <c:v>0.12928200000000001</c:v>
              </c:pt>
              <c:pt idx="3232">
                <c:v>0.12932199999999999</c:v>
              </c:pt>
              <c:pt idx="3233">
                <c:v>0.129362</c:v>
              </c:pt>
              <c:pt idx="3234">
                <c:v>0.12940199999999999</c:v>
              </c:pt>
              <c:pt idx="3235">
                <c:v>0.129442</c:v>
              </c:pt>
              <c:pt idx="3236">
                <c:v>0.12948200000000001</c:v>
              </c:pt>
              <c:pt idx="3237">
                <c:v>0.129522</c:v>
              </c:pt>
              <c:pt idx="3238">
                <c:v>0.12956200000000001</c:v>
              </c:pt>
              <c:pt idx="3239">
                <c:v>0.12960199999999999</c:v>
              </c:pt>
              <c:pt idx="3240">
                <c:v>0.12964200000000001</c:v>
              </c:pt>
              <c:pt idx="3241">
                <c:v>0.12968199999999999</c:v>
              </c:pt>
              <c:pt idx="3242">
                <c:v>0.129722</c:v>
              </c:pt>
              <c:pt idx="3243">
                <c:v>0.12976199999999999</c:v>
              </c:pt>
              <c:pt idx="3244">
                <c:v>0.129802</c:v>
              </c:pt>
              <c:pt idx="3245">
                <c:v>0.12984200000000001</c:v>
              </c:pt>
              <c:pt idx="3246">
                <c:v>0.129882</c:v>
              </c:pt>
              <c:pt idx="3247">
                <c:v>0.12992200000000001</c:v>
              </c:pt>
              <c:pt idx="3248">
                <c:v>0.12996199999999999</c:v>
              </c:pt>
              <c:pt idx="3249">
                <c:v>0.13000200000000001</c:v>
              </c:pt>
              <c:pt idx="3250">
                <c:v>0.13004199999999999</c:v>
              </c:pt>
              <c:pt idx="3251">
                <c:v>0.130082</c:v>
              </c:pt>
              <c:pt idx="3252">
                <c:v>0.13012199999999999</c:v>
              </c:pt>
              <c:pt idx="3253">
                <c:v>0.130162</c:v>
              </c:pt>
              <c:pt idx="3254">
                <c:v>0.13020200000000001</c:v>
              </c:pt>
              <c:pt idx="3255">
                <c:v>0.130242</c:v>
              </c:pt>
              <c:pt idx="3256">
                <c:v>0.13028200000000001</c:v>
              </c:pt>
              <c:pt idx="3257">
                <c:v>0.13032199999999999</c:v>
              </c:pt>
              <c:pt idx="3258">
                <c:v>0.13036200000000001</c:v>
              </c:pt>
              <c:pt idx="3259">
                <c:v>0.13040199999999999</c:v>
              </c:pt>
              <c:pt idx="3260">
                <c:v>0.130442</c:v>
              </c:pt>
              <c:pt idx="3261">
                <c:v>0.13048199999999999</c:v>
              </c:pt>
              <c:pt idx="3262">
                <c:v>0.130522</c:v>
              </c:pt>
              <c:pt idx="3263">
                <c:v>0.13056200000000001</c:v>
              </c:pt>
              <c:pt idx="3264">
                <c:v>0.130602</c:v>
              </c:pt>
              <c:pt idx="3265">
                <c:v>0.13064200000000001</c:v>
              </c:pt>
              <c:pt idx="3266">
                <c:v>0.13068199999999999</c:v>
              </c:pt>
              <c:pt idx="3267">
                <c:v>0.130722</c:v>
              </c:pt>
              <c:pt idx="3268">
                <c:v>0.13076199999999999</c:v>
              </c:pt>
              <c:pt idx="3269">
                <c:v>0.130802</c:v>
              </c:pt>
              <c:pt idx="3270">
                <c:v>0.13084200000000001</c:v>
              </c:pt>
              <c:pt idx="3271">
                <c:v>0.130882</c:v>
              </c:pt>
              <c:pt idx="3272">
                <c:v>0.13092200000000001</c:v>
              </c:pt>
              <c:pt idx="3273">
                <c:v>0.130962</c:v>
              </c:pt>
              <c:pt idx="3274">
                <c:v>0.13100200000000001</c:v>
              </c:pt>
              <c:pt idx="3275">
                <c:v>0.13104199999999999</c:v>
              </c:pt>
              <c:pt idx="3276">
                <c:v>0.131082</c:v>
              </c:pt>
              <c:pt idx="3277">
                <c:v>0.13112199999999999</c:v>
              </c:pt>
              <c:pt idx="3278">
                <c:v>0.131162</c:v>
              </c:pt>
              <c:pt idx="3279">
                <c:v>0.13120200000000001</c:v>
              </c:pt>
              <c:pt idx="3280">
                <c:v>0.131242</c:v>
              </c:pt>
              <c:pt idx="3281">
                <c:v>0.13128200000000001</c:v>
              </c:pt>
              <c:pt idx="3282">
                <c:v>0.13132199999999999</c:v>
              </c:pt>
              <c:pt idx="3283">
                <c:v>0.13136200000000001</c:v>
              </c:pt>
              <c:pt idx="3284">
                <c:v>0.13140199999999999</c:v>
              </c:pt>
              <c:pt idx="3285">
                <c:v>0.131442</c:v>
              </c:pt>
              <c:pt idx="3286">
                <c:v>0.13148199999999999</c:v>
              </c:pt>
              <c:pt idx="3287">
                <c:v>0.131522</c:v>
              </c:pt>
              <c:pt idx="3288">
                <c:v>0.13156200000000001</c:v>
              </c:pt>
              <c:pt idx="3289">
                <c:v>0.131602</c:v>
              </c:pt>
              <c:pt idx="3290">
                <c:v>0.13164200000000001</c:v>
              </c:pt>
              <c:pt idx="3291">
                <c:v>0.13168199999999999</c:v>
              </c:pt>
              <c:pt idx="3292">
                <c:v>0.13172200000000001</c:v>
              </c:pt>
              <c:pt idx="3293">
                <c:v>0.13176199999999999</c:v>
              </c:pt>
              <c:pt idx="3294">
                <c:v>0.131802</c:v>
              </c:pt>
              <c:pt idx="3295">
                <c:v>0.13184199999999999</c:v>
              </c:pt>
              <c:pt idx="3296">
                <c:v>0.131882</c:v>
              </c:pt>
              <c:pt idx="3297">
                <c:v>0.13192200000000001</c:v>
              </c:pt>
              <c:pt idx="3298">
                <c:v>0.131962</c:v>
              </c:pt>
              <c:pt idx="3299">
                <c:v>0.13200200000000001</c:v>
              </c:pt>
              <c:pt idx="3300">
                <c:v>0.13204199999999999</c:v>
              </c:pt>
              <c:pt idx="3301">
                <c:v>0.132082</c:v>
              </c:pt>
              <c:pt idx="3302">
                <c:v>0.13212199999999999</c:v>
              </c:pt>
              <c:pt idx="3303">
                <c:v>0.132162</c:v>
              </c:pt>
              <c:pt idx="3304">
                <c:v>0.13220199999999999</c:v>
              </c:pt>
              <c:pt idx="3305">
                <c:v>0.132242</c:v>
              </c:pt>
              <c:pt idx="3306">
                <c:v>0.13228200000000001</c:v>
              </c:pt>
              <c:pt idx="3307">
                <c:v>0.132322</c:v>
              </c:pt>
              <c:pt idx="3308">
                <c:v>0.13236200000000001</c:v>
              </c:pt>
              <c:pt idx="3309">
                <c:v>0.13240199999999999</c:v>
              </c:pt>
              <c:pt idx="3310">
                <c:v>0.132442</c:v>
              </c:pt>
              <c:pt idx="3311">
                <c:v>0.13248199999999999</c:v>
              </c:pt>
              <c:pt idx="3312">
                <c:v>0.132522</c:v>
              </c:pt>
              <c:pt idx="3313">
                <c:v>0.13256200000000001</c:v>
              </c:pt>
              <c:pt idx="3314">
                <c:v>0.132602</c:v>
              </c:pt>
              <c:pt idx="3315">
                <c:v>0.13264200000000001</c:v>
              </c:pt>
              <c:pt idx="3316">
                <c:v>0.13268199999999999</c:v>
              </c:pt>
              <c:pt idx="3317">
                <c:v>0.13272200000000001</c:v>
              </c:pt>
              <c:pt idx="3318">
                <c:v>0.13276199999999999</c:v>
              </c:pt>
              <c:pt idx="3319">
                <c:v>0.132802</c:v>
              </c:pt>
              <c:pt idx="3320">
                <c:v>0.13284199999999999</c:v>
              </c:pt>
              <c:pt idx="3321">
                <c:v>0.132882</c:v>
              </c:pt>
              <c:pt idx="3322">
                <c:v>0.13292200000000001</c:v>
              </c:pt>
              <c:pt idx="3323">
                <c:v>0.132962</c:v>
              </c:pt>
              <c:pt idx="3324">
                <c:v>0.13300200000000001</c:v>
              </c:pt>
              <c:pt idx="3325">
                <c:v>0.13304199999999999</c:v>
              </c:pt>
              <c:pt idx="3326">
                <c:v>0.13308200000000001</c:v>
              </c:pt>
              <c:pt idx="3327">
                <c:v>0.13312199999999999</c:v>
              </c:pt>
              <c:pt idx="3328">
                <c:v>0.133162</c:v>
              </c:pt>
              <c:pt idx="3329">
                <c:v>0.13320199999999999</c:v>
              </c:pt>
              <c:pt idx="3330">
                <c:v>0.133242</c:v>
              </c:pt>
              <c:pt idx="3331">
                <c:v>0.13328200000000001</c:v>
              </c:pt>
              <c:pt idx="3332">
                <c:v>0.133322</c:v>
              </c:pt>
              <c:pt idx="3333">
                <c:v>0.13336200000000001</c:v>
              </c:pt>
              <c:pt idx="3334">
                <c:v>0.13340199999999999</c:v>
              </c:pt>
              <c:pt idx="3335">
                <c:v>0.13344200000000001</c:v>
              </c:pt>
              <c:pt idx="3336">
                <c:v>0.13348199999999999</c:v>
              </c:pt>
              <c:pt idx="3337">
                <c:v>0.133522</c:v>
              </c:pt>
              <c:pt idx="3338">
                <c:v>0.13356199999999999</c:v>
              </c:pt>
              <c:pt idx="3339">
                <c:v>0.133602</c:v>
              </c:pt>
              <c:pt idx="3340">
                <c:v>0.13364200000000001</c:v>
              </c:pt>
              <c:pt idx="3341">
                <c:v>0.133682</c:v>
              </c:pt>
              <c:pt idx="3342">
                <c:v>0.13372200000000001</c:v>
              </c:pt>
              <c:pt idx="3343">
                <c:v>0.13376199999999999</c:v>
              </c:pt>
              <c:pt idx="3344">
                <c:v>0.133802</c:v>
              </c:pt>
              <c:pt idx="3345">
                <c:v>0.13384199999999999</c:v>
              </c:pt>
              <c:pt idx="3346">
                <c:v>0.133882</c:v>
              </c:pt>
              <c:pt idx="3347">
                <c:v>0.13392200000000001</c:v>
              </c:pt>
              <c:pt idx="3348">
                <c:v>0.133962</c:v>
              </c:pt>
              <c:pt idx="3349">
                <c:v>0.13400200000000001</c:v>
              </c:pt>
              <c:pt idx="3350">
                <c:v>0.13404199999999999</c:v>
              </c:pt>
              <c:pt idx="3351">
                <c:v>0.13408200000000001</c:v>
              </c:pt>
              <c:pt idx="3352">
                <c:v>0.13412199999999999</c:v>
              </c:pt>
              <c:pt idx="3353">
                <c:v>0.134162</c:v>
              </c:pt>
              <c:pt idx="3354">
                <c:v>0.13420199999999999</c:v>
              </c:pt>
              <c:pt idx="3355">
                <c:v>0.134242</c:v>
              </c:pt>
              <c:pt idx="3356">
                <c:v>0.13428200000000001</c:v>
              </c:pt>
              <c:pt idx="3357">
                <c:v>0.134322</c:v>
              </c:pt>
              <c:pt idx="3358">
                <c:v>0.13436200000000001</c:v>
              </c:pt>
              <c:pt idx="3359">
                <c:v>0.13440199999999999</c:v>
              </c:pt>
              <c:pt idx="3360">
                <c:v>0.13444200000000001</c:v>
              </c:pt>
              <c:pt idx="3361">
                <c:v>0.13448199999999999</c:v>
              </c:pt>
              <c:pt idx="3362">
                <c:v>0.134522</c:v>
              </c:pt>
              <c:pt idx="3363">
                <c:v>0.13456199999999999</c:v>
              </c:pt>
              <c:pt idx="3364">
                <c:v>0.134602</c:v>
              </c:pt>
              <c:pt idx="3365">
                <c:v>0.13464200000000001</c:v>
              </c:pt>
              <c:pt idx="3366">
                <c:v>0.134682</c:v>
              </c:pt>
              <c:pt idx="3367">
                <c:v>0.13472200000000001</c:v>
              </c:pt>
              <c:pt idx="3368">
                <c:v>0.13476199999999999</c:v>
              </c:pt>
              <c:pt idx="3369">
                <c:v>0.13480200000000001</c:v>
              </c:pt>
              <c:pt idx="3370">
                <c:v>0.13484199999999999</c:v>
              </c:pt>
              <c:pt idx="3371">
                <c:v>0.134882</c:v>
              </c:pt>
              <c:pt idx="3372">
                <c:v>0.13492199999999999</c:v>
              </c:pt>
              <c:pt idx="3373">
                <c:v>0.134962</c:v>
              </c:pt>
              <c:pt idx="3374">
                <c:v>0.13500200000000001</c:v>
              </c:pt>
              <c:pt idx="3375">
                <c:v>0.135042</c:v>
              </c:pt>
              <c:pt idx="3376">
                <c:v>0.13508200000000001</c:v>
              </c:pt>
              <c:pt idx="3377">
                <c:v>0.13512199999999999</c:v>
              </c:pt>
              <c:pt idx="3378">
                <c:v>0.135162</c:v>
              </c:pt>
              <c:pt idx="3379">
                <c:v>0.13520199999999999</c:v>
              </c:pt>
              <c:pt idx="3380">
                <c:v>0.135242</c:v>
              </c:pt>
              <c:pt idx="3381">
                <c:v>0.13528200000000001</c:v>
              </c:pt>
              <c:pt idx="3382">
                <c:v>0.135322</c:v>
              </c:pt>
              <c:pt idx="3383">
                <c:v>0.13536200000000001</c:v>
              </c:pt>
              <c:pt idx="3384">
                <c:v>0.13540199999999999</c:v>
              </c:pt>
              <c:pt idx="3385">
                <c:v>0.13544200000000001</c:v>
              </c:pt>
              <c:pt idx="3386">
                <c:v>0.13548199999999999</c:v>
              </c:pt>
              <c:pt idx="3387">
                <c:v>0.135522</c:v>
              </c:pt>
              <c:pt idx="3388">
                <c:v>0.13556199999999999</c:v>
              </c:pt>
              <c:pt idx="3389">
                <c:v>0.135602</c:v>
              </c:pt>
              <c:pt idx="3390">
                <c:v>0.13564200000000001</c:v>
              </c:pt>
              <c:pt idx="3391">
                <c:v>0.135682</c:v>
              </c:pt>
              <c:pt idx="3392">
                <c:v>0.13572200000000001</c:v>
              </c:pt>
              <c:pt idx="3393">
                <c:v>0.13576199999999999</c:v>
              </c:pt>
              <c:pt idx="3394">
                <c:v>0.13580200000000001</c:v>
              </c:pt>
              <c:pt idx="3395">
                <c:v>0.13584199999999999</c:v>
              </c:pt>
              <c:pt idx="3396">
                <c:v>0.135882</c:v>
              </c:pt>
              <c:pt idx="3397">
                <c:v>0.13592199999999999</c:v>
              </c:pt>
              <c:pt idx="3398">
                <c:v>0.135962</c:v>
              </c:pt>
              <c:pt idx="3399">
                <c:v>0.13600200000000001</c:v>
              </c:pt>
              <c:pt idx="3400">
                <c:v>0.136042</c:v>
              </c:pt>
              <c:pt idx="3401">
                <c:v>0.13608200000000001</c:v>
              </c:pt>
              <c:pt idx="3402">
                <c:v>0.13612199999999999</c:v>
              </c:pt>
              <c:pt idx="3403">
                <c:v>0.13616200000000001</c:v>
              </c:pt>
              <c:pt idx="3404">
                <c:v>0.13620199999999999</c:v>
              </c:pt>
              <c:pt idx="3405">
                <c:v>0.136242</c:v>
              </c:pt>
              <c:pt idx="3406">
                <c:v>0.13628199999999999</c:v>
              </c:pt>
              <c:pt idx="3407">
                <c:v>0.136322</c:v>
              </c:pt>
              <c:pt idx="3408">
                <c:v>0.13636200000000001</c:v>
              </c:pt>
              <c:pt idx="3409">
                <c:v>0.136402</c:v>
              </c:pt>
              <c:pt idx="3410">
                <c:v>0.13644200000000001</c:v>
              </c:pt>
              <c:pt idx="3411">
                <c:v>0.13648199999999999</c:v>
              </c:pt>
              <c:pt idx="3412">
                <c:v>0.136522</c:v>
              </c:pt>
              <c:pt idx="3413">
                <c:v>0.13656199999999999</c:v>
              </c:pt>
              <c:pt idx="3414">
                <c:v>0.136602</c:v>
              </c:pt>
              <c:pt idx="3415">
                <c:v>0.13664200000000001</c:v>
              </c:pt>
              <c:pt idx="3416">
                <c:v>0.136682</c:v>
              </c:pt>
              <c:pt idx="3417">
                <c:v>0.13672200000000001</c:v>
              </c:pt>
              <c:pt idx="3418">
                <c:v>0.13676199999999999</c:v>
              </c:pt>
              <c:pt idx="3419">
                <c:v>0.13680200000000001</c:v>
              </c:pt>
              <c:pt idx="3420">
                <c:v>0.13684199999999999</c:v>
              </c:pt>
              <c:pt idx="3421">
                <c:v>0.136882</c:v>
              </c:pt>
              <c:pt idx="3422">
                <c:v>0.13692199999999999</c:v>
              </c:pt>
              <c:pt idx="3423">
                <c:v>0.136962</c:v>
              </c:pt>
              <c:pt idx="3424">
                <c:v>0.13700200000000001</c:v>
              </c:pt>
              <c:pt idx="3425">
                <c:v>0.137042</c:v>
              </c:pt>
              <c:pt idx="3426">
                <c:v>0.13708200000000001</c:v>
              </c:pt>
              <c:pt idx="3427">
                <c:v>0.13712199999999999</c:v>
              </c:pt>
              <c:pt idx="3428">
                <c:v>0.13716200000000001</c:v>
              </c:pt>
              <c:pt idx="3429">
                <c:v>0.13720199999999999</c:v>
              </c:pt>
              <c:pt idx="3430">
                <c:v>0.137242</c:v>
              </c:pt>
              <c:pt idx="3431">
                <c:v>0.13728199999999999</c:v>
              </c:pt>
              <c:pt idx="3432">
                <c:v>0.137322</c:v>
              </c:pt>
              <c:pt idx="3433">
                <c:v>0.13736200000000001</c:v>
              </c:pt>
              <c:pt idx="3434">
                <c:v>0.137402</c:v>
              </c:pt>
              <c:pt idx="3435">
                <c:v>0.13744200000000001</c:v>
              </c:pt>
              <c:pt idx="3436">
                <c:v>0.13748199999999999</c:v>
              </c:pt>
              <c:pt idx="3437">
                <c:v>0.13752200000000001</c:v>
              </c:pt>
              <c:pt idx="3438">
                <c:v>0.13756199999999999</c:v>
              </c:pt>
              <c:pt idx="3439">
                <c:v>0.137602</c:v>
              </c:pt>
              <c:pt idx="3440">
                <c:v>0.13764199999999999</c:v>
              </c:pt>
              <c:pt idx="3441">
                <c:v>0.137682</c:v>
              </c:pt>
              <c:pt idx="3442">
                <c:v>0.13772200000000001</c:v>
              </c:pt>
              <c:pt idx="3443">
                <c:v>0.137762</c:v>
              </c:pt>
              <c:pt idx="3444">
                <c:v>0.13780200000000001</c:v>
              </c:pt>
              <c:pt idx="3445">
                <c:v>0.13784199999999999</c:v>
              </c:pt>
              <c:pt idx="3446">
                <c:v>0.137882</c:v>
              </c:pt>
              <c:pt idx="3447">
                <c:v>0.13792199999999999</c:v>
              </c:pt>
              <c:pt idx="3448">
                <c:v>0.137962</c:v>
              </c:pt>
              <c:pt idx="3449">
                <c:v>0.13800200000000001</c:v>
              </c:pt>
              <c:pt idx="3450">
                <c:v>0.138042</c:v>
              </c:pt>
              <c:pt idx="3451">
                <c:v>0.13808200000000001</c:v>
              </c:pt>
              <c:pt idx="3452">
                <c:v>0.13812199999999999</c:v>
              </c:pt>
              <c:pt idx="3453">
                <c:v>0.13816200000000001</c:v>
              </c:pt>
              <c:pt idx="3454">
                <c:v>0.13820199999999999</c:v>
              </c:pt>
              <c:pt idx="3455">
                <c:v>0.138242</c:v>
              </c:pt>
              <c:pt idx="3456">
                <c:v>0.13828199999999999</c:v>
              </c:pt>
              <c:pt idx="3457">
                <c:v>0.138322</c:v>
              </c:pt>
              <c:pt idx="3458">
                <c:v>0.13836200000000001</c:v>
              </c:pt>
              <c:pt idx="3459">
                <c:v>0.138402</c:v>
              </c:pt>
              <c:pt idx="3460">
                <c:v>0.13844200000000001</c:v>
              </c:pt>
              <c:pt idx="3461">
                <c:v>0.13848199999999999</c:v>
              </c:pt>
              <c:pt idx="3462">
                <c:v>0.13852200000000001</c:v>
              </c:pt>
              <c:pt idx="3463">
                <c:v>0.13856199999999999</c:v>
              </c:pt>
              <c:pt idx="3464">
                <c:v>0.138602</c:v>
              </c:pt>
              <c:pt idx="3465">
                <c:v>0.13864199999999999</c:v>
              </c:pt>
              <c:pt idx="3466">
                <c:v>0.138682</c:v>
              </c:pt>
              <c:pt idx="3467">
                <c:v>0.13872200000000001</c:v>
              </c:pt>
              <c:pt idx="3468">
                <c:v>0.138762</c:v>
              </c:pt>
              <c:pt idx="3469">
                <c:v>0.13880200000000001</c:v>
              </c:pt>
              <c:pt idx="3470">
                <c:v>0.13884199999999999</c:v>
              </c:pt>
              <c:pt idx="3471">
                <c:v>0.13888200000000001</c:v>
              </c:pt>
              <c:pt idx="3472">
                <c:v>0.13892199999999999</c:v>
              </c:pt>
              <c:pt idx="3473">
                <c:v>0.138962</c:v>
              </c:pt>
              <c:pt idx="3474">
                <c:v>0.13900199999999999</c:v>
              </c:pt>
              <c:pt idx="3475">
                <c:v>0.139042</c:v>
              </c:pt>
              <c:pt idx="3476">
                <c:v>0.13908200000000001</c:v>
              </c:pt>
              <c:pt idx="3477">
                <c:v>0.139122</c:v>
              </c:pt>
              <c:pt idx="3478">
                <c:v>0.13916200000000001</c:v>
              </c:pt>
              <c:pt idx="3479">
                <c:v>0.13920199999999999</c:v>
              </c:pt>
              <c:pt idx="3480">
                <c:v>0.139242</c:v>
              </c:pt>
              <c:pt idx="3481">
                <c:v>0.13928199999999999</c:v>
              </c:pt>
              <c:pt idx="3482">
                <c:v>0.139322</c:v>
              </c:pt>
              <c:pt idx="3483">
                <c:v>0.13936200000000001</c:v>
              </c:pt>
              <c:pt idx="3484">
                <c:v>0.139402</c:v>
              </c:pt>
              <c:pt idx="3485">
                <c:v>0.13944200000000001</c:v>
              </c:pt>
              <c:pt idx="3486">
                <c:v>0.13948199999999999</c:v>
              </c:pt>
              <c:pt idx="3487">
                <c:v>0.13952200000000001</c:v>
              </c:pt>
              <c:pt idx="3488">
                <c:v>0.13956199999999999</c:v>
              </c:pt>
              <c:pt idx="3489">
                <c:v>0.139602</c:v>
              </c:pt>
              <c:pt idx="3490">
                <c:v>0.13964199999999999</c:v>
              </c:pt>
              <c:pt idx="3491">
                <c:v>0.139682</c:v>
              </c:pt>
              <c:pt idx="3492">
                <c:v>0.13972200000000001</c:v>
              </c:pt>
              <c:pt idx="3493">
                <c:v>0.139762</c:v>
              </c:pt>
              <c:pt idx="3494">
                <c:v>0.13980200000000001</c:v>
              </c:pt>
              <c:pt idx="3495">
                <c:v>0.13984199999999999</c:v>
              </c:pt>
              <c:pt idx="3496">
                <c:v>0.13988200000000001</c:v>
              </c:pt>
              <c:pt idx="3497">
                <c:v>0.13992199999999999</c:v>
              </c:pt>
              <c:pt idx="3498">
                <c:v>0.139962</c:v>
              </c:pt>
              <c:pt idx="3499">
                <c:v>0.14000199999999999</c:v>
              </c:pt>
              <c:pt idx="3500">
                <c:v>0.140042</c:v>
              </c:pt>
              <c:pt idx="3501">
                <c:v>0.14008200000000001</c:v>
              </c:pt>
              <c:pt idx="3502">
                <c:v>0.140122</c:v>
              </c:pt>
              <c:pt idx="3503">
                <c:v>0.14016200000000001</c:v>
              </c:pt>
              <c:pt idx="3504">
                <c:v>0.14020199999999999</c:v>
              </c:pt>
              <c:pt idx="3505">
                <c:v>0.14024200000000001</c:v>
              </c:pt>
              <c:pt idx="3506">
                <c:v>0.14028199999999999</c:v>
              </c:pt>
              <c:pt idx="3507">
                <c:v>0.140322</c:v>
              </c:pt>
              <c:pt idx="3508">
                <c:v>0.14036199999999999</c:v>
              </c:pt>
              <c:pt idx="3509">
                <c:v>0.140402</c:v>
              </c:pt>
              <c:pt idx="3510">
                <c:v>0.14044200000000001</c:v>
              </c:pt>
              <c:pt idx="3511">
                <c:v>0.140482</c:v>
              </c:pt>
              <c:pt idx="3512">
                <c:v>0.14052200000000001</c:v>
              </c:pt>
              <c:pt idx="3513">
                <c:v>0.14056199999999999</c:v>
              </c:pt>
              <c:pt idx="3514">
                <c:v>0.140602</c:v>
              </c:pt>
              <c:pt idx="3515">
                <c:v>0.14064199999999999</c:v>
              </c:pt>
              <c:pt idx="3516">
                <c:v>0.140682</c:v>
              </c:pt>
              <c:pt idx="3517">
                <c:v>0.14072200000000001</c:v>
              </c:pt>
              <c:pt idx="3518">
                <c:v>0.140762</c:v>
              </c:pt>
              <c:pt idx="3519">
                <c:v>0.14080200000000001</c:v>
              </c:pt>
              <c:pt idx="3520">
                <c:v>0.14084199999999999</c:v>
              </c:pt>
              <c:pt idx="3521">
                <c:v>0.14088200000000001</c:v>
              </c:pt>
              <c:pt idx="3522">
                <c:v>0.14092199999999999</c:v>
              </c:pt>
              <c:pt idx="3523">
                <c:v>0.140962</c:v>
              </c:pt>
              <c:pt idx="3524">
                <c:v>0.14100199999999999</c:v>
              </c:pt>
              <c:pt idx="3525">
                <c:v>0.141042</c:v>
              </c:pt>
              <c:pt idx="3526">
                <c:v>0.14108200000000001</c:v>
              </c:pt>
              <c:pt idx="3527">
                <c:v>0.141122</c:v>
              </c:pt>
              <c:pt idx="3528">
                <c:v>0.14116200000000001</c:v>
              </c:pt>
              <c:pt idx="3529">
                <c:v>0.14120199999999999</c:v>
              </c:pt>
              <c:pt idx="3530">
                <c:v>0.14124200000000001</c:v>
              </c:pt>
              <c:pt idx="3531">
                <c:v>0.14128199999999999</c:v>
              </c:pt>
              <c:pt idx="3532">
                <c:v>0.141322</c:v>
              </c:pt>
              <c:pt idx="3533">
                <c:v>0.14136199999999999</c:v>
              </c:pt>
              <c:pt idx="3534">
                <c:v>0.141402</c:v>
              </c:pt>
              <c:pt idx="3535">
                <c:v>0.14144200000000001</c:v>
              </c:pt>
              <c:pt idx="3536">
                <c:v>0.141482</c:v>
              </c:pt>
              <c:pt idx="3537">
                <c:v>0.14152200000000001</c:v>
              </c:pt>
              <c:pt idx="3538">
                <c:v>0.14156199999999999</c:v>
              </c:pt>
              <c:pt idx="3539">
                <c:v>0.14160200000000001</c:v>
              </c:pt>
              <c:pt idx="3540">
                <c:v>0.14164199999999999</c:v>
              </c:pt>
              <c:pt idx="3541">
                <c:v>0.141682</c:v>
              </c:pt>
              <c:pt idx="3542">
                <c:v>0.14172199999999999</c:v>
              </c:pt>
              <c:pt idx="3543">
                <c:v>0.141762</c:v>
              </c:pt>
              <c:pt idx="3544">
                <c:v>0.14180200000000001</c:v>
              </c:pt>
              <c:pt idx="3545">
                <c:v>0.141842</c:v>
              </c:pt>
              <c:pt idx="3546">
                <c:v>0.14188200000000001</c:v>
              </c:pt>
              <c:pt idx="3547">
                <c:v>0.14192199999999999</c:v>
              </c:pt>
              <c:pt idx="3548">
                <c:v>0.141962</c:v>
              </c:pt>
              <c:pt idx="3549">
                <c:v>0.14200199999999999</c:v>
              </c:pt>
              <c:pt idx="3550">
                <c:v>0.142042</c:v>
              </c:pt>
              <c:pt idx="3551">
                <c:v>0.14208200000000001</c:v>
              </c:pt>
              <c:pt idx="3552">
                <c:v>0.142122</c:v>
              </c:pt>
              <c:pt idx="3553">
                <c:v>0.14216200000000001</c:v>
              </c:pt>
              <c:pt idx="3554">
                <c:v>0.142202</c:v>
              </c:pt>
              <c:pt idx="3555">
                <c:v>0.14224200000000001</c:v>
              </c:pt>
              <c:pt idx="3556">
                <c:v>0.14228199999999999</c:v>
              </c:pt>
              <c:pt idx="3557">
                <c:v>0.142322</c:v>
              </c:pt>
              <c:pt idx="3558">
                <c:v>0.14236199999999999</c:v>
              </c:pt>
              <c:pt idx="3559">
                <c:v>0.142402</c:v>
              </c:pt>
              <c:pt idx="3560">
                <c:v>0.14244200000000001</c:v>
              </c:pt>
              <c:pt idx="3561">
                <c:v>0.142482</c:v>
              </c:pt>
              <c:pt idx="3562">
                <c:v>0.14252200000000001</c:v>
              </c:pt>
              <c:pt idx="3563">
                <c:v>0.14256199999999999</c:v>
              </c:pt>
              <c:pt idx="3564">
                <c:v>0.14260200000000001</c:v>
              </c:pt>
              <c:pt idx="3565">
                <c:v>0.14264199999999999</c:v>
              </c:pt>
              <c:pt idx="3566">
                <c:v>0.142682</c:v>
              </c:pt>
              <c:pt idx="3567">
                <c:v>0.14272199999999999</c:v>
              </c:pt>
              <c:pt idx="3568">
                <c:v>0.142762</c:v>
              </c:pt>
              <c:pt idx="3569">
                <c:v>0.14280200000000001</c:v>
              </c:pt>
              <c:pt idx="3570">
                <c:v>0.142842</c:v>
              </c:pt>
              <c:pt idx="3571">
                <c:v>0.14288200000000001</c:v>
              </c:pt>
              <c:pt idx="3572">
                <c:v>0.14292199999999999</c:v>
              </c:pt>
              <c:pt idx="3573">
                <c:v>0.14296200000000001</c:v>
              </c:pt>
              <c:pt idx="3574">
                <c:v>0.14300199999999999</c:v>
              </c:pt>
              <c:pt idx="3575">
                <c:v>0.143042</c:v>
              </c:pt>
              <c:pt idx="3576">
                <c:v>0.14308199999999999</c:v>
              </c:pt>
              <c:pt idx="3577">
                <c:v>0.143122</c:v>
              </c:pt>
              <c:pt idx="3578">
                <c:v>0.14316200000000001</c:v>
              </c:pt>
              <c:pt idx="3579">
                <c:v>0.143202</c:v>
              </c:pt>
              <c:pt idx="3580">
                <c:v>0.14324200000000001</c:v>
              </c:pt>
              <c:pt idx="3581">
                <c:v>0.14328199999999999</c:v>
              </c:pt>
              <c:pt idx="3582">
                <c:v>0.143322</c:v>
              </c:pt>
              <c:pt idx="3583">
                <c:v>0.14336199999999999</c:v>
              </c:pt>
              <c:pt idx="3584">
                <c:v>0.143402</c:v>
              </c:pt>
              <c:pt idx="3585">
                <c:v>0.14344199999999999</c:v>
              </c:pt>
              <c:pt idx="3586">
                <c:v>0.143482</c:v>
              </c:pt>
              <c:pt idx="3587">
                <c:v>0.14352200000000001</c:v>
              </c:pt>
              <c:pt idx="3588">
                <c:v>0.143562</c:v>
              </c:pt>
              <c:pt idx="3589">
                <c:v>0.14360200000000001</c:v>
              </c:pt>
              <c:pt idx="3590">
                <c:v>0.14364199999999999</c:v>
              </c:pt>
              <c:pt idx="3591">
                <c:v>0.143682</c:v>
              </c:pt>
              <c:pt idx="3592">
                <c:v>0.14372199999999999</c:v>
              </c:pt>
              <c:pt idx="3593">
                <c:v>0.143762</c:v>
              </c:pt>
              <c:pt idx="3594">
                <c:v>0.14380200000000001</c:v>
              </c:pt>
              <c:pt idx="3595">
                <c:v>0.143842</c:v>
              </c:pt>
              <c:pt idx="3596">
                <c:v>0.14388200000000001</c:v>
              </c:pt>
              <c:pt idx="3597">
                <c:v>0.14392199999999999</c:v>
              </c:pt>
              <c:pt idx="3598">
                <c:v>0.14396200000000001</c:v>
              </c:pt>
              <c:pt idx="3599">
                <c:v>0.14400199999999999</c:v>
              </c:pt>
              <c:pt idx="3600">
                <c:v>0.144042</c:v>
              </c:pt>
              <c:pt idx="3601">
                <c:v>0.14408199999999999</c:v>
              </c:pt>
              <c:pt idx="3602">
                <c:v>0.144122</c:v>
              </c:pt>
              <c:pt idx="3603">
                <c:v>0.14416200000000001</c:v>
              </c:pt>
              <c:pt idx="3604">
                <c:v>0.144202</c:v>
              </c:pt>
              <c:pt idx="3605">
                <c:v>0.14424200000000001</c:v>
              </c:pt>
              <c:pt idx="3606">
                <c:v>0.14428199999999999</c:v>
              </c:pt>
              <c:pt idx="3607">
                <c:v>0.14432200000000001</c:v>
              </c:pt>
              <c:pt idx="3608">
                <c:v>0.14436199999999999</c:v>
              </c:pt>
              <c:pt idx="3609">
                <c:v>0.144402</c:v>
              </c:pt>
              <c:pt idx="3610">
                <c:v>0.14444199999999999</c:v>
              </c:pt>
              <c:pt idx="3611">
                <c:v>0.144482</c:v>
              </c:pt>
              <c:pt idx="3612">
                <c:v>0.14452200000000001</c:v>
              </c:pt>
              <c:pt idx="3613">
                <c:v>0.144562</c:v>
              </c:pt>
              <c:pt idx="3614">
                <c:v>0.14460200000000001</c:v>
              </c:pt>
              <c:pt idx="3615">
                <c:v>0.14464199999999999</c:v>
              </c:pt>
              <c:pt idx="3616">
                <c:v>0.14468200000000001</c:v>
              </c:pt>
              <c:pt idx="3617">
                <c:v>0.14472199999999999</c:v>
              </c:pt>
              <c:pt idx="3618">
                <c:v>0.144762</c:v>
              </c:pt>
              <c:pt idx="3619">
                <c:v>0.14480199999999999</c:v>
              </c:pt>
              <c:pt idx="3620">
                <c:v>0.144842</c:v>
              </c:pt>
              <c:pt idx="3621">
                <c:v>0.14488200000000001</c:v>
              </c:pt>
              <c:pt idx="3622">
                <c:v>0.144922</c:v>
              </c:pt>
              <c:pt idx="3623">
                <c:v>0.14496200000000001</c:v>
              </c:pt>
              <c:pt idx="3624">
                <c:v>0.14500199999999999</c:v>
              </c:pt>
              <c:pt idx="3625">
                <c:v>0.145042</c:v>
              </c:pt>
              <c:pt idx="3626">
                <c:v>0.14508199999999999</c:v>
              </c:pt>
              <c:pt idx="3627">
                <c:v>0.145122</c:v>
              </c:pt>
              <c:pt idx="3628">
                <c:v>0.14516200000000001</c:v>
              </c:pt>
              <c:pt idx="3629">
                <c:v>0.145202</c:v>
              </c:pt>
              <c:pt idx="3630">
                <c:v>0.14524200000000001</c:v>
              </c:pt>
              <c:pt idx="3631">
                <c:v>0.14528199999999999</c:v>
              </c:pt>
              <c:pt idx="3632">
                <c:v>0.14532200000000001</c:v>
              </c:pt>
              <c:pt idx="3633">
                <c:v>0.14536199999999999</c:v>
              </c:pt>
              <c:pt idx="3634">
                <c:v>0.145402</c:v>
              </c:pt>
              <c:pt idx="3635">
                <c:v>0.14544199999999999</c:v>
              </c:pt>
              <c:pt idx="3636">
                <c:v>0.145482</c:v>
              </c:pt>
              <c:pt idx="3637">
                <c:v>0.14552200000000001</c:v>
              </c:pt>
              <c:pt idx="3638">
                <c:v>0.145562</c:v>
              </c:pt>
              <c:pt idx="3639">
                <c:v>0.14560200000000001</c:v>
              </c:pt>
              <c:pt idx="3640">
                <c:v>0.14564199999999999</c:v>
              </c:pt>
              <c:pt idx="3641">
                <c:v>0.14568200000000001</c:v>
              </c:pt>
              <c:pt idx="3642">
                <c:v>0.14572199999999999</c:v>
              </c:pt>
              <c:pt idx="3643">
                <c:v>0.145762</c:v>
              </c:pt>
              <c:pt idx="3644">
                <c:v>0.14580199999999999</c:v>
              </c:pt>
              <c:pt idx="3645">
                <c:v>0.145842</c:v>
              </c:pt>
              <c:pt idx="3646">
                <c:v>0.14588200000000001</c:v>
              </c:pt>
              <c:pt idx="3647">
                <c:v>0.145922</c:v>
              </c:pt>
              <c:pt idx="3648">
                <c:v>0.14596200000000001</c:v>
              </c:pt>
              <c:pt idx="3649">
                <c:v>0.14600199999999999</c:v>
              </c:pt>
              <c:pt idx="3650">
                <c:v>0.14604200000000001</c:v>
              </c:pt>
              <c:pt idx="3651">
                <c:v>0.14608199999999999</c:v>
              </c:pt>
              <c:pt idx="3652">
                <c:v>0.146122</c:v>
              </c:pt>
              <c:pt idx="3653">
                <c:v>0.14616199999999999</c:v>
              </c:pt>
              <c:pt idx="3654">
                <c:v>0.146202</c:v>
              </c:pt>
              <c:pt idx="3655">
                <c:v>0.14624200000000001</c:v>
              </c:pt>
              <c:pt idx="3656">
                <c:v>0.146282</c:v>
              </c:pt>
              <c:pt idx="3657">
                <c:v>0.14632200000000001</c:v>
              </c:pt>
              <c:pt idx="3658">
                <c:v>0.14636199999999999</c:v>
              </c:pt>
              <c:pt idx="3659">
                <c:v>0.146402</c:v>
              </c:pt>
              <c:pt idx="3660">
                <c:v>0.14644199999999999</c:v>
              </c:pt>
              <c:pt idx="3661">
                <c:v>0.146482</c:v>
              </c:pt>
              <c:pt idx="3662">
                <c:v>0.14652200000000001</c:v>
              </c:pt>
              <c:pt idx="3663">
                <c:v>0.146562</c:v>
              </c:pt>
              <c:pt idx="3664">
                <c:v>0.14660200000000001</c:v>
              </c:pt>
              <c:pt idx="3665">
                <c:v>0.14664199999999999</c:v>
              </c:pt>
              <c:pt idx="3666">
                <c:v>0.14668200000000001</c:v>
              </c:pt>
              <c:pt idx="3667">
                <c:v>0.14672199999999999</c:v>
              </c:pt>
              <c:pt idx="3668">
                <c:v>0.146762</c:v>
              </c:pt>
              <c:pt idx="3669">
                <c:v>0.14680199999999999</c:v>
              </c:pt>
              <c:pt idx="3670">
                <c:v>0.146842</c:v>
              </c:pt>
              <c:pt idx="3671">
                <c:v>0.14688200000000001</c:v>
              </c:pt>
              <c:pt idx="3672">
                <c:v>0.146922</c:v>
              </c:pt>
              <c:pt idx="3673">
                <c:v>0.14696200000000001</c:v>
              </c:pt>
              <c:pt idx="3674">
                <c:v>0.14700199999999999</c:v>
              </c:pt>
              <c:pt idx="3675">
                <c:v>0.14704200000000001</c:v>
              </c:pt>
              <c:pt idx="3676">
                <c:v>0.14708199999999999</c:v>
              </c:pt>
              <c:pt idx="3677">
                <c:v>0.147122</c:v>
              </c:pt>
              <c:pt idx="3678">
                <c:v>0.14716199999999999</c:v>
              </c:pt>
              <c:pt idx="3679">
                <c:v>0.147202</c:v>
              </c:pt>
              <c:pt idx="3680">
                <c:v>0.14724200000000001</c:v>
              </c:pt>
              <c:pt idx="3681">
                <c:v>0.147282</c:v>
              </c:pt>
              <c:pt idx="3682">
                <c:v>0.14732200000000001</c:v>
              </c:pt>
              <c:pt idx="3683">
                <c:v>0.14736199999999999</c:v>
              </c:pt>
              <c:pt idx="3684">
                <c:v>0.14740200000000001</c:v>
              </c:pt>
              <c:pt idx="3685">
                <c:v>0.14744199999999999</c:v>
              </c:pt>
              <c:pt idx="3686">
                <c:v>0.147482</c:v>
              </c:pt>
              <c:pt idx="3687">
                <c:v>0.14752199999999999</c:v>
              </c:pt>
              <c:pt idx="3688">
                <c:v>0.147562</c:v>
              </c:pt>
              <c:pt idx="3689">
                <c:v>0.14760200000000001</c:v>
              </c:pt>
              <c:pt idx="3690">
                <c:v>0.147642</c:v>
              </c:pt>
              <c:pt idx="3691">
                <c:v>0.14768200000000001</c:v>
              </c:pt>
              <c:pt idx="3692">
                <c:v>0.14772199999999999</c:v>
              </c:pt>
              <c:pt idx="3693">
                <c:v>0.147762</c:v>
              </c:pt>
              <c:pt idx="3694">
                <c:v>0.14780199999999999</c:v>
              </c:pt>
              <c:pt idx="3695">
                <c:v>0.147842</c:v>
              </c:pt>
              <c:pt idx="3696">
                <c:v>0.14788200000000001</c:v>
              </c:pt>
              <c:pt idx="3697">
                <c:v>0.147922</c:v>
              </c:pt>
              <c:pt idx="3698">
                <c:v>0.14796200000000001</c:v>
              </c:pt>
              <c:pt idx="3699">
                <c:v>0.14800199999999999</c:v>
              </c:pt>
              <c:pt idx="3700">
                <c:v>0.14804200000000001</c:v>
              </c:pt>
              <c:pt idx="3701">
                <c:v>0.14808199999999999</c:v>
              </c:pt>
              <c:pt idx="3702">
                <c:v>0.148122</c:v>
              </c:pt>
              <c:pt idx="3703">
                <c:v>0.14816199999999999</c:v>
              </c:pt>
              <c:pt idx="3704">
                <c:v>0.148202</c:v>
              </c:pt>
              <c:pt idx="3705">
                <c:v>0.14824200000000001</c:v>
              </c:pt>
              <c:pt idx="3706">
                <c:v>0.148282</c:v>
              </c:pt>
              <c:pt idx="3707">
                <c:v>0.14832200000000001</c:v>
              </c:pt>
              <c:pt idx="3708">
                <c:v>0.14836199999999999</c:v>
              </c:pt>
              <c:pt idx="3709">
                <c:v>0.14840200000000001</c:v>
              </c:pt>
              <c:pt idx="3710">
                <c:v>0.14844199999999999</c:v>
              </c:pt>
              <c:pt idx="3711">
                <c:v>0.148482</c:v>
              </c:pt>
              <c:pt idx="3712">
                <c:v>0.14852199999999999</c:v>
              </c:pt>
              <c:pt idx="3713">
                <c:v>0.148562</c:v>
              </c:pt>
              <c:pt idx="3714">
                <c:v>0.14860200000000001</c:v>
              </c:pt>
              <c:pt idx="3715">
                <c:v>0.148642</c:v>
              </c:pt>
              <c:pt idx="3716">
                <c:v>0.14868200000000001</c:v>
              </c:pt>
              <c:pt idx="3717">
                <c:v>0.14872199999999999</c:v>
              </c:pt>
              <c:pt idx="3718">
                <c:v>0.14876200000000001</c:v>
              </c:pt>
              <c:pt idx="3719">
                <c:v>0.14880199999999999</c:v>
              </c:pt>
              <c:pt idx="3720">
                <c:v>0.148842</c:v>
              </c:pt>
              <c:pt idx="3721">
                <c:v>0.14888199999999999</c:v>
              </c:pt>
              <c:pt idx="3722">
                <c:v>0.148922</c:v>
              </c:pt>
              <c:pt idx="3723">
                <c:v>0.14896200000000001</c:v>
              </c:pt>
              <c:pt idx="3724">
                <c:v>0.149002</c:v>
              </c:pt>
              <c:pt idx="3725">
                <c:v>0.14904200000000001</c:v>
              </c:pt>
              <c:pt idx="3726">
                <c:v>0.14908199999999999</c:v>
              </c:pt>
              <c:pt idx="3727">
                <c:v>0.149122</c:v>
              </c:pt>
              <c:pt idx="3728">
                <c:v>0.14916199999999999</c:v>
              </c:pt>
              <c:pt idx="3729">
                <c:v>0.149202</c:v>
              </c:pt>
              <c:pt idx="3730">
                <c:v>0.14924200000000001</c:v>
              </c:pt>
              <c:pt idx="3731">
                <c:v>0.149282</c:v>
              </c:pt>
              <c:pt idx="3732">
                <c:v>0.14932200000000001</c:v>
              </c:pt>
              <c:pt idx="3733">
                <c:v>0.14936199999999999</c:v>
              </c:pt>
              <c:pt idx="3734">
                <c:v>0.14940200000000001</c:v>
              </c:pt>
              <c:pt idx="3735">
                <c:v>0.14944199999999999</c:v>
              </c:pt>
              <c:pt idx="3736">
                <c:v>0.149482</c:v>
              </c:pt>
              <c:pt idx="3737">
                <c:v>0.14952199999999999</c:v>
              </c:pt>
              <c:pt idx="3738">
                <c:v>0.149562</c:v>
              </c:pt>
              <c:pt idx="3739">
                <c:v>0.14960200000000001</c:v>
              </c:pt>
              <c:pt idx="3740">
                <c:v>0.149642</c:v>
              </c:pt>
              <c:pt idx="3741">
                <c:v>0.14968200000000001</c:v>
              </c:pt>
              <c:pt idx="3742">
                <c:v>0.14972199999999999</c:v>
              </c:pt>
              <c:pt idx="3743">
                <c:v>0.14976200000000001</c:v>
              </c:pt>
              <c:pt idx="3744">
                <c:v>0.14980199999999999</c:v>
              </c:pt>
              <c:pt idx="3745">
                <c:v>0.149842</c:v>
              </c:pt>
              <c:pt idx="3746">
                <c:v>0.14988199999999999</c:v>
              </c:pt>
              <c:pt idx="3747">
                <c:v>0.149922</c:v>
              </c:pt>
              <c:pt idx="3748">
                <c:v>0.14996200000000001</c:v>
              </c:pt>
              <c:pt idx="3749">
                <c:v>0.150002</c:v>
              </c:pt>
              <c:pt idx="3750">
                <c:v>0.15004200000000001</c:v>
              </c:pt>
              <c:pt idx="3751">
                <c:v>0.15008199999999999</c:v>
              </c:pt>
              <c:pt idx="3752">
                <c:v>0.15012200000000001</c:v>
              </c:pt>
              <c:pt idx="3753">
                <c:v>0.15016199999999999</c:v>
              </c:pt>
              <c:pt idx="3754">
                <c:v>0.150202</c:v>
              </c:pt>
              <c:pt idx="3755">
                <c:v>0.15024199999999999</c:v>
              </c:pt>
              <c:pt idx="3756">
                <c:v>0.150282</c:v>
              </c:pt>
              <c:pt idx="3757">
                <c:v>0.15032200000000001</c:v>
              </c:pt>
              <c:pt idx="3758">
                <c:v>0.150362</c:v>
              </c:pt>
              <c:pt idx="3759">
                <c:v>0.15040200000000001</c:v>
              </c:pt>
              <c:pt idx="3760">
                <c:v>0.15044199999999999</c:v>
              </c:pt>
              <c:pt idx="3761">
                <c:v>0.150482</c:v>
              </c:pt>
              <c:pt idx="3762">
                <c:v>0.15052199999999999</c:v>
              </c:pt>
              <c:pt idx="3763">
                <c:v>0.150562</c:v>
              </c:pt>
              <c:pt idx="3764">
                <c:v>0.15060200000000001</c:v>
              </c:pt>
              <c:pt idx="3765">
                <c:v>0.150642</c:v>
              </c:pt>
              <c:pt idx="3766">
                <c:v>0.15068200000000001</c:v>
              </c:pt>
              <c:pt idx="3767">
                <c:v>0.15072199999999999</c:v>
              </c:pt>
              <c:pt idx="3768">
                <c:v>0.15076200000000001</c:v>
              </c:pt>
              <c:pt idx="3769">
                <c:v>0.15080199999999999</c:v>
              </c:pt>
              <c:pt idx="3770">
                <c:v>0.150842</c:v>
              </c:pt>
              <c:pt idx="3771">
                <c:v>0.15088199999999999</c:v>
              </c:pt>
              <c:pt idx="3772">
                <c:v>0.150922</c:v>
              </c:pt>
              <c:pt idx="3773">
                <c:v>0.15096200000000001</c:v>
              </c:pt>
              <c:pt idx="3774">
                <c:v>0.151002</c:v>
              </c:pt>
              <c:pt idx="3775">
                <c:v>0.15104200000000001</c:v>
              </c:pt>
              <c:pt idx="3776">
                <c:v>0.15108199999999999</c:v>
              </c:pt>
              <c:pt idx="3777">
                <c:v>0.15112200000000001</c:v>
              </c:pt>
              <c:pt idx="3778">
                <c:v>0.15116199999999999</c:v>
              </c:pt>
              <c:pt idx="3779">
                <c:v>0.151202</c:v>
              </c:pt>
              <c:pt idx="3780">
                <c:v>0.15124199999999999</c:v>
              </c:pt>
              <c:pt idx="3781">
                <c:v>0.151282</c:v>
              </c:pt>
              <c:pt idx="3782">
                <c:v>0.15132200000000001</c:v>
              </c:pt>
              <c:pt idx="3783">
                <c:v>0.151362</c:v>
              </c:pt>
              <c:pt idx="3784">
                <c:v>0.15140200000000001</c:v>
              </c:pt>
              <c:pt idx="3785">
                <c:v>0.15144199999999999</c:v>
              </c:pt>
              <c:pt idx="3786">
                <c:v>0.15148200000000001</c:v>
              </c:pt>
              <c:pt idx="3787">
                <c:v>0.15152199999999999</c:v>
              </c:pt>
              <c:pt idx="3788">
                <c:v>0.151562</c:v>
              </c:pt>
              <c:pt idx="3789">
                <c:v>0.15160199999999999</c:v>
              </c:pt>
              <c:pt idx="3790">
                <c:v>0.151642</c:v>
              </c:pt>
              <c:pt idx="3791">
                <c:v>0.15168200000000001</c:v>
              </c:pt>
              <c:pt idx="3792">
                <c:v>0.151722</c:v>
              </c:pt>
              <c:pt idx="3793">
                <c:v>0.15176200000000001</c:v>
              </c:pt>
              <c:pt idx="3794">
                <c:v>0.15180199999999999</c:v>
              </c:pt>
              <c:pt idx="3795">
                <c:v>0.151842</c:v>
              </c:pt>
              <c:pt idx="3796">
                <c:v>0.15188199999999999</c:v>
              </c:pt>
              <c:pt idx="3797">
                <c:v>0.151922</c:v>
              </c:pt>
              <c:pt idx="3798">
                <c:v>0.15196200000000001</c:v>
              </c:pt>
              <c:pt idx="3799">
                <c:v>0.152002</c:v>
              </c:pt>
              <c:pt idx="3800">
                <c:v>0.15204200000000001</c:v>
              </c:pt>
              <c:pt idx="3801">
                <c:v>0.15208199999999999</c:v>
              </c:pt>
              <c:pt idx="3802">
                <c:v>0.15212200000000001</c:v>
              </c:pt>
              <c:pt idx="3803">
                <c:v>0.15216199999999999</c:v>
              </c:pt>
              <c:pt idx="3804">
                <c:v>0.152202</c:v>
              </c:pt>
              <c:pt idx="3805">
                <c:v>0.15224199999999999</c:v>
              </c:pt>
              <c:pt idx="3806">
                <c:v>0.152282</c:v>
              </c:pt>
              <c:pt idx="3807">
                <c:v>0.15232200000000001</c:v>
              </c:pt>
              <c:pt idx="3808">
                <c:v>0.152362</c:v>
              </c:pt>
              <c:pt idx="3809">
                <c:v>0.15240200000000001</c:v>
              </c:pt>
              <c:pt idx="3810">
                <c:v>0.15244199999999999</c:v>
              </c:pt>
              <c:pt idx="3811">
                <c:v>0.15248200000000001</c:v>
              </c:pt>
              <c:pt idx="3812">
                <c:v>0.15252199999999999</c:v>
              </c:pt>
              <c:pt idx="3813">
                <c:v>0.152562</c:v>
              </c:pt>
              <c:pt idx="3814">
                <c:v>0.15260199999999999</c:v>
              </c:pt>
              <c:pt idx="3815">
                <c:v>0.152642</c:v>
              </c:pt>
              <c:pt idx="3816">
                <c:v>0.15268200000000001</c:v>
              </c:pt>
              <c:pt idx="3817">
                <c:v>0.152722</c:v>
              </c:pt>
              <c:pt idx="3818">
                <c:v>0.15276200000000001</c:v>
              </c:pt>
              <c:pt idx="3819">
                <c:v>0.15280199999999999</c:v>
              </c:pt>
              <c:pt idx="3820">
                <c:v>0.15284200000000001</c:v>
              </c:pt>
              <c:pt idx="3821">
                <c:v>0.15288199999999999</c:v>
              </c:pt>
              <c:pt idx="3822">
                <c:v>0.152922</c:v>
              </c:pt>
              <c:pt idx="3823">
                <c:v>0.15296199999999999</c:v>
              </c:pt>
              <c:pt idx="3824">
                <c:v>0.153002</c:v>
              </c:pt>
              <c:pt idx="3825">
                <c:v>0.15304200000000001</c:v>
              </c:pt>
              <c:pt idx="3826">
                <c:v>0.153082</c:v>
              </c:pt>
              <c:pt idx="3827">
                <c:v>0.15312200000000001</c:v>
              </c:pt>
              <c:pt idx="3828">
                <c:v>0.15316199999999999</c:v>
              </c:pt>
              <c:pt idx="3829">
                <c:v>0.153202</c:v>
              </c:pt>
              <c:pt idx="3830">
                <c:v>0.15324199999999999</c:v>
              </c:pt>
              <c:pt idx="3831">
                <c:v>0.153282</c:v>
              </c:pt>
              <c:pt idx="3832">
                <c:v>0.15332200000000001</c:v>
              </c:pt>
              <c:pt idx="3833">
                <c:v>0.153362</c:v>
              </c:pt>
              <c:pt idx="3834">
                <c:v>0.15340200000000001</c:v>
              </c:pt>
              <c:pt idx="3835">
                <c:v>0.153442</c:v>
              </c:pt>
              <c:pt idx="3836">
                <c:v>0.15348200000000001</c:v>
              </c:pt>
              <c:pt idx="3837">
                <c:v>0.15352199999999999</c:v>
              </c:pt>
              <c:pt idx="3838">
                <c:v>0.153562</c:v>
              </c:pt>
              <c:pt idx="3839">
                <c:v>0.15360199999999999</c:v>
              </c:pt>
              <c:pt idx="3840">
                <c:v>0.153642</c:v>
              </c:pt>
              <c:pt idx="3841">
                <c:v>0.15368200000000001</c:v>
              </c:pt>
              <c:pt idx="3842">
                <c:v>0.153722</c:v>
              </c:pt>
              <c:pt idx="3843">
                <c:v>0.15376200000000001</c:v>
              </c:pt>
              <c:pt idx="3844">
                <c:v>0.15380199999999999</c:v>
              </c:pt>
              <c:pt idx="3845">
                <c:v>0.15384200000000001</c:v>
              </c:pt>
              <c:pt idx="3846">
                <c:v>0.15388199999999999</c:v>
              </c:pt>
              <c:pt idx="3847">
                <c:v>0.153922</c:v>
              </c:pt>
              <c:pt idx="3848">
                <c:v>0.15396199999999999</c:v>
              </c:pt>
              <c:pt idx="3849">
                <c:v>0.154002</c:v>
              </c:pt>
              <c:pt idx="3850">
                <c:v>0.15404200000000001</c:v>
              </c:pt>
              <c:pt idx="3851">
                <c:v>0.154082</c:v>
              </c:pt>
              <c:pt idx="3852">
                <c:v>0.15412200000000001</c:v>
              </c:pt>
              <c:pt idx="3853">
                <c:v>0.15416199999999999</c:v>
              </c:pt>
              <c:pt idx="3854">
                <c:v>0.15420200000000001</c:v>
              </c:pt>
              <c:pt idx="3855">
                <c:v>0.15424199999999999</c:v>
              </c:pt>
              <c:pt idx="3856">
                <c:v>0.154282</c:v>
              </c:pt>
              <c:pt idx="3857">
                <c:v>0.15432199999999999</c:v>
              </c:pt>
              <c:pt idx="3858">
                <c:v>0.154362</c:v>
              </c:pt>
              <c:pt idx="3859">
                <c:v>0.15440200000000001</c:v>
              </c:pt>
              <c:pt idx="3860">
                <c:v>0.154442</c:v>
              </c:pt>
              <c:pt idx="3861">
                <c:v>0.15448200000000001</c:v>
              </c:pt>
              <c:pt idx="3862">
                <c:v>0.15452199999999999</c:v>
              </c:pt>
              <c:pt idx="3863">
                <c:v>0.154562</c:v>
              </c:pt>
              <c:pt idx="3864">
                <c:v>0.15460199999999999</c:v>
              </c:pt>
              <c:pt idx="3865">
                <c:v>0.154642</c:v>
              </c:pt>
              <c:pt idx="3866">
                <c:v>0.15468199999999999</c:v>
              </c:pt>
              <c:pt idx="3867">
                <c:v>0.154722</c:v>
              </c:pt>
              <c:pt idx="3868">
                <c:v>0.15476200000000001</c:v>
              </c:pt>
              <c:pt idx="3869">
                <c:v>0.154802</c:v>
              </c:pt>
              <c:pt idx="3870">
                <c:v>0.15484200000000001</c:v>
              </c:pt>
              <c:pt idx="3871">
                <c:v>0.15488199999999999</c:v>
              </c:pt>
              <c:pt idx="3872">
                <c:v>0.154922</c:v>
              </c:pt>
              <c:pt idx="3873">
                <c:v>0.15496199999999999</c:v>
              </c:pt>
              <c:pt idx="3874">
                <c:v>0.155002</c:v>
              </c:pt>
              <c:pt idx="3875">
                <c:v>0.15504200000000001</c:v>
              </c:pt>
              <c:pt idx="3876">
                <c:v>0.155082</c:v>
              </c:pt>
              <c:pt idx="3877">
                <c:v>0.15512200000000001</c:v>
              </c:pt>
              <c:pt idx="3878">
                <c:v>0.15516199999999999</c:v>
              </c:pt>
              <c:pt idx="3879">
                <c:v>0.15520200000000001</c:v>
              </c:pt>
              <c:pt idx="3880">
                <c:v>0.15524199999999999</c:v>
              </c:pt>
              <c:pt idx="3881">
                <c:v>0.155282</c:v>
              </c:pt>
              <c:pt idx="3882">
                <c:v>0.15532199999999999</c:v>
              </c:pt>
              <c:pt idx="3883">
                <c:v>0.155362</c:v>
              </c:pt>
              <c:pt idx="3884">
                <c:v>0.15540200000000001</c:v>
              </c:pt>
              <c:pt idx="3885">
                <c:v>0.155442</c:v>
              </c:pt>
              <c:pt idx="3886">
                <c:v>0.15548200000000001</c:v>
              </c:pt>
              <c:pt idx="3887">
                <c:v>0.15552199999999999</c:v>
              </c:pt>
              <c:pt idx="3888">
                <c:v>0.15556200000000001</c:v>
              </c:pt>
              <c:pt idx="3889">
                <c:v>0.15560199999999999</c:v>
              </c:pt>
              <c:pt idx="3890">
                <c:v>0.155642</c:v>
              </c:pt>
              <c:pt idx="3891">
                <c:v>0.15568199999999999</c:v>
              </c:pt>
              <c:pt idx="3892">
                <c:v>0.155722</c:v>
              </c:pt>
              <c:pt idx="3893">
                <c:v>0.15576200000000001</c:v>
              </c:pt>
              <c:pt idx="3894">
                <c:v>0.155802</c:v>
              </c:pt>
              <c:pt idx="3895">
                <c:v>0.15584200000000001</c:v>
              </c:pt>
              <c:pt idx="3896">
                <c:v>0.15588199999999999</c:v>
              </c:pt>
              <c:pt idx="3897">
                <c:v>0.15592200000000001</c:v>
              </c:pt>
              <c:pt idx="3898">
                <c:v>0.15596199999999999</c:v>
              </c:pt>
              <c:pt idx="3899">
                <c:v>0.156002</c:v>
              </c:pt>
              <c:pt idx="3900">
                <c:v>0.15604199999999999</c:v>
              </c:pt>
              <c:pt idx="3901">
                <c:v>0.156082</c:v>
              </c:pt>
              <c:pt idx="3902">
                <c:v>0.15612200000000001</c:v>
              </c:pt>
              <c:pt idx="3903">
                <c:v>0.156162</c:v>
              </c:pt>
              <c:pt idx="3904">
                <c:v>0.15620200000000001</c:v>
              </c:pt>
              <c:pt idx="3905">
                <c:v>0.15624199999999999</c:v>
              </c:pt>
              <c:pt idx="3906">
                <c:v>0.156282</c:v>
              </c:pt>
              <c:pt idx="3907">
                <c:v>0.15632199999999999</c:v>
              </c:pt>
              <c:pt idx="3908">
                <c:v>0.156362</c:v>
              </c:pt>
              <c:pt idx="3909">
                <c:v>0.15640200000000001</c:v>
              </c:pt>
              <c:pt idx="3910">
                <c:v>0.156442</c:v>
              </c:pt>
              <c:pt idx="3911">
                <c:v>0.15648200000000001</c:v>
              </c:pt>
              <c:pt idx="3912">
                <c:v>0.15652199999999999</c:v>
              </c:pt>
              <c:pt idx="3913">
                <c:v>0.15656200000000001</c:v>
              </c:pt>
              <c:pt idx="3914">
                <c:v>0.15660199999999999</c:v>
              </c:pt>
              <c:pt idx="3915">
                <c:v>0.156642</c:v>
              </c:pt>
              <c:pt idx="3916">
                <c:v>0.15668199999999999</c:v>
              </c:pt>
              <c:pt idx="3917">
                <c:v>0.156722</c:v>
              </c:pt>
              <c:pt idx="3918">
                <c:v>0.15676200000000001</c:v>
              </c:pt>
              <c:pt idx="3919">
                <c:v>0.156802</c:v>
              </c:pt>
              <c:pt idx="3920">
                <c:v>0.15684200000000001</c:v>
              </c:pt>
              <c:pt idx="3921">
                <c:v>0.15688199999999999</c:v>
              </c:pt>
              <c:pt idx="3922">
                <c:v>0.15692200000000001</c:v>
              </c:pt>
              <c:pt idx="3923">
                <c:v>0.15696199999999999</c:v>
              </c:pt>
              <c:pt idx="3924">
                <c:v>0.157002</c:v>
              </c:pt>
              <c:pt idx="3925">
                <c:v>0.15704199999999999</c:v>
              </c:pt>
              <c:pt idx="3926">
                <c:v>0.157082</c:v>
              </c:pt>
              <c:pt idx="3927">
                <c:v>0.15712200000000001</c:v>
              </c:pt>
              <c:pt idx="3928">
                <c:v>0.157162</c:v>
              </c:pt>
              <c:pt idx="3929">
                <c:v>0.15720200000000001</c:v>
              </c:pt>
              <c:pt idx="3930">
                <c:v>0.15724199999999999</c:v>
              </c:pt>
              <c:pt idx="3931">
                <c:v>0.15728200000000001</c:v>
              </c:pt>
              <c:pt idx="3932">
                <c:v>0.15732199999999999</c:v>
              </c:pt>
              <c:pt idx="3933">
                <c:v>0.157362</c:v>
              </c:pt>
              <c:pt idx="3934">
                <c:v>0.15740199999999999</c:v>
              </c:pt>
              <c:pt idx="3935">
                <c:v>0.157442</c:v>
              </c:pt>
              <c:pt idx="3936">
                <c:v>0.15748200000000001</c:v>
              </c:pt>
              <c:pt idx="3937">
                <c:v>0.157522</c:v>
              </c:pt>
              <c:pt idx="3938">
                <c:v>0.15756200000000001</c:v>
              </c:pt>
              <c:pt idx="3939">
                <c:v>0.15760199999999999</c:v>
              </c:pt>
              <c:pt idx="3940">
                <c:v>0.157642</c:v>
              </c:pt>
              <c:pt idx="3941">
                <c:v>0.15768199999999999</c:v>
              </c:pt>
              <c:pt idx="3942">
                <c:v>0.157722</c:v>
              </c:pt>
              <c:pt idx="3943">
                <c:v>0.15776200000000001</c:v>
              </c:pt>
              <c:pt idx="3944">
                <c:v>0.157802</c:v>
              </c:pt>
              <c:pt idx="3945">
                <c:v>0.15784200000000001</c:v>
              </c:pt>
              <c:pt idx="3946">
                <c:v>0.15788199999999999</c:v>
              </c:pt>
              <c:pt idx="3947">
                <c:v>0.15792200000000001</c:v>
              </c:pt>
              <c:pt idx="3948">
                <c:v>0.15796199999999999</c:v>
              </c:pt>
              <c:pt idx="3949">
                <c:v>0.158002</c:v>
              </c:pt>
              <c:pt idx="3950">
                <c:v>0.15804199999999999</c:v>
              </c:pt>
              <c:pt idx="3951">
                <c:v>0.158082</c:v>
              </c:pt>
              <c:pt idx="3952">
                <c:v>0.15812200000000001</c:v>
              </c:pt>
              <c:pt idx="3953">
                <c:v>0.158162</c:v>
              </c:pt>
              <c:pt idx="3954">
                <c:v>0.15820200000000001</c:v>
              </c:pt>
              <c:pt idx="3955">
                <c:v>0.15824199999999999</c:v>
              </c:pt>
              <c:pt idx="3956">
                <c:v>0.15828200000000001</c:v>
              </c:pt>
              <c:pt idx="3957">
                <c:v>0.15832199999999999</c:v>
              </c:pt>
              <c:pt idx="3958">
                <c:v>0.158362</c:v>
              </c:pt>
              <c:pt idx="3959">
                <c:v>0.15840199999999999</c:v>
              </c:pt>
              <c:pt idx="3960">
                <c:v>0.158442</c:v>
              </c:pt>
              <c:pt idx="3961">
                <c:v>0.15848200000000001</c:v>
              </c:pt>
              <c:pt idx="3962">
                <c:v>0.158522</c:v>
              </c:pt>
              <c:pt idx="3963">
                <c:v>0.15856200000000001</c:v>
              </c:pt>
              <c:pt idx="3964">
                <c:v>0.15860199999999999</c:v>
              </c:pt>
              <c:pt idx="3965">
                <c:v>0.15864200000000001</c:v>
              </c:pt>
              <c:pt idx="3966">
                <c:v>0.15868199999999999</c:v>
              </c:pt>
              <c:pt idx="3967">
                <c:v>0.158722</c:v>
              </c:pt>
              <c:pt idx="3968">
                <c:v>0.15876199999999999</c:v>
              </c:pt>
              <c:pt idx="3969">
                <c:v>0.158802</c:v>
              </c:pt>
              <c:pt idx="3970">
                <c:v>0.15884200000000001</c:v>
              </c:pt>
              <c:pt idx="3971">
                <c:v>0.158882</c:v>
              </c:pt>
              <c:pt idx="3972">
                <c:v>0.15892200000000001</c:v>
              </c:pt>
              <c:pt idx="3973">
                <c:v>0.15896199999999999</c:v>
              </c:pt>
              <c:pt idx="3974">
                <c:v>0.159002</c:v>
              </c:pt>
              <c:pt idx="3975">
                <c:v>0.15904199999999999</c:v>
              </c:pt>
              <c:pt idx="3976">
                <c:v>0.159082</c:v>
              </c:pt>
              <c:pt idx="3977">
                <c:v>0.15912200000000001</c:v>
              </c:pt>
              <c:pt idx="3978">
                <c:v>0.159162</c:v>
              </c:pt>
              <c:pt idx="3979">
                <c:v>0.15920200000000001</c:v>
              </c:pt>
              <c:pt idx="3980">
                <c:v>0.15924199999999999</c:v>
              </c:pt>
              <c:pt idx="3981">
                <c:v>0.15928200000000001</c:v>
              </c:pt>
              <c:pt idx="3982">
                <c:v>0.15932199999999999</c:v>
              </c:pt>
              <c:pt idx="3983">
                <c:v>0.159362</c:v>
              </c:pt>
              <c:pt idx="3984">
                <c:v>0.15940199999999999</c:v>
              </c:pt>
              <c:pt idx="3985">
                <c:v>0.159442</c:v>
              </c:pt>
              <c:pt idx="3986">
                <c:v>0.15948200000000001</c:v>
              </c:pt>
              <c:pt idx="3987">
                <c:v>0.159522</c:v>
              </c:pt>
              <c:pt idx="3988">
                <c:v>0.15956200000000001</c:v>
              </c:pt>
              <c:pt idx="3989">
                <c:v>0.15960199999999999</c:v>
              </c:pt>
              <c:pt idx="3990">
                <c:v>0.15964200000000001</c:v>
              </c:pt>
              <c:pt idx="3991">
                <c:v>0.15968199999999999</c:v>
              </c:pt>
              <c:pt idx="3992">
                <c:v>0.159722</c:v>
              </c:pt>
              <c:pt idx="3993">
                <c:v>0.15976199999999999</c:v>
              </c:pt>
              <c:pt idx="3994">
                <c:v>0.159802</c:v>
              </c:pt>
              <c:pt idx="3995">
                <c:v>0.15984200000000001</c:v>
              </c:pt>
              <c:pt idx="3996">
                <c:v>0.159882</c:v>
              </c:pt>
              <c:pt idx="3997">
                <c:v>0.15992200000000001</c:v>
              </c:pt>
              <c:pt idx="3998">
                <c:v>0.15996199999999999</c:v>
              </c:pt>
              <c:pt idx="3999">
                <c:v>0.16000200000000001</c:v>
              </c:pt>
              <c:pt idx="4000">
                <c:v>0.16004199999999999</c:v>
              </c:pt>
              <c:pt idx="4001">
                <c:v>0.160082</c:v>
              </c:pt>
              <c:pt idx="4002">
                <c:v>0.16012199999999999</c:v>
              </c:pt>
              <c:pt idx="4003">
                <c:v>0.160162</c:v>
              </c:pt>
              <c:pt idx="4004">
                <c:v>0.16020200000000001</c:v>
              </c:pt>
              <c:pt idx="4005">
                <c:v>0.160242</c:v>
              </c:pt>
              <c:pt idx="4006">
                <c:v>0.16028200000000001</c:v>
              </c:pt>
              <c:pt idx="4007">
                <c:v>0.16032199999999999</c:v>
              </c:pt>
              <c:pt idx="4008">
                <c:v>0.160362</c:v>
              </c:pt>
              <c:pt idx="4009">
                <c:v>0.16040199999999999</c:v>
              </c:pt>
              <c:pt idx="4010">
                <c:v>0.160442</c:v>
              </c:pt>
              <c:pt idx="4011">
                <c:v>0.16048200000000001</c:v>
              </c:pt>
              <c:pt idx="4012">
                <c:v>0.160522</c:v>
              </c:pt>
              <c:pt idx="4013">
                <c:v>0.16056200000000001</c:v>
              </c:pt>
              <c:pt idx="4014">
                <c:v>0.16060199999999999</c:v>
              </c:pt>
              <c:pt idx="4015">
                <c:v>0.16064200000000001</c:v>
              </c:pt>
              <c:pt idx="4016">
                <c:v>0.16068199999999999</c:v>
              </c:pt>
              <c:pt idx="4017">
                <c:v>0.160722</c:v>
              </c:pt>
              <c:pt idx="4018">
                <c:v>0.16076199999999999</c:v>
              </c:pt>
              <c:pt idx="4019">
                <c:v>0.160802</c:v>
              </c:pt>
              <c:pt idx="4020">
                <c:v>0.16084200000000001</c:v>
              </c:pt>
              <c:pt idx="4021">
                <c:v>0.160882</c:v>
              </c:pt>
              <c:pt idx="4022">
                <c:v>0.16092200000000001</c:v>
              </c:pt>
              <c:pt idx="4023">
                <c:v>0.16096199999999999</c:v>
              </c:pt>
              <c:pt idx="4024">
                <c:v>0.16100200000000001</c:v>
              </c:pt>
              <c:pt idx="4025">
                <c:v>0.16104199999999999</c:v>
              </c:pt>
              <c:pt idx="4026">
                <c:v>0.161082</c:v>
              </c:pt>
              <c:pt idx="4027">
                <c:v>0.16112199999999999</c:v>
              </c:pt>
              <c:pt idx="4028">
                <c:v>0.161162</c:v>
              </c:pt>
              <c:pt idx="4029">
                <c:v>0.16120200000000001</c:v>
              </c:pt>
              <c:pt idx="4030">
                <c:v>0.161242</c:v>
              </c:pt>
              <c:pt idx="4031">
                <c:v>0.16128200000000001</c:v>
              </c:pt>
              <c:pt idx="4032">
                <c:v>0.16132199999999999</c:v>
              </c:pt>
              <c:pt idx="4033">
                <c:v>0.16136200000000001</c:v>
              </c:pt>
              <c:pt idx="4034">
                <c:v>0.16140199999999999</c:v>
              </c:pt>
              <c:pt idx="4035">
                <c:v>0.161442</c:v>
              </c:pt>
              <c:pt idx="4036">
                <c:v>0.16148199999999999</c:v>
              </c:pt>
              <c:pt idx="4037">
                <c:v>0.161522</c:v>
              </c:pt>
              <c:pt idx="4038">
                <c:v>0.16156200000000001</c:v>
              </c:pt>
              <c:pt idx="4039">
                <c:v>0.161602</c:v>
              </c:pt>
              <c:pt idx="4040">
                <c:v>0.16164200000000001</c:v>
              </c:pt>
              <c:pt idx="4041">
                <c:v>0.16168199999999999</c:v>
              </c:pt>
              <c:pt idx="4042">
                <c:v>0.161722</c:v>
              </c:pt>
              <c:pt idx="4043">
                <c:v>0.16176199999999999</c:v>
              </c:pt>
              <c:pt idx="4044">
                <c:v>0.161802</c:v>
              </c:pt>
              <c:pt idx="4045">
                <c:v>0.16184200000000001</c:v>
              </c:pt>
              <c:pt idx="4046">
                <c:v>0.161882</c:v>
              </c:pt>
              <c:pt idx="4047">
                <c:v>0.16192200000000001</c:v>
              </c:pt>
              <c:pt idx="4048">
                <c:v>0.16196199999999999</c:v>
              </c:pt>
              <c:pt idx="4049">
                <c:v>0.16200200000000001</c:v>
              </c:pt>
              <c:pt idx="4050">
                <c:v>0.16204199999999999</c:v>
              </c:pt>
              <c:pt idx="4051">
                <c:v>0.162082</c:v>
              </c:pt>
              <c:pt idx="4052">
                <c:v>0.16212199999999999</c:v>
              </c:pt>
              <c:pt idx="4053">
                <c:v>0.162162</c:v>
              </c:pt>
              <c:pt idx="4054">
                <c:v>0.16220200000000001</c:v>
              </c:pt>
              <c:pt idx="4055">
                <c:v>0.162242</c:v>
              </c:pt>
              <c:pt idx="4056">
                <c:v>0.16228200000000001</c:v>
              </c:pt>
              <c:pt idx="4057">
                <c:v>0.16232199999999999</c:v>
              </c:pt>
              <c:pt idx="4058">
                <c:v>0.16236200000000001</c:v>
              </c:pt>
              <c:pt idx="4059">
                <c:v>0.16240199999999999</c:v>
              </c:pt>
              <c:pt idx="4060">
                <c:v>0.162442</c:v>
              </c:pt>
              <c:pt idx="4061">
                <c:v>0.16248199999999999</c:v>
              </c:pt>
              <c:pt idx="4062">
                <c:v>0.162522</c:v>
              </c:pt>
              <c:pt idx="4063">
                <c:v>0.16256200000000001</c:v>
              </c:pt>
              <c:pt idx="4064">
                <c:v>0.162602</c:v>
              </c:pt>
              <c:pt idx="4065">
                <c:v>0.16264200000000001</c:v>
              </c:pt>
              <c:pt idx="4066">
                <c:v>0.16268199999999999</c:v>
              </c:pt>
              <c:pt idx="4067">
                <c:v>0.16272200000000001</c:v>
              </c:pt>
              <c:pt idx="4068">
                <c:v>0.16276199999999999</c:v>
              </c:pt>
              <c:pt idx="4069">
                <c:v>0.162802</c:v>
              </c:pt>
              <c:pt idx="4070">
                <c:v>0.16284199999999999</c:v>
              </c:pt>
              <c:pt idx="4071">
                <c:v>0.162882</c:v>
              </c:pt>
              <c:pt idx="4072">
                <c:v>0.16292200000000001</c:v>
              </c:pt>
              <c:pt idx="4073">
                <c:v>0.162962</c:v>
              </c:pt>
              <c:pt idx="4074">
                <c:v>0.16300200000000001</c:v>
              </c:pt>
              <c:pt idx="4075">
                <c:v>0.16304199999999999</c:v>
              </c:pt>
              <c:pt idx="4076">
                <c:v>0.163082</c:v>
              </c:pt>
              <c:pt idx="4077">
                <c:v>0.16312199999999999</c:v>
              </c:pt>
              <c:pt idx="4078">
                <c:v>0.163162</c:v>
              </c:pt>
              <c:pt idx="4079">
                <c:v>0.16320200000000001</c:v>
              </c:pt>
              <c:pt idx="4080">
                <c:v>0.163242</c:v>
              </c:pt>
              <c:pt idx="4081">
                <c:v>0.16328200000000001</c:v>
              </c:pt>
              <c:pt idx="4082">
                <c:v>0.16332199999999999</c:v>
              </c:pt>
              <c:pt idx="4083">
                <c:v>0.16336200000000001</c:v>
              </c:pt>
              <c:pt idx="4084">
                <c:v>0.16340199999999999</c:v>
              </c:pt>
              <c:pt idx="4085">
                <c:v>0.163442</c:v>
              </c:pt>
              <c:pt idx="4086">
                <c:v>0.16348199999999999</c:v>
              </c:pt>
              <c:pt idx="4087">
                <c:v>0.163522</c:v>
              </c:pt>
              <c:pt idx="4088">
                <c:v>0.16356200000000001</c:v>
              </c:pt>
              <c:pt idx="4089">
                <c:v>0.163602</c:v>
              </c:pt>
              <c:pt idx="4090">
                <c:v>0.16364200000000001</c:v>
              </c:pt>
              <c:pt idx="4091">
                <c:v>0.16368199999999999</c:v>
              </c:pt>
              <c:pt idx="4092">
                <c:v>0.16372200000000001</c:v>
              </c:pt>
              <c:pt idx="4093">
                <c:v>0.16376199999999999</c:v>
              </c:pt>
              <c:pt idx="4094">
                <c:v>0.163802</c:v>
              </c:pt>
              <c:pt idx="4095">
                <c:v>0.16384199999999999</c:v>
              </c:pt>
              <c:pt idx="4096">
                <c:v>0.163882</c:v>
              </c:pt>
              <c:pt idx="4097">
                <c:v>0.16392200000000001</c:v>
              </c:pt>
              <c:pt idx="4098">
                <c:v>0.163962</c:v>
              </c:pt>
              <c:pt idx="4099">
                <c:v>0.16400200000000001</c:v>
              </c:pt>
              <c:pt idx="4100">
                <c:v>0.16404199999999999</c:v>
              </c:pt>
              <c:pt idx="4101">
                <c:v>0.16408200000000001</c:v>
              </c:pt>
              <c:pt idx="4102">
                <c:v>0.16412199999999999</c:v>
              </c:pt>
              <c:pt idx="4103">
                <c:v>0.164162</c:v>
              </c:pt>
              <c:pt idx="4104">
                <c:v>0.16420199999999999</c:v>
              </c:pt>
              <c:pt idx="4105">
                <c:v>0.164242</c:v>
              </c:pt>
              <c:pt idx="4106">
                <c:v>0.16428200000000001</c:v>
              </c:pt>
              <c:pt idx="4107">
                <c:v>0.164322</c:v>
              </c:pt>
              <c:pt idx="4108">
                <c:v>0.16436200000000001</c:v>
              </c:pt>
              <c:pt idx="4109">
                <c:v>0.16440199999999999</c:v>
              </c:pt>
              <c:pt idx="4110">
                <c:v>0.164442</c:v>
              </c:pt>
              <c:pt idx="4111">
                <c:v>0.16448199999999999</c:v>
              </c:pt>
              <c:pt idx="4112">
                <c:v>0.164522</c:v>
              </c:pt>
              <c:pt idx="4113">
                <c:v>0.16456200000000001</c:v>
              </c:pt>
              <c:pt idx="4114">
                <c:v>0.164602</c:v>
              </c:pt>
              <c:pt idx="4115">
                <c:v>0.16464200000000001</c:v>
              </c:pt>
              <c:pt idx="4116">
                <c:v>0.164682</c:v>
              </c:pt>
              <c:pt idx="4117">
                <c:v>0.16472200000000001</c:v>
              </c:pt>
              <c:pt idx="4118">
                <c:v>0.16476199999999999</c:v>
              </c:pt>
              <c:pt idx="4119">
                <c:v>0.164802</c:v>
              </c:pt>
              <c:pt idx="4120">
                <c:v>0.16484199999999999</c:v>
              </c:pt>
              <c:pt idx="4121">
                <c:v>0.164882</c:v>
              </c:pt>
              <c:pt idx="4122">
                <c:v>0.16492200000000001</c:v>
              </c:pt>
              <c:pt idx="4123">
                <c:v>0.164962</c:v>
              </c:pt>
              <c:pt idx="4124">
                <c:v>0.16500200000000001</c:v>
              </c:pt>
              <c:pt idx="4125">
                <c:v>0.16504199999999999</c:v>
              </c:pt>
              <c:pt idx="4126">
                <c:v>0.16508200000000001</c:v>
              </c:pt>
              <c:pt idx="4127">
                <c:v>0.16512199999999999</c:v>
              </c:pt>
              <c:pt idx="4128">
                <c:v>0.165162</c:v>
              </c:pt>
              <c:pt idx="4129">
                <c:v>0.16520199999999999</c:v>
              </c:pt>
              <c:pt idx="4130">
                <c:v>0.165242</c:v>
              </c:pt>
              <c:pt idx="4131">
                <c:v>0.16528200000000001</c:v>
              </c:pt>
              <c:pt idx="4132">
                <c:v>0.165322</c:v>
              </c:pt>
              <c:pt idx="4133">
                <c:v>0.16536200000000001</c:v>
              </c:pt>
              <c:pt idx="4134">
                <c:v>0.16540199999999999</c:v>
              </c:pt>
              <c:pt idx="4135">
                <c:v>0.16544200000000001</c:v>
              </c:pt>
              <c:pt idx="4136">
                <c:v>0.16548199999999999</c:v>
              </c:pt>
              <c:pt idx="4137">
                <c:v>0.165522</c:v>
              </c:pt>
              <c:pt idx="4138">
                <c:v>0.16556199999999999</c:v>
              </c:pt>
              <c:pt idx="4139">
                <c:v>0.165602</c:v>
              </c:pt>
              <c:pt idx="4140">
                <c:v>0.16564200000000001</c:v>
              </c:pt>
              <c:pt idx="4141">
                <c:v>0.165682</c:v>
              </c:pt>
              <c:pt idx="4142">
                <c:v>0.16572200000000001</c:v>
              </c:pt>
              <c:pt idx="4143">
                <c:v>0.16576199999999999</c:v>
              </c:pt>
              <c:pt idx="4144">
                <c:v>0.165802</c:v>
              </c:pt>
              <c:pt idx="4145">
                <c:v>0.16584199999999999</c:v>
              </c:pt>
              <c:pt idx="4146">
                <c:v>0.165882</c:v>
              </c:pt>
              <c:pt idx="4147">
                <c:v>0.16592199999999999</c:v>
              </c:pt>
              <c:pt idx="4148">
                <c:v>0.165962</c:v>
              </c:pt>
              <c:pt idx="4149">
                <c:v>0.16600200000000001</c:v>
              </c:pt>
              <c:pt idx="4150">
                <c:v>0.166042</c:v>
              </c:pt>
              <c:pt idx="4151">
                <c:v>0.16608200000000001</c:v>
              </c:pt>
              <c:pt idx="4152">
                <c:v>0.16612199999999999</c:v>
              </c:pt>
              <c:pt idx="4153">
                <c:v>0.166162</c:v>
              </c:pt>
              <c:pt idx="4154">
                <c:v>0.16620199999999999</c:v>
              </c:pt>
              <c:pt idx="4155">
                <c:v>0.166242</c:v>
              </c:pt>
              <c:pt idx="4156">
                <c:v>0.16628200000000001</c:v>
              </c:pt>
              <c:pt idx="4157">
                <c:v>0.166322</c:v>
              </c:pt>
              <c:pt idx="4158">
                <c:v>0.16636200000000001</c:v>
              </c:pt>
              <c:pt idx="4159">
                <c:v>0.16640199999999999</c:v>
              </c:pt>
              <c:pt idx="4160">
                <c:v>0.16644200000000001</c:v>
              </c:pt>
              <c:pt idx="4161">
                <c:v>0.16648199999999999</c:v>
              </c:pt>
              <c:pt idx="4162">
                <c:v>0.166522</c:v>
              </c:pt>
              <c:pt idx="4163">
                <c:v>0.16656199999999999</c:v>
              </c:pt>
              <c:pt idx="4164">
                <c:v>0.166602</c:v>
              </c:pt>
              <c:pt idx="4165">
                <c:v>0.16664200000000001</c:v>
              </c:pt>
              <c:pt idx="4166">
                <c:v>0.166682</c:v>
              </c:pt>
              <c:pt idx="4167">
                <c:v>0.16672200000000001</c:v>
              </c:pt>
              <c:pt idx="4168">
                <c:v>0.16676199999999999</c:v>
              </c:pt>
              <c:pt idx="4169">
                <c:v>0.16680200000000001</c:v>
              </c:pt>
              <c:pt idx="4170">
                <c:v>0.16684199999999999</c:v>
              </c:pt>
              <c:pt idx="4171">
                <c:v>0.166882</c:v>
              </c:pt>
              <c:pt idx="4172">
                <c:v>0.16692199999999999</c:v>
              </c:pt>
              <c:pt idx="4173">
                <c:v>0.166962</c:v>
              </c:pt>
              <c:pt idx="4174">
                <c:v>0.16700200000000001</c:v>
              </c:pt>
              <c:pt idx="4175">
                <c:v>0.167042</c:v>
              </c:pt>
              <c:pt idx="4176">
                <c:v>0.16708200000000001</c:v>
              </c:pt>
              <c:pt idx="4177">
                <c:v>0.16712199999999999</c:v>
              </c:pt>
              <c:pt idx="4178">
                <c:v>0.16716200000000001</c:v>
              </c:pt>
              <c:pt idx="4179">
                <c:v>0.16720199999999999</c:v>
              </c:pt>
              <c:pt idx="4180">
                <c:v>0.167242</c:v>
              </c:pt>
              <c:pt idx="4181">
                <c:v>0.16728199999999999</c:v>
              </c:pt>
              <c:pt idx="4182">
                <c:v>0.167322</c:v>
              </c:pt>
              <c:pt idx="4183">
                <c:v>0.16736200000000001</c:v>
              </c:pt>
              <c:pt idx="4184">
                <c:v>0.167402</c:v>
              </c:pt>
              <c:pt idx="4185">
                <c:v>0.16744200000000001</c:v>
              </c:pt>
              <c:pt idx="4186">
                <c:v>0.16748199999999999</c:v>
              </c:pt>
              <c:pt idx="4187">
                <c:v>0.167522</c:v>
              </c:pt>
              <c:pt idx="4188">
                <c:v>0.16756199999999999</c:v>
              </c:pt>
              <c:pt idx="4189">
                <c:v>0.167602</c:v>
              </c:pt>
              <c:pt idx="4190">
                <c:v>0.16764200000000001</c:v>
              </c:pt>
              <c:pt idx="4191">
                <c:v>0.167682</c:v>
              </c:pt>
              <c:pt idx="4192">
                <c:v>0.16772200000000001</c:v>
              </c:pt>
              <c:pt idx="4193">
                <c:v>0.16776199999999999</c:v>
              </c:pt>
              <c:pt idx="4194">
                <c:v>0.16780200000000001</c:v>
              </c:pt>
              <c:pt idx="4195">
                <c:v>0.16784199999999999</c:v>
              </c:pt>
              <c:pt idx="4196">
                <c:v>0.167882</c:v>
              </c:pt>
              <c:pt idx="4197">
                <c:v>0.16792199999999999</c:v>
              </c:pt>
              <c:pt idx="4198">
                <c:v>0.167962</c:v>
              </c:pt>
              <c:pt idx="4199">
                <c:v>0.16800200000000001</c:v>
              </c:pt>
              <c:pt idx="4200">
                <c:v>0.168042</c:v>
              </c:pt>
              <c:pt idx="4201">
                <c:v>0.16808200000000001</c:v>
              </c:pt>
              <c:pt idx="4202">
                <c:v>0.16812199999999999</c:v>
              </c:pt>
              <c:pt idx="4203">
                <c:v>0.16816200000000001</c:v>
              </c:pt>
              <c:pt idx="4204">
                <c:v>0.16820199999999999</c:v>
              </c:pt>
              <c:pt idx="4205">
                <c:v>0.168242</c:v>
              </c:pt>
              <c:pt idx="4206">
                <c:v>0.16828199999999999</c:v>
              </c:pt>
              <c:pt idx="4207">
                <c:v>0.168322</c:v>
              </c:pt>
              <c:pt idx="4208">
                <c:v>0.16836200000000001</c:v>
              </c:pt>
              <c:pt idx="4209">
                <c:v>0.168402</c:v>
              </c:pt>
              <c:pt idx="4210">
                <c:v>0.16844200000000001</c:v>
              </c:pt>
              <c:pt idx="4211">
                <c:v>0.16848199999999999</c:v>
              </c:pt>
              <c:pt idx="4212">
                <c:v>0.16852200000000001</c:v>
              </c:pt>
              <c:pt idx="4213">
                <c:v>0.16856199999999999</c:v>
              </c:pt>
              <c:pt idx="4214">
                <c:v>0.168602</c:v>
              </c:pt>
              <c:pt idx="4215">
                <c:v>0.16864199999999999</c:v>
              </c:pt>
              <c:pt idx="4216">
                <c:v>0.168682</c:v>
              </c:pt>
              <c:pt idx="4217">
                <c:v>0.16872200000000001</c:v>
              </c:pt>
              <c:pt idx="4218">
                <c:v>0.168762</c:v>
              </c:pt>
              <c:pt idx="4219">
                <c:v>0.16880200000000001</c:v>
              </c:pt>
              <c:pt idx="4220">
                <c:v>0.16884199999999999</c:v>
              </c:pt>
              <c:pt idx="4221">
                <c:v>0.168882</c:v>
              </c:pt>
              <c:pt idx="4222">
                <c:v>0.16892199999999999</c:v>
              </c:pt>
              <c:pt idx="4223">
                <c:v>0.168962</c:v>
              </c:pt>
              <c:pt idx="4224">
                <c:v>0.16900200000000001</c:v>
              </c:pt>
              <c:pt idx="4225">
                <c:v>0.169042</c:v>
              </c:pt>
              <c:pt idx="4226">
                <c:v>0.16908200000000001</c:v>
              </c:pt>
              <c:pt idx="4227">
                <c:v>0.16912199999999999</c:v>
              </c:pt>
              <c:pt idx="4228">
                <c:v>0.16916200000000001</c:v>
              </c:pt>
              <c:pt idx="4229">
                <c:v>0.16920199999999999</c:v>
              </c:pt>
              <c:pt idx="4230">
                <c:v>0.169242</c:v>
              </c:pt>
              <c:pt idx="4231">
                <c:v>0.16928199999999999</c:v>
              </c:pt>
              <c:pt idx="4232">
                <c:v>0.169322</c:v>
              </c:pt>
              <c:pt idx="4233">
                <c:v>0.16936200000000001</c:v>
              </c:pt>
              <c:pt idx="4234">
                <c:v>0.169402</c:v>
              </c:pt>
              <c:pt idx="4235">
                <c:v>0.16944200000000001</c:v>
              </c:pt>
              <c:pt idx="4236">
                <c:v>0.16948199999999999</c:v>
              </c:pt>
              <c:pt idx="4237">
                <c:v>0.16952200000000001</c:v>
              </c:pt>
              <c:pt idx="4238">
                <c:v>0.16956199999999999</c:v>
              </c:pt>
              <c:pt idx="4239">
                <c:v>0.169602</c:v>
              </c:pt>
              <c:pt idx="4240">
                <c:v>0.16964199999999999</c:v>
              </c:pt>
              <c:pt idx="4241">
                <c:v>0.169682</c:v>
              </c:pt>
              <c:pt idx="4242">
                <c:v>0.16972200000000001</c:v>
              </c:pt>
              <c:pt idx="4243">
                <c:v>0.169762</c:v>
              </c:pt>
              <c:pt idx="4244">
                <c:v>0.16980200000000001</c:v>
              </c:pt>
              <c:pt idx="4245">
                <c:v>0.16984199999999999</c:v>
              </c:pt>
              <c:pt idx="4246">
                <c:v>0.16988200000000001</c:v>
              </c:pt>
              <c:pt idx="4247">
                <c:v>0.16992199999999999</c:v>
              </c:pt>
              <c:pt idx="4248">
                <c:v>0.169962</c:v>
              </c:pt>
              <c:pt idx="4249">
                <c:v>0.17000199999999999</c:v>
              </c:pt>
              <c:pt idx="4250">
                <c:v>0.170042</c:v>
              </c:pt>
              <c:pt idx="4251">
                <c:v>0.17008200000000001</c:v>
              </c:pt>
              <c:pt idx="4252">
                <c:v>0.170122</c:v>
              </c:pt>
              <c:pt idx="4253">
                <c:v>0.17016200000000001</c:v>
              </c:pt>
              <c:pt idx="4254">
                <c:v>0.17020199999999999</c:v>
              </c:pt>
              <c:pt idx="4255">
                <c:v>0.170242</c:v>
              </c:pt>
              <c:pt idx="4256">
                <c:v>0.17028199999999999</c:v>
              </c:pt>
              <c:pt idx="4257">
                <c:v>0.170322</c:v>
              </c:pt>
              <c:pt idx="4258">
                <c:v>0.17036200000000001</c:v>
              </c:pt>
              <c:pt idx="4259">
                <c:v>0.170402</c:v>
              </c:pt>
              <c:pt idx="4260">
                <c:v>0.17044200000000001</c:v>
              </c:pt>
              <c:pt idx="4261">
                <c:v>0.17048199999999999</c:v>
              </c:pt>
              <c:pt idx="4262">
                <c:v>0.17052200000000001</c:v>
              </c:pt>
              <c:pt idx="4263">
                <c:v>0.17056199999999999</c:v>
              </c:pt>
              <c:pt idx="4264">
                <c:v>0.170602</c:v>
              </c:pt>
              <c:pt idx="4265">
                <c:v>0.17064199999999999</c:v>
              </c:pt>
              <c:pt idx="4266">
                <c:v>0.170682</c:v>
              </c:pt>
              <c:pt idx="4267">
                <c:v>0.17072200000000001</c:v>
              </c:pt>
              <c:pt idx="4268">
                <c:v>0.170762</c:v>
              </c:pt>
              <c:pt idx="4269">
                <c:v>0.17080200000000001</c:v>
              </c:pt>
              <c:pt idx="4270">
                <c:v>0.17084199999999999</c:v>
              </c:pt>
              <c:pt idx="4271">
                <c:v>0.17088200000000001</c:v>
              </c:pt>
              <c:pt idx="4272">
                <c:v>0.17092199999999999</c:v>
              </c:pt>
              <c:pt idx="4273">
                <c:v>0.170962</c:v>
              </c:pt>
              <c:pt idx="4274">
                <c:v>0.17100199999999999</c:v>
              </c:pt>
              <c:pt idx="4275">
                <c:v>0.171042</c:v>
              </c:pt>
              <c:pt idx="4276">
                <c:v>0.17108200000000001</c:v>
              </c:pt>
              <c:pt idx="4277">
                <c:v>0.171122</c:v>
              </c:pt>
              <c:pt idx="4278">
                <c:v>0.17116200000000001</c:v>
              </c:pt>
              <c:pt idx="4279">
                <c:v>0.17120199999999999</c:v>
              </c:pt>
              <c:pt idx="4280">
                <c:v>0.17124200000000001</c:v>
              </c:pt>
              <c:pt idx="4281">
                <c:v>0.17128199999999999</c:v>
              </c:pt>
              <c:pt idx="4282">
                <c:v>0.171322</c:v>
              </c:pt>
              <c:pt idx="4283">
                <c:v>0.17136199999999999</c:v>
              </c:pt>
              <c:pt idx="4284">
                <c:v>0.171402</c:v>
              </c:pt>
              <c:pt idx="4285">
                <c:v>0.17144200000000001</c:v>
              </c:pt>
              <c:pt idx="4286">
                <c:v>0.171482</c:v>
              </c:pt>
              <c:pt idx="4287">
                <c:v>0.17152200000000001</c:v>
              </c:pt>
              <c:pt idx="4288">
                <c:v>0.17156199999999999</c:v>
              </c:pt>
              <c:pt idx="4289">
                <c:v>0.171602</c:v>
              </c:pt>
              <c:pt idx="4290">
                <c:v>0.17164199999999999</c:v>
              </c:pt>
              <c:pt idx="4291">
                <c:v>0.171682</c:v>
              </c:pt>
              <c:pt idx="4292">
                <c:v>0.17172200000000001</c:v>
              </c:pt>
              <c:pt idx="4293">
                <c:v>0.171762</c:v>
              </c:pt>
              <c:pt idx="4294">
                <c:v>0.17180200000000001</c:v>
              </c:pt>
              <c:pt idx="4295">
                <c:v>0.17184199999999999</c:v>
              </c:pt>
              <c:pt idx="4296">
                <c:v>0.17188200000000001</c:v>
              </c:pt>
              <c:pt idx="4297">
                <c:v>0.17192199999999999</c:v>
              </c:pt>
              <c:pt idx="4298">
                <c:v>0.171962</c:v>
              </c:pt>
              <c:pt idx="4299">
                <c:v>0.17200199999999999</c:v>
              </c:pt>
              <c:pt idx="4300">
                <c:v>0.172042</c:v>
              </c:pt>
              <c:pt idx="4301">
                <c:v>0.17208200000000001</c:v>
              </c:pt>
              <c:pt idx="4302">
                <c:v>0.172122</c:v>
              </c:pt>
              <c:pt idx="4303">
                <c:v>0.17216200000000001</c:v>
              </c:pt>
              <c:pt idx="4304">
                <c:v>0.17220199999999999</c:v>
              </c:pt>
              <c:pt idx="4305">
                <c:v>0.17224200000000001</c:v>
              </c:pt>
              <c:pt idx="4306">
                <c:v>0.17228199999999999</c:v>
              </c:pt>
              <c:pt idx="4307">
                <c:v>0.172322</c:v>
              </c:pt>
              <c:pt idx="4308">
                <c:v>0.17236199999999999</c:v>
              </c:pt>
              <c:pt idx="4309">
                <c:v>0.172402</c:v>
              </c:pt>
              <c:pt idx="4310">
                <c:v>0.17244200000000001</c:v>
              </c:pt>
              <c:pt idx="4311">
                <c:v>0.172482</c:v>
              </c:pt>
              <c:pt idx="4312">
                <c:v>0.17252200000000001</c:v>
              </c:pt>
              <c:pt idx="4313">
                <c:v>0.17256199999999999</c:v>
              </c:pt>
              <c:pt idx="4314">
                <c:v>0.17260200000000001</c:v>
              </c:pt>
              <c:pt idx="4315">
                <c:v>0.17264199999999999</c:v>
              </c:pt>
              <c:pt idx="4316">
                <c:v>0.172682</c:v>
              </c:pt>
              <c:pt idx="4317">
                <c:v>0.17272199999999999</c:v>
              </c:pt>
              <c:pt idx="4318">
                <c:v>0.172762</c:v>
              </c:pt>
              <c:pt idx="4319">
                <c:v>0.17280200000000001</c:v>
              </c:pt>
              <c:pt idx="4320">
                <c:v>0.172842</c:v>
              </c:pt>
              <c:pt idx="4321">
                <c:v>0.17288200000000001</c:v>
              </c:pt>
              <c:pt idx="4322">
                <c:v>0.17292199999999999</c:v>
              </c:pt>
              <c:pt idx="4323">
                <c:v>0.172962</c:v>
              </c:pt>
              <c:pt idx="4324">
                <c:v>0.17300199999999999</c:v>
              </c:pt>
              <c:pt idx="4325">
                <c:v>0.173042</c:v>
              </c:pt>
              <c:pt idx="4326">
                <c:v>0.17308200000000001</c:v>
              </c:pt>
              <c:pt idx="4327">
                <c:v>0.173122</c:v>
              </c:pt>
              <c:pt idx="4328">
                <c:v>0.17316200000000001</c:v>
              </c:pt>
              <c:pt idx="4329">
                <c:v>0.17320199999999999</c:v>
              </c:pt>
              <c:pt idx="4330">
                <c:v>0.17324200000000001</c:v>
              </c:pt>
              <c:pt idx="4331">
                <c:v>0.17328199999999999</c:v>
              </c:pt>
              <c:pt idx="4332">
                <c:v>0.173322</c:v>
              </c:pt>
              <c:pt idx="4333">
                <c:v>0.17336199999999999</c:v>
              </c:pt>
              <c:pt idx="4334">
                <c:v>0.173402</c:v>
              </c:pt>
              <c:pt idx="4335">
                <c:v>0.17344200000000001</c:v>
              </c:pt>
              <c:pt idx="4336">
                <c:v>0.173482</c:v>
              </c:pt>
              <c:pt idx="4337">
                <c:v>0.17352200000000001</c:v>
              </c:pt>
              <c:pt idx="4338">
                <c:v>0.17356199999999999</c:v>
              </c:pt>
              <c:pt idx="4339">
                <c:v>0.17360200000000001</c:v>
              </c:pt>
              <c:pt idx="4340">
                <c:v>0.17364199999999999</c:v>
              </c:pt>
              <c:pt idx="4341">
                <c:v>0.173682</c:v>
              </c:pt>
              <c:pt idx="4342">
                <c:v>0.17372199999999999</c:v>
              </c:pt>
              <c:pt idx="4343">
                <c:v>0.173762</c:v>
              </c:pt>
              <c:pt idx="4344">
                <c:v>0.17380200000000001</c:v>
              </c:pt>
              <c:pt idx="4345">
                <c:v>0.173842</c:v>
              </c:pt>
              <c:pt idx="4346">
                <c:v>0.17388200000000001</c:v>
              </c:pt>
              <c:pt idx="4347">
                <c:v>0.17392199999999999</c:v>
              </c:pt>
              <c:pt idx="4348">
                <c:v>0.17396200000000001</c:v>
              </c:pt>
              <c:pt idx="4349">
                <c:v>0.17400199999999999</c:v>
              </c:pt>
              <c:pt idx="4350">
                <c:v>0.174042</c:v>
              </c:pt>
              <c:pt idx="4351">
                <c:v>0.17408199999999999</c:v>
              </c:pt>
              <c:pt idx="4352">
                <c:v>0.174122</c:v>
              </c:pt>
              <c:pt idx="4353">
                <c:v>0.17416200000000001</c:v>
              </c:pt>
              <c:pt idx="4354">
                <c:v>0.174202</c:v>
              </c:pt>
              <c:pt idx="4355">
                <c:v>0.17424200000000001</c:v>
              </c:pt>
              <c:pt idx="4356">
                <c:v>0.17428199999999999</c:v>
              </c:pt>
              <c:pt idx="4357">
                <c:v>0.174322</c:v>
              </c:pt>
              <c:pt idx="4358">
                <c:v>0.17436199999999999</c:v>
              </c:pt>
              <c:pt idx="4359">
                <c:v>0.174402</c:v>
              </c:pt>
              <c:pt idx="4360">
                <c:v>0.17444200000000001</c:v>
              </c:pt>
              <c:pt idx="4361">
                <c:v>0.174482</c:v>
              </c:pt>
              <c:pt idx="4362">
                <c:v>0.17452200000000001</c:v>
              </c:pt>
              <c:pt idx="4363">
                <c:v>0.17456199999999999</c:v>
              </c:pt>
              <c:pt idx="4364">
                <c:v>0.17460200000000001</c:v>
              </c:pt>
              <c:pt idx="4365">
                <c:v>0.17464199999999999</c:v>
              </c:pt>
              <c:pt idx="4366">
                <c:v>0.174682</c:v>
              </c:pt>
              <c:pt idx="4367">
                <c:v>0.17472199999999999</c:v>
              </c:pt>
              <c:pt idx="4368">
                <c:v>0.174762</c:v>
              </c:pt>
              <c:pt idx="4369">
                <c:v>0.17480200000000001</c:v>
              </c:pt>
              <c:pt idx="4370">
                <c:v>0.174842</c:v>
              </c:pt>
              <c:pt idx="4371">
                <c:v>0.17488200000000001</c:v>
              </c:pt>
              <c:pt idx="4372">
                <c:v>0.17492199999999999</c:v>
              </c:pt>
              <c:pt idx="4373">
                <c:v>0.17496200000000001</c:v>
              </c:pt>
              <c:pt idx="4374">
                <c:v>0.17500199999999999</c:v>
              </c:pt>
              <c:pt idx="4375">
                <c:v>0.175042</c:v>
              </c:pt>
              <c:pt idx="4376">
                <c:v>0.17508199999999999</c:v>
              </c:pt>
              <c:pt idx="4377">
                <c:v>0.175122</c:v>
              </c:pt>
              <c:pt idx="4378">
                <c:v>0.17516200000000001</c:v>
              </c:pt>
              <c:pt idx="4379">
                <c:v>0.175202</c:v>
              </c:pt>
              <c:pt idx="4380">
                <c:v>0.17524200000000001</c:v>
              </c:pt>
              <c:pt idx="4381">
                <c:v>0.17528199999999999</c:v>
              </c:pt>
              <c:pt idx="4382">
                <c:v>0.17532200000000001</c:v>
              </c:pt>
              <c:pt idx="4383">
                <c:v>0.17536199999999999</c:v>
              </c:pt>
              <c:pt idx="4384">
                <c:v>0.175402</c:v>
              </c:pt>
              <c:pt idx="4385">
                <c:v>0.17544199999999999</c:v>
              </c:pt>
              <c:pt idx="4386">
                <c:v>0.175482</c:v>
              </c:pt>
              <c:pt idx="4387">
                <c:v>0.17552200000000001</c:v>
              </c:pt>
              <c:pt idx="4388">
                <c:v>0.175562</c:v>
              </c:pt>
              <c:pt idx="4389">
                <c:v>0.17560200000000001</c:v>
              </c:pt>
              <c:pt idx="4390">
                <c:v>0.17564199999999999</c:v>
              </c:pt>
              <c:pt idx="4391">
                <c:v>0.175682</c:v>
              </c:pt>
              <c:pt idx="4392">
                <c:v>0.17572199999999999</c:v>
              </c:pt>
              <c:pt idx="4393">
                <c:v>0.175762</c:v>
              </c:pt>
              <c:pt idx="4394">
                <c:v>0.17580200000000001</c:v>
              </c:pt>
              <c:pt idx="4395">
                <c:v>0.175842</c:v>
              </c:pt>
              <c:pt idx="4396">
                <c:v>0.17588200000000001</c:v>
              </c:pt>
              <c:pt idx="4397">
                <c:v>0.175922</c:v>
              </c:pt>
              <c:pt idx="4398">
                <c:v>0.17596200000000001</c:v>
              </c:pt>
              <c:pt idx="4399">
                <c:v>0.17600199999999999</c:v>
              </c:pt>
              <c:pt idx="4400">
                <c:v>0.176042</c:v>
              </c:pt>
              <c:pt idx="4401">
                <c:v>0.17608199999999999</c:v>
              </c:pt>
              <c:pt idx="4402">
                <c:v>0.176122</c:v>
              </c:pt>
              <c:pt idx="4403">
                <c:v>0.17616200000000001</c:v>
              </c:pt>
              <c:pt idx="4404">
                <c:v>0.176202</c:v>
              </c:pt>
              <c:pt idx="4405">
                <c:v>0.17624200000000001</c:v>
              </c:pt>
              <c:pt idx="4406">
                <c:v>0.17628199999999999</c:v>
              </c:pt>
              <c:pt idx="4407">
                <c:v>0.17632200000000001</c:v>
              </c:pt>
              <c:pt idx="4408">
                <c:v>0.17636199999999999</c:v>
              </c:pt>
              <c:pt idx="4409">
                <c:v>0.176402</c:v>
              </c:pt>
              <c:pt idx="4410">
                <c:v>0.17644199999999999</c:v>
              </c:pt>
              <c:pt idx="4411">
                <c:v>0.176482</c:v>
              </c:pt>
              <c:pt idx="4412">
                <c:v>0.17652200000000001</c:v>
              </c:pt>
              <c:pt idx="4413">
                <c:v>0.176562</c:v>
              </c:pt>
              <c:pt idx="4414">
                <c:v>0.17660200000000001</c:v>
              </c:pt>
              <c:pt idx="4415">
                <c:v>0.17664199999999999</c:v>
              </c:pt>
              <c:pt idx="4416">
                <c:v>0.17668200000000001</c:v>
              </c:pt>
              <c:pt idx="4417">
                <c:v>0.17672199999999999</c:v>
              </c:pt>
              <c:pt idx="4418">
                <c:v>0.176762</c:v>
              </c:pt>
              <c:pt idx="4419">
                <c:v>0.17680199999999999</c:v>
              </c:pt>
              <c:pt idx="4420">
                <c:v>0.176842</c:v>
              </c:pt>
              <c:pt idx="4421">
                <c:v>0.17688200000000001</c:v>
              </c:pt>
              <c:pt idx="4422">
                <c:v>0.176922</c:v>
              </c:pt>
              <c:pt idx="4423">
                <c:v>0.17696200000000001</c:v>
              </c:pt>
              <c:pt idx="4424">
                <c:v>0.17700199999999999</c:v>
              </c:pt>
              <c:pt idx="4425">
                <c:v>0.177042</c:v>
              </c:pt>
              <c:pt idx="4426">
                <c:v>0.17708199999999999</c:v>
              </c:pt>
              <c:pt idx="4427">
                <c:v>0.177122</c:v>
              </c:pt>
              <c:pt idx="4428">
                <c:v>0.17716199999999999</c:v>
              </c:pt>
              <c:pt idx="4429">
                <c:v>0.177202</c:v>
              </c:pt>
              <c:pt idx="4430">
                <c:v>0.17724200000000001</c:v>
              </c:pt>
              <c:pt idx="4431">
                <c:v>0.177282</c:v>
              </c:pt>
              <c:pt idx="4432">
                <c:v>0.17732200000000001</c:v>
              </c:pt>
              <c:pt idx="4433">
                <c:v>0.17736199999999999</c:v>
              </c:pt>
              <c:pt idx="4434">
                <c:v>0.177402</c:v>
              </c:pt>
              <c:pt idx="4435">
                <c:v>0.17744199999999999</c:v>
              </c:pt>
              <c:pt idx="4436">
                <c:v>0.177482</c:v>
              </c:pt>
              <c:pt idx="4437">
                <c:v>0.17752200000000001</c:v>
              </c:pt>
              <c:pt idx="4438">
                <c:v>0.177562</c:v>
              </c:pt>
              <c:pt idx="4439">
                <c:v>0.17760200000000001</c:v>
              </c:pt>
              <c:pt idx="4440">
                <c:v>0.17764199999999999</c:v>
              </c:pt>
              <c:pt idx="4441">
                <c:v>0.17768200000000001</c:v>
              </c:pt>
              <c:pt idx="4442">
                <c:v>0.17772199999999999</c:v>
              </c:pt>
              <c:pt idx="4443">
                <c:v>0.177762</c:v>
              </c:pt>
              <c:pt idx="4444">
                <c:v>0.17780199999999999</c:v>
              </c:pt>
              <c:pt idx="4445">
                <c:v>0.177842</c:v>
              </c:pt>
              <c:pt idx="4446">
                <c:v>0.17788200000000001</c:v>
              </c:pt>
              <c:pt idx="4447">
                <c:v>0.177922</c:v>
              </c:pt>
              <c:pt idx="4448">
                <c:v>0.17796200000000001</c:v>
              </c:pt>
              <c:pt idx="4449">
                <c:v>0.17800199999999999</c:v>
              </c:pt>
              <c:pt idx="4450">
                <c:v>0.17804200000000001</c:v>
              </c:pt>
              <c:pt idx="4451">
                <c:v>0.17808199999999999</c:v>
              </c:pt>
              <c:pt idx="4452">
                <c:v>0.178122</c:v>
              </c:pt>
              <c:pt idx="4453">
                <c:v>0.17816199999999999</c:v>
              </c:pt>
              <c:pt idx="4454">
                <c:v>0.178202</c:v>
              </c:pt>
              <c:pt idx="4455">
                <c:v>0.17824200000000001</c:v>
              </c:pt>
              <c:pt idx="4456">
                <c:v>0.178282</c:v>
              </c:pt>
              <c:pt idx="4457">
                <c:v>0.17832200000000001</c:v>
              </c:pt>
              <c:pt idx="4458">
                <c:v>0.17836199999999999</c:v>
              </c:pt>
              <c:pt idx="4459">
                <c:v>0.17840200000000001</c:v>
              </c:pt>
              <c:pt idx="4460">
                <c:v>0.17844199999999999</c:v>
              </c:pt>
              <c:pt idx="4461">
                <c:v>0.178482</c:v>
              </c:pt>
              <c:pt idx="4462">
                <c:v>0.17852199999999999</c:v>
              </c:pt>
              <c:pt idx="4463">
                <c:v>0.178562</c:v>
              </c:pt>
              <c:pt idx="4464">
                <c:v>0.17860200000000001</c:v>
              </c:pt>
              <c:pt idx="4465">
                <c:v>0.178642</c:v>
              </c:pt>
              <c:pt idx="4466">
                <c:v>0.17868200000000001</c:v>
              </c:pt>
              <c:pt idx="4467">
                <c:v>0.17872199999999999</c:v>
              </c:pt>
              <c:pt idx="4468">
                <c:v>0.178762</c:v>
              </c:pt>
              <c:pt idx="4469">
                <c:v>0.17880199999999999</c:v>
              </c:pt>
              <c:pt idx="4470">
                <c:v>0.178842</c:v>
              </c:pt>
              <c:pt idx="4471">
                <c:v>0.17888200000000001</c:v>
              </c:pt>
              <c:pt idx="4472">
                <c:v>0.178922</c:v>
              </c:pt>
              <c:pt idx="4473">
                <c:v>0.17896200000000001</c:v>
              </c:pt>
              <c:pt idx="4474">
                <c:v>0.17900199999999999</c:v>
              </c:pt>
              <c:pt idx="4475">
                <c:v>0.17904200000000001</c:v>
              </c:pt>
              <c:pt idx="4476">
                <c:v>0.17908199999999999</c:v>
              </c:pt>
              <c:pt idx="4477">
                <c:v>0.179122</c:v>
              </c:pt>
              <c:pt idx="4478">
                <c:v>0.17916199999999999</c:v>
              </c:pt>
              <c:pt idx="4479">
                <c:v>0.179202</c:v>
              </c:pt>
              <c:pt idx="4480">
                <c:v>0.17924200000000001</c:v>
              </c:pt>
              <c:pt idx="4481">
                <c:v>0.179282</c:v>
              </c:pt>
              <c:pt idx="4482">
                <c:v>0.17932200000000001</c:v>
              </c:pt>
              <c:pt idx="4483">
                <c:v>0.17936199999999999</c:v>
              </c:pt>
              <c:pt idx="4484">
                <c:v>0.17940200000000001</c:v>
              </c:pt>
              <c:pt idx="4485">
                <c:v>0.17944199999999999</c:v>
              </c:pt>
              <c:pt idx="4486">
                <c:v>0.179482</c:v>
              </c:pt>
              <c:pt idx="4487">
                <c:v>0.17952199999999999</c:v>
              </c:pt>
              <c:pt idx="4488">
                <c:v>0.179562</c:v>
              </c:pt>
              <c:pt idx="4489">
                <c:v>0.17960200000000001</c:v>
              </c:pt>
              <c:pt idx="4490">
                <c:v>0.179642</c:v>
              </c:pt>
              <c:pt idx="4491">
                <c:v>0.17968200000000001</c:v>
              </c:pt>
              <c:pt idx="4492">
                <c:v>0.17972199999999999</c:v>
              </c:pt>
              <c:pt idx="4493">
                <c:v>0.17976200000000001</c:v>
              </c:pt>
              <c:pt idx="4494">
                <c:v>0.17980199999999999</c:v>
              </c:pt>
              <c:pt idx="4495">
                <c:v>0.179842</c:v>
              </c:pt>
              <c:pt idx="4496">
                <c:v>0.17988199999999999</c:v>
              </c:pt>
              <c:pt idx="4497">
                <c:v>0.179922</c:v>
              </c:pt>
              <c:pt idx="4498">
                <c:v>0.17996200000000001</c:v>
              </c:pt>
              <c:pt idx="4499">
                <c:v>0.180002</c:v>
              </c:pt>
              <c:pt idx="4500">
                <c:v>0.18004200000000001</c:v>
              </c:pt>
              <c:pt idx="4501">
                <c:v>0.18008199999999999</c:v>
              </c:pt>
              <c:pt idx="4502">
                <c:v>0.180122</c:v>
              </c:pt>
              <c:pt idx="4503">
                <c:v>0.18016199999999999</c:v>
              </c:pt>
              <c:pt idx="4504">
                <c:v>0.180202</c:v>
              </c:pt>
              <c:pt idx="4505">
                <c:v>0.18024200000000001</c:v>
              </c:pt>
              <c:pt idx="4506">
                <c:v>0.180282</c:v>
              </c:pt>
              <c:pt idx="4507">
                <c:v>0.18032200000000001</c:v>
              </c:pt>
              <c:pt idx="4508">
                <c:v>0.18036199999999999</c:v>
              </c:pt>
              <c:pt idx="4509">
                <c:v>0.18040200000000001</c:v>
              </c:pt>
              <c:pt idx="4510">
                <c:v>0.18044199999999999</c:v>
              </c:pt>
              <c:pt idx="4511">
                <c:v>0.180482</c:v>
              </c:pt>
              <c:pt idx="4512">
                <c:v>0.18052199999999999</c:v>
              </c:pt>
              <c:pt idx="4513">
                <c:v>0.180562</c:v>
              </c:pt>
              <c:pt idx="4514">
                <c:v>0.18060200000000001</c:v>
              </c:pt>
              <c:pt idx="4515">
                <c:v>0.180642</c:v>
              </c:pt>
              <c:pt idx="4516">
                <c:v>0.18068200000000001</c:v>
              </c:pt>
              <c:pt idx="4517">
                <c:v>0.18072199999999999</c:v>
              </c:pt>
              <c:pt idx="4518">
                <c:v>0.18076200000000001</c:v>
              </c:pt>
              <c:pt idx="4519">
                <c:v>0.18080199999999999</c:v>
              </c:pt>
              <c:pt idx="4520">
                <c:v>0.180842</c:v>
              </c:pt>
              <c:pt idx="4521">
                <c:v>0.18088199999999999</c:v>
              </c:pt>
              <c:pt idx="4522">
                <c:v>0.180922</c:v>
              </c:pt>
              <c:pt idx="4523">
                <c:v>0.18096200000000001</c:v>
              </c:pt>
              <c:pt idx="4524">
                <c:v>0.181002</c:v>
              </c:pt>
              <c:pt idx="4525">
                <c:v>0.18104200000000001</c:v>
              </c:pt>
              <c:pt idx="4526">
                <c:v>0.18108199999999999</c:v>
              </c:pt>
              <c:pt idx="4527">
                <c:v>0.18112200000000001</c:v>
              </c:pt>
              <c:pt idx="4528">
                <c:v>0.18116199999999999</c:v>
              </c:pt>
              <c:pt idx="4529">
                <c:v>0.181202</c:v>
              </c:pt>
              <c:pt idx="4530">
                <c:v>0.18124199999999999</c:v>
              </c:pt>
              <c:pt idx="4531">
                <c:v>0.181282</c:v>
              </c:pt>
              <c:pt idx="4532">
                <c:v>0.18132200000000001</c:v>
              </c:pt>
              <c:pt idx="4533">
                <c:v>0.181362</c:v>
              </c:pt>
              <c:pt idx="4534">
                <c:v>0.18140200000000001</c:v>
              </c:pt>
              <c:pt idx="4535">
                <c:v>0.18144199999999999</c:v>
              </c:pt>
              <c:pt idx="4536">
                <c:v>0.181482</c:v>
              </c:pt>
              <c:pt idx="4537">
                <c:v>0.18152199999999999</c:v>
              </c:pt>
              <c:pt idx="4538">
                <c:v>0.181562</c:v>
              </c:pt>
              <c:pt idx="4539">
                <c:v>0.18160200000000001</c:v>
              </c:pt>
              <c:pt idx="4540">
                <c:v>0.181642</c:v>
              </c:pt>
              <c:pt idx="4541">
                <c:v>0.18168200000000001</c:v>
              </c:pt>
              <c:pt idx="4542">
                <c:v>0.18172199999999999</c:v>
              </c:pt>
              <c:pt idx="4543">
                <c:v>0.18176200000000001</c:v>
              </c:pt>
              <c:pt idx="4544">
                <c:v>0.18180199999999999</c:v>
              </c:pt>
              <c:pt idx="4545">
                <c:v>0.181842</c:v>
              </c:pt>
              <c:pt idx="4546">
                <c:v>0.18188199999999999</c:v>
              </c:pt>
              <c:pt idx="4547">
                <c:v>0.181922</c:v>
              </c:pt>
              <c:pt idx="4548">
                <c:v>0.18196200000000001</c:v>
              </c:pt>
              <c:pt idx="4549">
                <c:v>0.182002</c:v>
              </c:pt>
              <c:pt idx="4550">
                <c:v>0.18204200000000001</c:v>
              </c:pt>
              <c:pt idx="4551">
                <c:v>0.18208199999999999</c:v>
              </c:pt>
              <c:pt idx="4552">
                <c:v>0.18212200000000001</c:v>
              </c:pt>
              <c:pt idx="4553">
                <c:v>0.18216199999999999</c:v>
              </c:pt>
              <c:pt idx="4554">
                <c:v>0.182202</c:v>
              </c:pt>
              <c:pt idx="4555">
                <c:v>0.18224199999999999</c:v>
              </c:pt>
              <c:pt idx="4556">
                <c:v>0.182282</c:v>
              </c:pt>
              <c:pt idx="4557">
                <c:v>0.18232200000000001</c:v>
              </c:pt>
              <c:pt idx="4558">
                <c:v>0.182362</c:v>
              </c:pt>
              <c:pt idx="4559">
                <c:v>0.18240200000000001</c:v>
              </c:pt>
              <c:pt idx="4560">
                <c:v>0.18244199999999999</c:v>
              </c:pt>
              <c:pt idx="4561">
                <c:v>0.18248200000000001</c:v>
              </c:pt>
              <c:pt idx="4562">
                <c:v>0.18252199999999999</c:v>
              </c:pt>
              <c:pt idx="4563">
                <c:v>0.182562</c:v>
              </c:pt>
              <c:pt idx="4564">
                <c:v>0.18260199999999999</c:v>
              </c:pt>
              <c:pt idx="4565">
                <c:v>0.182642</c:v>
              </c:pt>
              <c:pt idx="4566">
                <c:v>0.18268200000000001</c:v>
              </c:pt>
              <c:pt idx="4567">
                <c:v>0.182722</c:v>
              </c:pt>
              <c:pt idx="4568">
                <c:v>0.18276200000000001</c:v>
              </c:pt>
              <c:pt idx="4569">
                <c:v>0.18280199999999999</c:v>
              </c:pt>
              <c:pt idx="4570">
                <c:v>0.182842</c:v>
              </c:pt>
              <c:pt idx="4571">
                <c:v>0.18288199999999999</c:v>
              </c:pt>
              <c:pt idx="4572">
                <c:v>0.182922</c:v>
              </c:pt>
              <c:pt idx="4573">
                <c:v>0.18296200000000001</c:v>
              </c:pt>
              <c:pt idx="4574">
                <c:v>0.183002</c:v>
              </c:pt>
              <c:pt idx="4575">
                <c:v>0.18304200000000001</c:v>
              </c:pt>
              <c:pt idx="4576">
                <c:v>0.18308199999999999</c:v>
              </c:pt>
              <c:pt idx="4577">
                <c:v>0.18312200000000001</c:v>
              </c:pt>
              <c:pt idx="4578">
                <c:v>0.18316199999999999</c:v>
              </c:pt>
              <c:pt idx="4579">
                <c:v>0.183202</c:v>
              </c:pt>
              <c:pt idx="4580">
                <c:v>0.18324199999999999</c:v>
              </c:pt>
              <c:pt idx="4581">
                <c:v>0.183282</c:v>
              </c:pt>
              <c:pt idx="4582">
                <c:v>0.18332200000000001</c:v>
              </c:pt>
              <c:pt idx="4583">
                <c:v>0.183362</c:v>
              </c:pt>
              <c:pt idx="4584">
                <c:v>0.18340200000000001</c:v>
              </c:pt>
              <c:pt idx="4585">
                <c:v>0.18344199999999999</c:v>
              </c:pt>
              <c:pt idx="4586">
                <c:v>0.18348200000000001</c:v>
              </c:pt>
              <c:pt idx="4587">
                <c:v>0.18352199999999999</c:v>
              </c:pt>
              <c:pt idx="4588">
                <c:v>0.183562</c:v>
              </c:pt>
              <c:pt idx="4589">
                <c:v>0.18360199999999999</c:v>
              </c:pt>
              <c:pt idx="4590">
                <c:v>0.183642</c:v>
              </c:pt>
              <c:pt idx="4591">
                <c:v>0.18368200000000001</c:v>
              </c:pt>
              <c:pt idx="4592">
                <c:v>0.183722</c:v>
              </c:pt>
              <c:pt idx="4593">
                <c:v>0.18376200000000001</c:v>
              </c:pt>
              <c:pt idx="4594">
                <c:v>0.18380199999999999</c:v>
              </c:pt>
              <c:pt idx="4595">
                <c:v>0.18384200000000001</c:v>
              </c:pt>
              <c:pt idx="4596">
                <c:v>0.18388199999999999</c:v>
              </c:pt>
              <c:pt idx="4597">
                <c:v>0.183922</c:v>
              </c:pt>
              <c:pt idx="4598">
                <c:v>0.18396199999999999</c:v>
              </c:pt>
              <c:pt idx="4599">
                <c:v>0.184002</c:v>
              </c:pt>
              <c:pt idx="4600">
                <c:v>0.18404200000000001</c:v>
              </c:pt>
              <c:pt idx="4601">
                <c:v>0.184082</c:v>
              </c:pt>
              <c:pt idx="4602">
                <c:v>0.18412200000000001</c:v>
              </c:pt>
              <c:pt idx="4603">
                <c:v>0.18416199999999999</c:v>
              </c:pt>
              <c:pt idx="4604">
                <c:v>0.184202</c:v>
              </c:pt>
              <c:pt idx="4605">
                <c:v>0.18424199999999999</c:v>
              </c:pt>
              <c:pt idx="4606">
                <c:v>0.184282</c:v>
              </c:pt>
              <c:pt idx="4607">
                <c:v>0.18432200000000001</c:v>
              </c:pt>
              <c:pt idx="4608">
                <c:v>0.184362</c:v>
              </c:pt>
              <c:pt idx="4609">
                <c:v>0.18440200000000001</c:v>
              </c:pt>
              <c:pt idx="4610">
                <c:v>0.18444199999999999</c:v>
              </c:pt>
              <c:pt idx="4611">
                <c:v>0.18448200000000001</c:v>
              </c:pt>
              <c:pt idx="4612">
                <c:v>0.18452199999999999</c:v>
              </c:pt>
              <c:pt idx="4613">
                <c:v>0.184562</c:v>
              </c:pt>
              <c:pt idx="4614">
                <c:v>0.18460199999999999</c:v>
              </c:pt>
              <c:pt idx="4615">
                <c:v>0.184642</c:v>
              </c:pt>
              <c:pt idx="4616">
                <c:v>0.18468200000000001</c:v>
              </c:pt>
              <c:pt idx="4617">
                <c:v>0.184722</c:v>
              </c:pt>
              <c:pt idx="4618">
                <c:v>0.18476200000000001</c:v>
              </c:pt>
              <c:pt idx="4619">
                <c:v>0.18480199999999999</c:v>
              </c:pt>
              <c:pt idx="4620">
                <c:v>0.18484200000000001</c:v>
              </c:pt>
              <c:pt idx="4621">
                <c:v>0.18488199999999999</c:v>
              </c:pt>
              <c:pt idx="4622">
                <c:v>0.184922</c:v>
              </c:pt>
              <c:pt idx="4623">
                <c:v>0.18496199999999999</c:v>
              </c:pt>
              <c:pt idx="4624">
                <c:v>0.185002</c:v>
              </c:pt>
              <c:pt idx="4625">
                <c:v>0.18504200000000001</c:v>
              </c:pt>
              <c:pt idx="4626">
                <c:v>0.185082</c:v>
              </c:pt>
              <c:pt idx="4627">
                <c:v>0.18512200000000001</c:v>
              </c:pt>
              <c:pt idx="4628">
                <c:v>0.18516199999999999</c:v>
              </c:pt>
              <c:pt idx="4629">
                <c:v>0.18520200000000001</c:v>
              </c:pt>
              <c:pt idx="4630">
                <c:v>0.18524199999999999</c:v>
              </c:pt>
              <c:pt idx="4631">
                <c:v>0.185282</c:v>
              </c:pt>
              <c:pt idx="4632">
                <c:v>0.18532199999999999</c:v>
              </c:pt>
              <c:pt idx="4633">
                <c:v>0.185362</c:v>
              </c:pt>
              <c:pt idx="4634">
                <c:v>0.18540200000000001</c:v>
              </c:pt>
              <c:pt idx="4635">
                <c:v>0.185442</c:v>
              </c:pt>
              <c:pt idx="4636">
                <c:v>0.18548200000000001</c:v>
              </c:pt>
              <c:pt idx="4637">
                <c:v>0.18552199999999999</c:v>
              </c:pt>
              <c:pt idx="4638">
                <c:v>0.185562</c:v>
              </c:pt>
              <c:pt idx="4639">
                <c:v>0.18560199999999999</c:v>
              </c:pt>
              <c:pt idx="4640">
                <c:v>0.185642</c:v>
              </c:pt>
              <c:pt idx="4641">
                <c:v>0.18568200000000001</c:v>
              </c:pt>
              <c:pt idx="4642">
                <c:v>0.185722</c:v>
              </c:pt>
              <c:pt idx="4643">
                <c:v>0.18576200000000001</c:v>
              </c:pt>
              <c:pt idx="4644">
                <c:v>0.18580199999999999</c:v>
              </c:pt>
              <c:pt idx="4645">
                <c:v>0.18584200000000001</c:v>
              </c:pt>
              <c:pt idx="4646">
                <c:v>0.18588199999999999</c:v>
              </c:pt>
              <c:pt idx="4647">
                <c:v>0.185922</c:v>
              </c:pt>
              <c:pt idx="4648">
                <c:v>0.18596199999999999</c:v>
              </c:pt>
              <c:pt idx="4649">
                <c:v>0.186002</c:v>
              </c:pt>
              <c:pt idx="4650">
                <c:v>0.18604200000000001</c:v>
              </c:pt>
              <c:pt idx="4651">
                <c:v>0.186082</c:v>
              </c:pt>
              <c:pt idx="4652">
                <c:v>0.18612200000000001</c:v>
              </c:pt>
              <c:pt idx="4653">
                <c:v>0.18616199999999999</c:v>
              </c:pt>
              <c:pt idx="4654">
                <c:v>0.18620200000000001</c:v>
              </c:pt>
              <c:pt idx="4655">
                <c:v>0.18624199999999999</c:v>
              </c:pt>
              <c:pt idx="4656">
                <c:v>0.186282</c:v>
              </c:pt>
              <c:pt idx="4657">
                <c:v>0.18632199999999999</c:v>
              </c:pt>
              <c:pt idx="4658">
                <c:v>0.186362</c:v>
              </c:pt>
              <c:pt idx="4659">
                <c:v>0.18640200000000001</c:v>
              </c:pt>
              <c:pt idx="4660">
                <c:v>0.186442</c:v>
              </c:pt>
              <c:pt idx="4661">
                <c:v>0.18648200000000001</c:v>
              </c:pt>
              <c:pt idx="4662">
                <c:v>0.18652199999999999</c:v>
              </c:pt>
              <c:pt idx="4663">
                <c:v>0.18656200000000001</c:v>
              </c:pt>
              <c:pt idx="4664">
                <c:v>0.18660199999999999</c:v>
              </c:pt>
              <c:pt idx="4665">
                <c:v>0.186642</c:v>
              </c:pt>
              <c:pt idx="4666">
                <c:v>0.18668199999999999</c:v>
              </c:pt>
              <c:pt idx="4667">
                <c:v>0.186722</c:v>
              </c:pt>
              <c:pt idx="4668">
                <c:v>0.18676200000000001</c:v>
              </c:pt>
              <c:pt idx="4669">
                <c:v>0.186802</c:v>
              </c:pt>
              <c:pt idx="4670">
                <c:v>0.18684200000000001</c:v>
              </c:pt>
              <c:pt idx="4671">
                <c:v>0.18688199999999999</c:v>
              </c:pt>
              <c:pt idx="4672">
                <c:v>0.186922</c:v>
              </c:pt>
              <c:pt idx="4673">
                <c:v>0.18696199999999999</c:v>
              </c:pt>
              <c:pt idx="4674">
                <c:v>0.187002</c:v>
              </c:pt>
              <c:pt idx="4675">
                <c:v>0.18704200000000001</c:v>
              </c:pt>
              <c:pt idx="4676">
                <c:v>0.187082</c:v>
              </c:pt>
              <c:pt idx="4677">
                <c:v>0.18712200000000001</c:v>
              </c:pt>
              <c:pt idx="4678">
                <c:v>0.187162</c:v>
              </c:pt>
              <c:pt idx="4679">
                <c:v>0.18720200000000001</c:v>
              </c:pt>
              <c:pt idx="4680">
                <c:v>0.18724199999999999</c:v>
              </c:pt>
              <c:pt idx="4681">
                <c:v>0.187282</c:v>
              </c:pt>
              <c:pt idx="4682">
                <c:v>0.18732199999999999</c:v>
              </c:pt>
              <c:pt idx="4683">
                <c:v>0.187362</c:v>
              </c:pt>
              <c:pt idx="4684">
                <c:v>0.18740200000000001</c:v>
              </c:pt>
              <c:pt idx="4685">
                <c:v>0.187442</c:v>
              </c:pt>
              <c:pt idx="4686">
                <c:v>0.18748200000000001</c:v>
              </c:pt>
              <c:pt idx="4687">
                <c:v>0.18752199999999999</c:v>
              </c:pt>
              <c:pt idx="4688">
                <c:v>0.18756200000000001</c:v>
              </c:pt>
              <c:pt idx="4689">
                <c:v>0.18760199999999999</c:v>
              </c:pt>
              <c:pt idx="4690">
                <c:v>0.187642</c:v>
              </c:pt>
              <c:pt idx="4691">
                <c:v>0.18768199999999999</c:v>
              </c:pt>
              <c:pt idx="4692">
                <c:v>0.187722</c:v>
              </c:pt>
              <c:pt idx="4693">
                <c:v>0.18776200000000001</c:v>
              </c:pt>
              <c:pt idx="4694">
                <c:v>0.187802</c:v>
              </c:pt>
              <c:pt idx="4695">
                <c:v>0.18784200000000001</c:v>
              </c:pt>
              <c:pt idx="4696">
                <c:v>0.18788199999999999</c:v>
              </c:pt>
              <c:pt idx="4697">
                <c:v>0.18792200000000001</c:v>
              </c:pt>
              <c:pt idx="4698">
                <c:v>0.18796199999999999</c:v>
              </c:pt>
              <c:pt idx="4699">
                <c:v>0.188002</c:v>
              </c:pt>
              <c:pt idx="4700">
                <c:v>0.18804199999999999</c:v>
              </c:pt>
              <c:pt idx="4701">
                <c:v>0.188082</c:v>
              </c:pt>
              <c:pt idx="4702">
                <c:v>0.18812200000000001</c:v>
              </c:pt>
              <c:pt idx="4703">
                <c:v>0.188162</c:v>
              </c:pt>
              <c:pt idx="4704">
                <c:v>0.18820200000000001</c:v>
              </c:pt>
              <c:pt idx="4705">
                <c:v>0.18824199999999999</c:v>
              </c:pt>
              <c:pt idx="4706">
                <c:v>0.188282</c:v>
              </c:pt>
              <c:pt idx="4707">
                <c:v>0.18832199999999999</c:v>
              </c:pt>
              <c:pt idx="4708">
                <c:v>0.188362</c:v>
              </c:pt>
              <c:pt idx="4709">
                <c:v>0.18840199999999999</c:v>
              </c:pt>
              <c:pt idx="4710">
                <c:v>0.188442</c:v>
              </c:pt>
              <c:pt idx="4711">
                <c:v>0.18848200000000001</c:v>
              </c:pt>
              <c:pt idx="4712">
                <c:v>0.188522</c:v>
              </c:pt>
              <c:pt idx="4713">
                <c:v>0.18856200000000001</c:v>
              </c:pt>
              <c:pt idx="4714">
                <c:v>0.18860199999999999</c:v>
              </c:pt>
              <c:pt idx="4715">
                <c:v>0.188642</c:v>
              </c:pt>
              <c:pt idx="4716">
                <c:v>0.18868199999999999</c:v>
              </c:pt>
              <c:pt idx="4717">
                <c:v>0.188722</c:v>
              </c:pt>
              <c:pt idx="4718">
                <c:v>0.18876200000000001</c:v>
              </c:pt>
              <c:pt idx="4719">
                <c:v>0.188802</c:v>
              </c:pt>
              <c:pt idx="4720">
                <c:v>0.18884200000000001</c:v>
              </c:pt>
              <c:pt idx="4721">
                <c:v>0.18888199999999999</c:v>
              </c:pt>
              <c:pt idx="4722">
                <c:v>0.18892200000000001</c:v>
              </c:pt>
              <c:pt idx="4723">
                <c:v>0.18896199999999999</c:v>
              </c:pt>
              <c:pt idx="4724">
                <c:v>0.189002</c:v>
              </c:pt>
              <c:pt idx="4725">
                <c:v>0.18904199999999999</c:v>
              </c:pt>
              <c:pt idx="4726">
                <c:v>0.189082</c:v>
              </c:pt>
              <c:pt idx="4727">
                <c:v>0.18912200000000001</c:v>
              </c:pt>
              <c:pt idx="4728">
                <c:v>0.189162</c:v>
              </c:pt>
              <c:pt idx="4729">
                <c:v>0.18920200000000001</c:v>
              </c:pt>
              <c:pt idx="4730">
                <c:v>0.18924199999999999</c:v>
              </c:pt>
              <c:pt idx="4731">
                <c:v>0.18928200000000001</c:v>
              </c:pt>
              <c:pt idx="4732">
                <c:v>0.18932199999999999</c:v>
              </c:pt>
              <c:pt idx="4733">
                <c:v>0.189362</c:v>
              </c:pt>
              <c:pt idx="4734">
                <c:v>0.18940199999999999</c:v>
              </c:pt>
              <c:pt idx="4735">
                <c:v>0.189442</c:v>
              </c:pt>
              <c:pt idx="4736">
                <c:v>0.18948200000000001</c:v>
              </c:pt>
              <c:pt idx="4737">
                <c:v>0.189522</c:v>
              </c:pt>
              <c:pt idx="4738">
                <c:v>0.18956200000000001</c:v>
              </c:pt>
              <c:pt idx="4739">
                <c:v>0.18960199999999999</c:v>
              </c:pt>
              <c:pt idx="4740">
                <c:v>0.18964200000000001</c:v>
              </c:pt>
              <c:pt idx="4741">
                <c:v>0.18968199999999999</c:v>
              </c:pt>
              <c:pt idx="4742">
                <c:v>0.189722</c:v>
              </c:pt>
              <c:pt idx="4743">
                <c:v>0.18976199999999999</c:v>
              </c:pt>
              <c:pt idx="4744">
                <c:v>0.189802</c:v>
              </c:pt>
              <c:pt idx="4745">
                <c:v>0.18984200000000001</c:v>
              </c:pt>
              <c:pt idx="4746">
                <c:v>0.189882</c:v>
              </c:pt>
              <c:pt idx="4747">
                <c:v>0.18992200000000001</c:v>
              </c:pt>
              <c:pt idx="4748">
                <c:v>0.18996199999999999</c:v>
              </c:pt>
              <c:pt idx="4749">
                <c:v>0.190002</c:v>
              </c:pt>
              <c:pt idx="4750">
                <c:v>0.19004199999999999</c:v>
              </c:pt>
              <c:pt idx="4751">
                <c:v>0.190082</c:v>
              </c:pt>
              <c:pt idx="4752">
                <c:v>0.19012200000000001</c:v>
              </c:pt>
              <c:pt idx="4753">
                <c:v>0.190162</c:v>
              </c:pt>
              <c:pt idx="4754">
                <c:v>0.19020200000000001</c:v>
              </c:pt>
              <c:pt idx="4755">
                <c:v>0.19024199999999999</c:v>
              </c:pt>
              <c:pt idx="4756">
                <c:v>0.19028200000000001</c:v>
              </c:pt>
              <c:pt idx="4757">
                <c:v>0.19032199999999999</c:v>
              </c:pt>
              <c:pt idx="4758">
                <c:v>0.190362</c:v>
              </c:pt>
              <c:pt idx="4759">
                <c:v>0.19040199999999999</c:v>
              </c:pt>
              <c:pt idx="4760">
                <c:v>0.190442</c:v>
              </c:pt>
              <c:pt idx="4761">
                <c:v>0.19048200000000001</c:v>
              </c:pt>
              <c:pt idx="4762">
                <c:v>0.190522</c:v>
              </c:pt>
              <c:pt idx="4763">
                <c:v>0.19056200000000001</c:v>
              </c:pt>
              <c:pt idx="4764">
                <c:v>0.19060199999999999</c:v>
              </c:pt>
              <c:pt idx="4765">
                <c:v>0.19064200000000001</c:v>
              </c:pt>
              <c:pt idx="4766">
                <c:v>0.19068199999999999</c:v>
              </c:pt>
              <c:pt idx="4767">
                <c:v>0.190722</c:v>
              </c:pt>
              <c:pt idx="4768">
                <c:v>0.19076199999999999</c:v>
              </c:pt>
              <c:pt idx="4769">
                <c:v>0.190802</c:v>
              </c:pt>
              <c:pt idx="4770">
                <c:v>0.19084200000000001</c:v>
              </c:pt>
              <c:pt idx="4771">
                <c:v>0.190882</c:v>
              </c:pt>
              <c:pt idx="4772">
                <c:v>0.19092200000000001</c:v>
              </c:pt>
              <c:pt idx="4773">
                <c:v>0.19096199999999999</c:v>
              </c:pt>
              <c:pt idx="4774">
                <c:v>0.19100200000000001</c:v>
              </c:pt>
              <c:pt idx="4775">
                <c:v>0.19104199999999999</c:v>
              </c:pt>
              <c:pt idx="4776">
                <c:v>0.191082</c:v>
              </c:pt>
              <c:pt idx="4777">
                <c:v>0.19112199999999999</c:v>
              </c:pt>
              <c:pt idx="4778">
                <c:v>0.191162</c:v>
              </c:pt>
              <c:pt idx="4779">
                <c:v>0.19120200000000001</c:v>
              </c:pt>
              <c:pt idx="4780">
                <c:v>0.191242</c:v>
              </c:pt>
              <c:pt idx="4781">
                <c:v>0.19128200000000001</c:v>
              </c:pt>
              <c:pt idx="4782">
                <c:v>0.19132199999999999</c:v>
              </c:pt>
              <c:pt idx="4783">
                <c:v>0.191362</c:v>
              </c:pt>
              <c:pt idx="4784">
                <c:v>0.19140199999999999</c:v>
              </c:pt>
              <c:pt idx="4785">
                <c:v>0.191442</c:v>
              </c:pt>
              <c:pt idx="4786">
                <c:v>0.19148200000000001</c:v>
              </c:pt>
              <c:pt idx="4787">
                <c:v>0.191522</c:v>
              </c:pt>
              <c:pt idx="4788">
                <c:v>0.19156200000000001</c:v>
              </c:pt>
              <c:pt idx="4789">
                <c:v>0.19160199999999999</c:v>
              </c:pt>
              <c:pt idx="4790">
                <c:v>0.19164200000000001</c:v>
              </c:pt>
              <c:pt idx="4791">
                <c:v>0.19168199999999999</c:v>
              </c:pt>
              <c:pt idx="4792">
                <c:v>0.191722</c:v>
              </c:pt>
              <c:pt idx="4793">
                <c:v>0.19176199999999999</c:v>
              </c:pt>
              <c:pt idx="4794">
                <c:v>0.191802</c:v>
              </c:pt>
              <c:pt idx="4795">
                <c:v>0.19184200000000001</c:v>
              </c:pt>
              <c:pt idx="4796">
                <c:v>0.191882</c:v>
              </c:pt>
              <c:pt idx="4797">
                <c:v>0.19192200000000001</c:v>
              </c:pt>
              <c:pt idx="4798">
                <c:v>0.19196199999999999</c:v>
              </c:pt>
              <c:pt idx="4799">
                <c:v>0.19200200000000001</c:v>
              </c:pt>
              <c:pt idx="4800">
                <c:v>0.19204199999999999</c:v>
              </c:pt>
              <c:pt idx="4801">
                <c:v>0.192082</c:v>
              </c:pt>
              <c:pt idx="4802">
                <c:v>0.19212199999999999</c:v>
              </c:pt>
              <c:pt idx="4803">
                <c:v>0.192162</c:v>
              </c:pt>
              <c:pt idx="4804">
                <c:v>0.19220200000000001</c:v>
              </c:pt>
              <c:pt idx="4805">
                <c:v>0.192242</c:v>
              </c:pt>
              <c:pt idx="4806">
                <c:v>0.19228200000000001</c:v>
              </c:pt>
              <c:pt idx="4807">
                <c:v>0.19232199999999999</c:v>
              </c:pt>
              <c:pt idx="4808">
                <c:v>0.19236200000000001</c:v>
              </c:pt>
              <c:pt idx="4809">
                <c:v>0.19240199999999999</c:v>
              </c:pt>
              <c:pt idx="4810">
                <c:v>0.192442</c:v>
              </c:pt>
              <c:pt idx="4811">
                <c:v>0.19248199999999999</c:v>
              </c:pt>
              <c:pt idx="4812">
                <c:v>0.192522</c:v>
              </c:pt>
              <c:pt idx="4813">
                <c:v>0.19256200000000001</c:v>
              </c:pt>
              <c:pt idx="4814">
                <c:v>0.192602</c:v>
              </c:pt>
              <c:pt idx="4815">
                <c:v>0.19264200000000001</c:v>
              </c:pt>
              <c:pt idx="4816">
                <c:v>0.19268199999999999</c:v>
              </c:pt>
              <c:pt idx="4817">
                <c:v>0.192722</c:v>
              </c:pt>
              <c:pt idx="4818">
                <c:v>0.19276199999999999</c:v>
              </c:pt>
              <c:pt idx="4819">
                <c:v>0.192802</c:v>
              </c:pt>
              <c:pt idx="4820">
                <c:v>0.19284200000000001</c:v>
              </c:pt>
              <c:pt idx="4821">
                <c:v>0.192882</c:v>
              </c:pt>
              <c:pt idx="4822">
                <c:v>0.19292200000000001</c:v>
              </c:pt>
              <c:pt idx="4823">
                <c:v>0.19296199999999999</c:v>
              </c:pt>
              <c:pt idx="4824">
                <c:v>0.19300200000000001</c:v>
              </c:pt>
              <c:pt idx="4825">
                <c:v>0.19304199999999999</c:v>
              </c:pt>
              <c:pt idx="4826">
                <c:v>0.193082</c:v>
              </c:pt>
              <c:pt idx="4827">
                <c:v>0.19312199999999999</c:v>
              </c:pt>
              <c:pt idx="4828">
                <c:v>0.193162</c:v>
              </c:pt>
              <c:pt idx="4829">
                <c:v>0.19320200000000001</c:v>
              </c:pt>
              <c:pt idx="4830">
                <c:v>0.193242</c:v>
              </c:pt>
              <c:pt idx="4831">
                <c:v>0.19328200000000001</c:v>
              </c:pt>
              <c:pt idx="4832">
                <c:v>0.19332199999999999</c:v>
              </c:pt>
              <c:pt idx="4833">
                <c:v>0.19336200000000001</c:v>
              </c:pt>
              <c:pt idx="4834">
                <c:v>0.19340199999999999</c:v>
              </c:pt>
              <c:pt idx="4835">
                <c:v>0.193442</c:v>
              </c:pt>
              <c:pt idx="4836">
                <c:v>0.19348199999999999</c:v>
              </c:pt>
              <c:pt idx="4837">
                <c:v>0.193522</c:v>
              </c:pt>
              <c:pt idx="4838">
                <c:v>0.19356200000000001</c:v>
              </c:pt>
              <c:pt idx="4839">
                <c:v>0.193602</c:v>
              </c:pt>
              <c:pt idx="4840">
                <c:v>0.19364200000000001</c:v>
              </c:pt>
              <c:pt idx="4841">
                <c:v>0.19368199999999999</c:v>
              </c:pt>
              <c:pt idx="4842">
                <c:v>0.19372200000000001</c:v>
              </c:pt>
              <c:pt idx="4843">
                <c:v>0.19376199999999999</c:v>
              </c:pt>
              <c:pt idx="4844">
                <c:v>0.193802</c:v>
              </c:pt>
              <c:pt idx="4845">
                <c:v>0.19384199999999999</c:v>
              </c:pt>
              <c:pt idx="4846">
                <c:v>0.193882</c:v>
              </c:pt>
              <c:pt idx="4847">
                <c:v>0.19392200000000001</c:v>
              </c:pt>
              <c:pt idx="4848">
                <c:v>0.193962</c:v>
              </c:pt>
              <c:pt idx="4849">
                <c:v>0.19400200000000001</c:v>
              </c:pt>
              <c:pt idx="4850">
                <c:v>0.19404199999999999</c:v>
              </c:pt>
              <c:pt idx="4851">
                <c:v>0.194082</c:v>
              </c:pt>
              <c:pt idx="4852">
                <c:v>0.19412199999999999</c:v>
              </c:pt>
              <c:pt idx="4853">
                <c:v>0.194162</c:v>
              </c:pt>
              <c:pt idx="4854">
                <c:v>0.19420200000000001</c:v>
              </c:pt>
              <c:pt idx="4855">
                <c:v>0.194242</c:v>
              </c:pt>
              <c:pt idx="4856">
                <c:v>0.19428200000000001</c:v>
              </c:pt>
              <c:pt idx="4857">
                <c:v>0.19432199999999999</c:v>
              </c:pt>
              <c:pt idx="4858">
                <c:v>0.19436200000000001</c:v>
              </c:pt>
              <c:pt idx="4859">
                <c:v>0.19440199999999999</c:v>
              </c:pt>
              <c:pt idx="4860">
                <c:v>0.194442</c:v>
              </c:pt>
              <c:pt idx="4861">
                <c:v>0.19448199999999999</c:v>
              </c:pt>
              <c:pt idx="4862">
                <c:v>0.194522</c:v>
              </c:pt>
              <c:pt idx="4863">
                <c:v>0.19456200000000001</c:v>
              </c:pt>
              <c:pt idx="4864">
                <c:v>0.194602</c:v>
              </c:pt>
              <c:pt idx="4865">
                <c:v>0.19464200000000001</c:v>
              </c:pt>
              <c:pt idx="4866">
                <c:v>0.19468199999999999</c:v>
              </c:pt>
              <c:pt idx="4867">
                <c:v>0.19472200000000001</c:v>
              </c:pt>
              <c:pt idx="4868">
                <c:v>0.19476199999999999</c:v>
              </c:pt>
              <c:pt idx="4869">
                <c:v>0.194802</c:v>
              </c:pt>
              <c:pt idx="4870">
                <c:v>0.19484199999999999</c:v>
              </c:pt>
              <c:pt idx="4871">
                <c:v>0.194882</c:v>
              </c:pt>
              <c:pt idx="4872">
                <c:v>0.19492200000000001</c:v>
              </c:pt>
              <c:pt idx="4873">
                <c:v>0.194962</c:v>
              </c:pt>
              <c:pt idx="4874">
                <c:v>0.19500200000000001</c:v>
              </c:pt>
              <c:pt idx="4875">
                <c:v>0.19504199999999999</c:v>
              </c:pt>
              <c:pt idx="4876">
                <c:v>0.19508200000000001</c:v>
              </c:pt>
              <c:pt idx="4877">
                <c:v>0.19512199999999999</c:v>
              </c:pt>
              <c:pt idx="4878">
                <c:v>0.195162</c:v>
              </c:pt>
              <c:pt idx="4879">
                <c:v>0.19520199999999999</c:v>
              </c:pt>
              <c:pt idx="4880">
                <c:v>0.195242</c:v>
              </c:pt>
              <c:pt idx="4881">
                <c:v>0.19528200000000001</c:v>
              </c:pt>
              <c:pt idx="4882">
                <c:v>0.195322</c:v>
              </c:pt>
              <c:pt idx="4883">
                <c:v>0.19536200000000001</c:v>
              </c:pt>
              <c:pt idx="4884">
                <c:v>0.19540199999999999</c:v>
              </c:pt>
              <c:pt idx="4885">
                <c:v>0.195442</c:v>
              </c:pt>
            </c:numLit>
          </c:xVal>
          <c:yVal>
            <c:numLit>
              <c:formatCode>General</c:formatCode>
              <c:ptCount val="5106"/>
              <c:pt idx="0">
                <c:v>-1.8955919999999997</c:v>
              </c:pt>
              <c:pt idx="1">
                <c:v>-3.7906519999999997</c:v>
              </c:pt>
              <c:pt idx="2">
                <c:v>-5.6857310000000005</c:v>
              </c:pt>
              <c:pt idx="3">
                <c:v>-7.5807840000000004</c:v>
              </c:pt>
              <c:pt idx="4">
                <c:v>-9.4758429999999993</c:v>
              </c:pt>
              <c:pt idx="5">
                <c:v>-11.370913999999999</c:v>
              </c:pt>
              <c:pt idx="6">
                <c:v>-13.265995</c:v>
              </c:pt>
              <c:pt idx="7">
                <c:v>-15.161057999999999</c:v>
              </c:pt>
              <c:pt idx="8">
                <c:v>-17.056131000000001</c:v>
              </c:pt>
              <c:pt idx="9">
                <c:v>-18.933709999999998</c:v>
              </c:pt>
              <c:pt idx="10">
                <c:v>-20.747900000000001</c:v>
              </c:pt>
              <c:pt idx="11">
                <c:v>-22.491050000000001</c:v>
              </c:pt>
              <c:pt idx="12">
                <c:v>-24.22842</c:v>
              </c:pt>
              <c:pt idx="13">
                <c:v>-25.965769999999999</c:v>
              </c:pt>
              <c:pt idx="14">
                <c:v>-27.636821999999999</c:v>
              </c:pt>
              <c:pt idx="15">
                <c:v>-29.265022999999999</c:v>
              </c:pt>
              <c:pt idx="16">
                <c:v>-30.893240999999996</c:v>
              </c:pt>
              <c:pt idx="17">
                <c:v>-32.521454999999996</c:v>
              </c:pt>
              <c:pt idx="18">
                <c:v>-34.149684999999998</c:v>
              </c:pt>
              <c:pt idx="19">
                <c:v>-35.768359000000004</c:v>
              </c:pt>
              <c:pt idx="20">
                <c:v>-37.273393999999996</c:v>
              </c:pt>
              <c:pt idx="21">
                <c:v>-38.722270000000002</c:v>
              </c:pt>
              <c:pt idx="22">
                <c:v>-40.171174000000001</c:v>
              </c:pt>
              <c:pt idx="23">
                <c:v>-41.599446</c:v>
              </c:pt>
              <c:pt idx="24">
                <c:v>-42.951159000000004</c:v>
              </c:pt>
              <c:pt idx="25">
                <c:v>-44.302866999999999</c:v>
              </c:pt>
              <c:pt idx="26">
                <c:v>-45.639618999999996</c:v>
              </c:pt>
              <c:pt idx="27">
                <c:v>-46.974583000000003</c:v>
              </c:pt>
              <c:pt idx="28">
                <c:v>-48.309543000000005</c:v>
              </c:pt>
              <c:pt idx="29">
                <c:v>-49.634401000000004</c:v>
              </c:pt>
              <c:pt idx="30">
                <c:v>-50.948571999999999</c:v>
              </c:pt>
              <c:pt idx="31">
                <c:v>-52.262767999999994</c:v>
              </c:pt>
              <c:pt idx="32">
                <c:v>-53.57705</c:v>
              </c:pt>
              <c:pt idx="33">
                <c:v>-54.891236000000006</c:v>
              </c:pt>
              <c:pt idx="34">
                <c:v>-56.17868</c:v>
              </c:pt>
              <c:pt idx="35">
                <c:v>-57.438559999999995</c:v>
              </c:pt>
              <c:pt idx="36">
                <c:v>-58.66666</c:v>
              </c:pt>
              <c:pt idx="37">
                <c:v>-59.849839999999993</c:v>
              </c:pt>
              <c:pt idx="38">
                <c:v>-61.016929999999995</c:v>
              </c:pt>
              <c:pt idx="39">
                <c:v>-62.18394</c:v>
              </c:pt>
              <c:pt idx="40">
                <c:v>-63.350870000000008</c:v>
              </c:pt>
              <c:pt idx="41">
                <c:v>-64.51794000000001</c:v>
              </c:pt>
              <c:pt idx="42">
                <c:v>-65.684930000000008</c:v>
              </c:pt>
              <c:pt idx="43">
                <c:v>-66.851889999999997</c:v>
              </c:pt>
              <c:pt idx="44">
                <c:v>-67.991060000000004</c:v>
              </c:pt>
              <c:pt idx="45">
                <c:v>-69.126090000000005</c:v>
              </c:pt>
              <c:pt idx="46">
                <c:v>-70.236369999999994</c:v>
              </c:pt>
              <c:pt idx="47">
                <c:v>-71.337189999999993</c:v>
              </c:pt>
              <c:pt idx="48">
                <c:v>-72.438019999999995</c:v>
              </c:pt>
              <c:pt idx="49">
                <c:v>-73.53886</c:v>
              </c:pt>
              <c:pt idx="50">
                <c:v>-74.639499999999998</c:v>
              </c:pt>
              <c:pt idx="51">
                <c:v>-75.740439999999992</c:v>
              </c:pt>
              <c:pt idx="52">
                <c:v>-76.841189999999997</c:v>
              </c:pt>
              <c:pt idx="53">
                <c:v>-77.942139999999995</c:v>
              </c:pt>
              <c:pt idx="54">
                <c:v>-79.042989999999989</c:v>
              </c:pt>
              <c:pt idx="55">
                <c:v>-80.143749999999997</c:v>
              </c:pt>
              <c:pt idx="56">
                <c:v>-81.244619999999998</c:v>
              </c:pt>
              <c:pt idx="57">
                <c:v>-82.345479999999995</c:v>
              </c:pt>
              <c:pt idx="58">
                <c:v>-83.446359999999999</c:v>
              </c:pt>
              <c:pt idx="59">
                <c:v>-84.547229999999985</c:v>
              </c:pt>
              <c:pt idx="60">
                <c:v>-85.648210000000006</c:v>
              </c:pt>
              <c:pt idx="61">
                <c:v>-86.749099999999999</c:v>
              </c:pt>
              <c:pt idx="62">
                <c:v>-87.849990000000005</c:v>
              </c:pt>
              <c:pt idx="63">
                <c:v>-88.950879999999998</c:v>
              </c:pt>
              <c:pt idx="64">
                <c:v>-90.051879999999997</c:v>
              </c:pt>
              <c:pt idx="65">
                <c:v>-91.152780000000007</c:v>
              </c:pt>
              <c:pt idx="66">
                <c:v>-92.253579999999999</c:v>
              </c:pt>
              <c:pt idx="67">
                <c:v>-93.354690000000005</c:v>
              </c:pt>
              <c:pt idx="68">
                <c:v>-94.455609999999993</c:v>
              </c:pt>
              <c:pt idx="69">
                <c:v>-95.556429999999992</c:v>
              </c:pt>
              <c:pt idx="70">
                <c:v>-96.657449999999997</c:v>
              </c:pt>
              <c:pt idx="71">
                <c:v>-97.758470000000017</c:v>
              </c:pt>
              <c:pt idx="72">
                <c:v>-98.859400000000008</c:v>
              </c:pt>
              <c:pt idx="73">
                <c:v>-99.960439999999991</c:v>
              </c:pt>
              <c:pt idx="74">
                <c:v>-101.06147999999999</c:v>
              </c:pt>
              <c:pt idx="75">
                <c:v>-102.17205000000001</c:v>
              </c:pt>
              <c:pt idx="76">
                <c:v>-103.28847000000002</c:v>
              </c:pt>
              <c:pt idx="77">
                <c:v>-104.40520000000001</c:v>
              </c:pt>
              <c:pt idx="78">
                <c:v>-105.52172999999999</c:v>
              </c:pt>
              <c:pt idx="79">
                <c:v>-106.63817</c:v>
              </c:pt>
              <c:pt idx="80">
                <c:v>-107.75480999999999</c:v>
              </c:pt>
              <c:pt idx="81">
                <c:v>-108.87135000000001</c:v>
              </c:pt>
              <c:pt idx="82">
                <c:v>-109.988</c:v>
              </c:pt>
              <c:pt idx="83">
                <c:v>-111.10444999999999</c:v>
              </c:pt>
              <c:pt idx="84">
                <c:v>-112.22121000000001</c:v>
              </c:pt>
              <c:pt idx="85">
                <c:v>-113.33776999999999</c:v>
              </c:pt>
              <c:pt idx="86">
                <c:v>-114.45434</c:v>
              </c:pt>
              <c:pt idx="87">
                <c:v>-115.57101</c:v>
              </c:pt>
              <c:pt idx="88">
                <c:v>-116.68747999999999</c:v>
              </c:pt>
              <c:pt idx="89">
                <c:v>-117.80436</c:v>
              </c:pt>
              <c:pt idx="90">
                <c:v>-118.92085</c:v>
              </c:pt>
              <c:pt idx="91">
                <c:v>-120.03764</c:v>
              </c:pt>
              <c:pt idx="92">
                <c:v>-121.15413000000001</c:v>
              </c:pt>
              <c:pt idx="93">
                <c:v>-122.27092999999999</c:v>
              </c:pt>
              <c:pt idx="94">
                <c:v>-123.38763</c:v>
              </c:pt>
              <c:pt idx="95">
                <c:v>-124.50433</c:v>
              </c:pt>
              <c:pt idx="96">
                <c:v>-125.62105</c:v>
              </c:pt>
              <c:pt idx="97">
                <c:v>-126.73765999999999</c:v>
              </c:pt>
              <c:pt idx="98">
                <c:v>-127.85448000000001</c:v>
              </c:pt>
              <c:pt idx="99">
                <c:v>-128.97111000000001</c:v>
              </c:pt>
              <c:pt idx="100">
                <c:v>-130.08783</c:v>
              </c:pt>
              <c:pt idx="101">
                <c:v>-131.20457000000002</c:v>
              </c:pt>
              <c:pt idx="102">
                <c:v>-132.32140000000001</c:v>
              </c:pt>
              <c:pt idx="103">
                <c:v>-133.43815000000001</c:v>
              </c:pt>
              <c:pt idx="104">
                <c:v>-134.55489</c:v>
              </c:pt>
              <c:pt idx="105">
                <c:v>-135.67153999999999</c:v>
              </c:pt>
              <c:pt idx="106">
                <c:v>-136.7884</c:v>
              </c:pt>
              <c:pt idx="107">
                <c:v>-137.90526</c:v>
              </c:pt>
              <c:pt idx="108">
                <c:v>-139.02203</c:v>
              </c:pt>
              <c:pt idx="109">
                <c:v>-140.13869</c:v>
              </c:pt>
              <c:pt idx="110">
                <c:v>-141.25556999999998</c:v>
              </c:pt>
              <c:pt idx="111">
                <c:v>-142.37245000000001</c:v>
              </c:pt>
              <c:pt idx="112">
                <c:v>-143.48922999999999</c:v>
              </c:pt>
              <c:pt idx="113">
                <c:v>-144.60601</c:v>
              </c:pt>
              <c:pt idx="114">
                <c:v>-145.72291000000001</c:v>
              </c:pt>
              <c:pt idx="115">
                <c:v>-146.8398</c:v>
              </c:pt>
              <c:pt idx="116">
                <c:v>-147.95660000000001</c:v>
              </c:pt>
              <c:pt idx="117">
                <c:v>-149.07351</c:v>
              </c:pt>
              <c:pt idx="118">
                <c:v>-150.19042000000002</c:v>
              </c:pt>
              <c:pt idx="119">
                <c:v>-151.30712999999997</c:v>
              </c:pt>
              <c:pt idx="120">
                <c:v>-152.42405000000002</c:v>
              </c:pt>
              <c:pt idx="121">
                <c:v>-153.54097000000002</c:v>
              </c:pt>
              <c:pt idx="122">
                <c:v>-154.65800000000002</c:v>
              </c:pt>
              <c:pt idx="123">
                <c:v>-155.77473000000001</c:v>
              </c:pt>
              <c:pt idx="124">
                <c:v>-156.89166</c:v>
              </c:pt>
              <c:pt idx="125">
                <c:v>-158.0086</c:v>
              </c:pt>
              <c:pt idx="126">
                <c:v>-159.12565000000001</c:v>
              </c:pt>
              <c:pt idx="127">
                <c:v>-160.24250000000001</c:v>
              </c:pt>
              <c:pt idx="128">
                <c:v>-161.35935000000001</c:v>
              </c:pt>
              <c:pt idx="129">
                <c:v>-162.47641000000002</c:v>
              </c:pt>
              <c:pt idx="130">
                <c:v>-163.59347</c:v>
              </c:pt>
              <c:pt idx="131">
                <c:v>-164.71024</c:v>
              </c:pt>
              <c:pt idx="132">
                <c:v>-165.82730999999998</c:v>
              </c:pt>
              <c:pt idx="133">
                <c:v>-166.94429000000002</c:v>
              </c:pt>
              <c:pt idx="134">
                <c:v>-168.06137000000001</c:v>
              </c:pt>
              <c:pt idx="135">
                <c:v>-169.17834999999999</c:v>
              </c:pt>
              <c:pt idx="136">
                <c:v>-170.29534000000001</c:v>
              </c:pt>
              <c:pt idx="137">
                <c:v>-171.41234</c:v>
              </c:pt>
              <c:pt idx="138">
                <c:v>-172.52933999999999</c:v>
              </c:pt>
              <c:pt idx="139">
                <c:v>-173.64623999999998</c:v>
              </c:pt>
              <c:pt idx="140">
                <c:v>-174.76345000000003</c:v>
              </c:pt>
              <c:pt idx="141">
                <c:v>-175.88055999999997</c:v>
              </c:pt>
              <c:pt idx="142">
                <c:v>-176.99746999999999</c:v>
              </c:pt>
              <c:pt idx="143">
                <c:v>-178.11458999999999</c:v>
              </c:pt>
              <c:pt idx="144">
                <c:v>-179.23172</c:v>
              </c:pt>
              <c:pt idx="145">
                <c:v>-180.34865000000002</c:v>
              </c:pt>
              <c:pt idx="146">
                <c:v>-181.46578</c:v>
              </c:pt>
              <c:pt idx="147">
                <c:v>-182.58302</c:v>
              </c:pt>
              <c:pt idx="148">
                <c:v>-183.70016000000004</c:v>
              </c:pt>
              <c:pt idx="149">
                <c:v>-184.81710999999999</c:v>
              </c:pt>
              <c:pt idx="150">
                <c:v>-185.93425999999999</c:v>
              </c:pt>
              <c:pt idx="151">
                <c:v>-187.05132</c:v>
              </c:pt>
              <c:pt idx="152">
                <c:v>-188.16847999999999</c:v>
              </c:pt>
              <c:pt idx="153">
                <c:v>-189.28565</c:v>
              </c:pt>
              <c:pt idx="154">
                <c:v>-190.40281999999999</c:v>
              </c:pt>
              <c:pt idx="155">
                <c:v>-191.51999000000001</c:v>
              </c:pt>
              <c:pt idx="156">
                <c:v>-192.63717</c:v>
              </c:pt>
              <c:pt idx="157">
                <c:v>-193.75434999999999</c:v>
              </c:pt>
              <c:pt idx="158">
                <c:v>-194.87144000000001</c:v>
              </c:pt>
              <c:pt idx="159">
                <c:v>-195.98873</c:v>
              </c:pt>
              <c:pt idx="160">
                <c:v>-197.10593</c:v>
              </c:pt>
              <c:pt idx="161">
                <c:v>-198.22323</c:v>
              </c:pt>
              <c:pt idx="162">
                <c:v>-199.34044</c:v>
              </c:pt>
              <c:pt idx="163">
                <c:v>-200.45755</c:v>
              </c:pt>
              <c:pt idx="164">
                <c:v>-201.57476000000003</c:v>
              </c:pt>
              <c:pt idx="165">
                <c:v>-202.69198</c:v>
              </c:pt>
              <c:pt idx="166">
                <c:v>-203.8092</c:v>
              </c:pt>
              <c:pt idx="167">
                <c:v>-204.92652999999999</c:v>
              </c:pt>
              <c:pt idx="168">
                <c:v>-206.04375999999999</c:v>
              </c:pt>
              <c:pt idx="169">
                <c:v>-207.16100000000003</c:v>
              </c:pt>
              <c:pt idx="170">
                <c:v>-208.27813999999998</c:v>
              </c:pt>
              <c:pt idx="171">
                <c:v>-209.39559000000003</c:v>
              </c:pt>
              <c:pt idx="172">
                <c:v>-210.51274000000001</c:v>
              </c:pt>
              <c:pt idx="173">
                <c:v>-211.63019</c:v>
              </c:pt>
              <c:pt idx="174">
                <c:v>-212.74754999999999</c:v>
              </c:pt>
              <c:pt idx="175">
                <c:v>-213.86481000000001</c:v>
              </c:pt>
              <c:pt idx="176">
                <c:v>-214.98197999999999</c:v>
              </c:pt>
              <c:pt idx="177">
                <c:v>-216.09944999999999</c:v>
              </c:pt>
              <c:pt idx="178">
                <c:v>-217.21663000000001</c:v>
              </c:pt>
              <c:pt idx="179">
                <c:v>-218.33411000000001</c:v>
              </c:pt>
              <c:pt idx="180">
                <c:v>-219.45150000000001</c:v>
              </c:pt>
              <c:pt idx="181">
                <c:v>-220.56889000000001</c:v>
              </c:pt>
              <c:pt idx="182">
                <c:v>-221.68617999999998</c:v>
              </c:pt>
              <c:pt idx="183">
                <c:v>-222.80358000000001</c:v>
              </c:pt>
              <c:pt idx="184">
                <c:v>-223.92088000000001</c:v>
              </c:pt>
              <c:pt idx="185">
                <c:v>-225.03838999999999</c:v>
              </c:pt>
              <c:pt idx="186">
                <c:v>-226.15581000000003</c:v>
              </c:pt>
              <c:pt idx="187">
                <c:v>-227.27312000000001</c:v>
              </c:pt>
              <c:pt idx="188">
                <c:v>-228.39063999999999</c:v>
              </c:pt>
              <c:pt idx="189">
                <c:v>-229.50807000000003</c:v>
              </c:pt>
              <c:pt idx="190">
                <c:v>-230.62539999999998</c:v>
              </c:pt>
              <c:pt idx="191">
                <c:v>-231.74283999999997</c:v>
              </c:pt>
              <c:pt idx="192">
                <c:v>-232.86026999999999</c:v>
              </c:pt>
              <c:pt idx="193">
                <c:v>-233.97772000000001</c:v>
              </c:pt>
              <c:pt idx="194">
                <c:v>-235.09517</c:v>
              </c:pt>
              <c:pt idx="195">
                <c:v>-236.21271999999999</c:v>
              </c:pt>
              <c:pt idx="196">
                <c:v>-237.33008000000001</c:v>
              </c:pt>
              <c:pt idx="197">
                <c:v>-238.44763999999998</c:v>
              </c:pt>
              <c:pt idx="198">
                <c:v>-239.5652</c:v>
              </c:pt>
              <c:pt idx="199">
                <c:v>-240.68266999999997</c:v>
              </c:pt>
              <c:pt idx="200">
                <c:v>-241.80025000000001</c:v>
              </c:pt>
              <c:pt idx="201">
                <c:v>-242.91783000000001</c:v>
              </c:pt>
              <c:pt idx="202">
                <c:v>-244.03521000000001</c:v>
              </c:pt>
              <c:pt idx="203">
                <c:v>-245.15280000000001</c:v>
              </c:pt>
              <c:pt idx="204">
                <c:v>-246.27039000000002</c:v>
              </c:pt>
              <c:pt idx="205">
                <c:v>-247.38789</c:v>
              </c:pt>
              <c:pt idx="206">
                <c:v>-248.50539000000003</c:v>
              </c:pt>
              <c:pt idx="207">
                <c:v>-249.62300000000002</c:v>
              </c:pt>
              <c:pt idx="208">
                <c:v>-250.74051</c:v>
              </c:pt>
              <c:pt idx="209">
                <c:v>-251.85812999999999</c:v>
              </c:pt>
              <c:pt idx="210">
                <c:v>-252.97565</c:v>
              </c:pt>
              <c:pt idx="211">
                <c:v>-254.09326999999996</c:v>
              </c:pt>
              <c:pt idx="212">
                <c:v>-255.21100000000001</c:v>
              </c:pt>
              <c:pt idx="213">
                <c:v>-256.32843000000003</c:v>
              </c:pt>
              <c:pt idx="214">
                <c:v>-257.44617</c:v>
              </c:pt>
              <c:pt idx="215">
                <c:v>-258.56360999999998</c:v>
              </c:pt>
              <c:pt idx="216">
                <c:v>-259.68146000000002</c:v>
              </c:pt>
              <c:pt idx="217">
                <c:v>-260.79901000000001</c:v>
              </c:pt>
              <c:pt idx="218">
                <c:v>-261.91676000000001</c:v>
              </c:pt>
              <c:pt idx="219">
                <c:v>-263.03442000000001</c:v>
              </c:pt>
              <c:pt idx="220">
                <c:v>-264.15208999999999</c:v>
              </c:pt>
              <c:pt idx="221">
                <c:v>-265.26966000000004</c:v>
              </c:pt>
              <c:pt idx="222">
                <c:v>-266.38753000000003</c:v>
              </c:pt>
              <c:pt idx="223">
                <c:v>-267.49970999999999</c:v>
              </c:pt>
              <c:pt idx="224">
                <c:v>-268.61207999999999</c:v>
              </c:pt>
              <c:pt idx="225">
                <c:v>-269.72416000000004</c:v>
              </c:pt>
              <c:pt idx="226">
                <c:v>-270.83623999999998</c:v>
              </c:pt>
              <c:pt idx="227">
                <c:v>-271.94752</c:v>
              </c:pt>
              <c:pt idx="228">
                <c:v>-273.05437000000001</c:v>
              </c:pt>
              <c:pt idx="229">
                <c:v>-274.16121000000004</c:v>
              </c:pt>
              <c:pt idx="230">
                <c:v>-275.26806999999997</c:v>
              </c:pt>
              <c:pt idx="231">
                <c:v>-276.37502000000001</c:v>
              </c:pt>
              <c:pt idx="232">
                <c:v>-277.48189000000002</c:v>
              </c:pt>
              <c:pt idx="233">
                <c:v>-278.58875</c:v>
              </c:pt>
              <c:pt idx="234">
                <c:v>-279.69561999999996</c:v>
              </c:pt>
              <c:pt idx="235">
                <c:v>-280.80259999999998</c:v>
              </c:pt>
              <c:pt idx="236">
                <c:v>-281.90938</c:v>
              </c:pt>
              <c:pt idx="237">
                <c:v>-283.01625999999999</c:v>
              </c:pt>
              <c:pt idx="238">
                <c:v>-284.12335000000002</c:v>
              </c:pt>
              <c:pt idx="239">
                <c:v>-285.23014999999998</c:v>
              </c:pt>
              <c:pt idx="240">
                <c:v>-286.33704</c:v>
              </c:pt>
              <c:pt idx="241">
                <c:v>-287.44405</c:v>
              </c:pt>
              <c:pt idx="242">
                <c:v>-288.55105000000003</c:v>
              </c:pt>
              <c:pt idx="243">
                <c:v>-289.65816999999998</c:v>
              </c:pt>
              <c:pt idx="244">
                <c:v>-290.76498000000004</c:v>
              </c:pt>
              <c:pt idx="245">
                <c:v>-291.87200000000001</c:v>
              </c:pt>
              <c:pt idx="246">
                <c:v>-292.97892999999999</c:v>
              </c:pt>
              <c:pt idx="247">
                <c:v>-294.08585999999997</c:v>
              </c:pt>
              <c:pt idx="248">
                <c:v>-295.19279</c:v>
              </c:pt>
              <c:pt idx="249">
                <c:v>-296.29993000000002</c:v>
              </c:pt>
              <c:pt idx="250">
                <c:v>-297.40697</c:v>
              </c:pt>
              <c:pt idx="251">
                <c:v>-298.51391999999998</c:v>
              </c:pt>
              <c:pt idx="252">
                <c:v>-299.62106999999997</c:v>
              </c:pt>
              <c:pt idx="253">
                <c:v>-300.72802999999999</c:v>
              </c:pt>
              <c:pt idx="254">
                <c:v>-301.83375999999998</c:v>
              </c:pt>
              <c:pt idx="255">
                <c:v>-302.93768999999998</c:v>
              </c:pt>
              <c:pt idx="256">
                <c:v>-304.04142000000002</c:v>
              </c:pt>
              <c:pt idx="257">
                <c:v>-305.14536000000004</c:v>
              </c:pt>
              <c:pt idx="258">
                <c:v>-306.2491</c:v>
              </c:pt>
              <c:pt idx="259">
                <c:v>-307.35294999999996</c:v>
              </c:pt>
              <c:pt idx="260">
                <c:v>-308.45690999999999</c:v>
              </c:pt>
              <c:pt idx="261">
                <c:v>-309.56085999999999</c:v>
              </c:pt>
              <c:pt idx="262">
                <c:v>-310.66462000000001</c:v>
              </c:pt>
              <c:pt idx="263">
                <c:v>-311.76859000000002</c:v>
              </c:pt>
              <c:pt idx="264">
                <c:v>-312.87245999999999</c:v>
              </c:pt>
              <c:pt idx="265">
                <c:v>-313.97643999999997</c:v>
              </c:pt>
              <c:pt idx="266">
                <c:v>-315.07846000000001</c:v>
              </c:pt>
              <c:pt idx="267">
                <c:v>-316.17946999999998</c:v>
              </c:pt>
              <c:pt idx="268">
                <c:v>-317.28048000000001</c:v>
              </c:pt>
              <c:pt idx="269">
                <c:v>-318.38159000000002</c:v>
              </c:pt>
              <c:pt idx="270">
                <c:v>-319.48260999999997</c:v>
              </c:pt>
              <c:pt idx="271">
                <c:v>-320.58362999999997</c:v>
              </c:pt>
              <c:pt idx="272">
                <c:v>-321.68466000000001</c:v>
              </c:pt>
              <c:pt idx="273">
                <c:v>-322.78568999999999</c:v>
              </c:pt>
              <c:pt idx="274">
                <c:v>-323.88673</c:v>
              </c:pt>
              <c:pt idx="275">
                <c:v>-324.98766999999998</c:v>
              </c:pt>
              <c:pt idx="276">
                <c:v>-326.08892000000003</c:v>
              </c:pt>
              <c:pt idx="277">
                <c:v>-327.18987000000004</c:v>
              </c:pt>
              <c:pt idx="278">
                <c:v>-328.29102999999998</c:v>
              </c:pt>
              <c:pt idx="279">
                <c:v>-329.39209</c:v>
              </c:pt>
              <c:pt idx="280">
                <c:v>-330.49335000000002</c:v>
              </c:pt>
              <c:pt idx="281">
                <c:v>-331.59431999999998</c:v>
              </c:pt>
              <c:pt idx="282">
                <c:v>-332.69549000000001</c:v>
              </c:pt>
              <c:pt idx="283">
                <c:v>-333.79666999999995</c:v>
              </c:pt>
              <c:pt idx="284">
                <c:v>-334.8972</c:v>
              </c:pt>
              <c:pt idx="285">
                <c:v>-335.99541999999997</c:v>
              </c:pt>
              <c:pt idx="286">
                <c:v>-337.09353999999996</c:v>
              </c:pt>
              <c:pt idx="287">
                <c:v>-338.19176999999996</c:v>
              </c:pt>
              <c:pt idx="288">
                <c:v>-339.29</c:v>
              </c:pt>
              <c:pt idx="289">
                <c:v>-340.38822999999991</c:v>
              </c:pt>
              <c:pt idx="290">
                <c:v>-341.48626999999999</c:v>
              </c:pt>
              <c:pt idx="291">
                <c:v>-342.58462000000003</c:v>
              </c:pt>
              <c:pt idx="292">
                <c:v>-343.68287000000004</c:v>
              </c:pt>
              <c:pt idx="293">
                <c:v>-344.75866000000002</c:v>
              </c:pt>
              <c:pt idx="294">
                <c:v>-345.82193000000001</c:v>
              </c:pt>
              <c:pt idx="295">
                <c:v>-346.8852</c:v>
              </c:pt>
              <c:pt idx="296">
                <c:v>-347.94857999999999</c:v>
              </c:pt>
              <c:pt idx="297">
                <c:v>-349.01187000000004</c:v>
              </c:pt>
              <c:pt idx="298">
                <c:v>-350.07526000000001</c:v>
              </c:pt>
              <c:pt idx="299">
                <c:v>-351.12196</c:v>
              </c:pt>
              <c:pt idx="300">
                <c:v>-352.14817000000005</c:v>
              </c:pt>
              <c:pt idx="301">
                <c:v>-353.17408</c:v>
              </c:pt>
              <c:pt idx="302">
                <c:v>-354.2002</c:v>
              </c:pt>
              <c:pt idx="303">
                <c:v>-355.22642999999999</c:v>
              </c:pt>
              <c:pt idx="304">
                <c:v>-356.25234999999998</c:v>
              </c:pt>
              <c:pt idx="305">
                <c:v>-357.27859000000001</c:v>
              </c:pt>
              <c:pt idx="306">
                <c:v>-358.30473000000006</c:v>
              </c:pt>
              <c:pt idx="307">
                <c:v>-359.33076999999997</c:v>
              </c:pt>
              <c:pt idx="308">
                <c:v>-360.28187999999994</c:v>
              </c:pt>
              <c:pt idx="309">
                <c:v>-361.19683000000003</c:v>
              </c:pt>
              <c:pt idx="310">
                <c:v>-362.11149</c:v>
              </c:pt>
              <c:pt idx="311">
                <c:v>-363.02625</c:v>
              </c:pt>
              <c:pt idx="312">
                <c:v>-363.94101999999998</c:v>
              </c:pt>
              <c:pt idx="313">
                <c:v>-364.78649999999999</c:v>
              </c:pt>
              <c:pt idx="314">
                <c:v>-365.56060000000002</c:v>
              </c:pt>
              <c:pt idx="315">
                <c:v>-366.33479999999997</c:v>
              </c:pt>
              <c:pt idx="316">
                <c:v>-367.10879999999997</c:v>
              </c:pt>
              <c:pt idx="317">
                <c:v>-367.88310000000001</c:v>
              </c:pt>
              <c:pt idx="318">
                <c:v>-368.65719999999999</c:v>
              </c:pt>
              <c:pt idx="319">
                <c:v>-369.43130000000002</c:v>
              </c:pt>
              <c:pt idx="320">
                <c:v>-370.2054</c:v>
              </c:pt>
              <c:pt idx="321">
                <c:v>-370.9796</c:v>
              </c:pt>
              <c:pt idx="322">
                <c:v>-371.75380000000001</c:v>
              </c:pt>
              <c:pt idx="323">
                <c:v>-372.52809999999999</c:v>
              </c:pt>
              <c:pt idx="324">
                <c:v>-373.30219999999997</c:v>
              </c:pt>
              <c:pt idx="325">
                <c:v>-374.07639999999998</c:v>
              </c:pt>
              <c:pt idx="326">
                <c:v>-374.85069999999996</c:v>
              </c:pt>
              <c:pt idx="327">
                <c:v>-375.62490000000003</c:v>
              </c:pt>
              <c:pt idx="328">
                <c:v>-376.2783</c:v>
              </c:pt>
              <c:pt idx="329">
                <c:v>-376.86800000000005</c:v>
              </c:pt>
              <c:pt idx="330">
                <c:v>-377.45779999999996</c:v>
              </c:pt>
              <c:pt idx="331">
                <c:v>-378.04750000000001</c:v>
              </c:pt>
              <c:pt idx="332">
                <c:v>-378.63720000000001</c:v>
              </c:pt>
              <c:pt idx="333">
                <c:v>-379.2269</c:v>
              </c:pt>
              <c:pt idx="334">
                <c:v>-379.81670000000003</c:v>
              </c:pt>
              <c:pt idx="335">
                <c:v>-380.40649999999999</c:v>
              </c:pt>
              <c:pt idx="336">
                <c:v>-380.99619999999999</c:v>
              </c:pt>
              <c:pt idx="337">
                <c:v>-381.58589999999998</c:v>
              </c:pt>
              <c:pt idx="338">
                <c:v>-382.1653</c:v>
              </c:pt>
              <c:pt idx="339">
                <c:v>-382.74430000000001</c:v>
              </c:pt>
              <c:pt idx="340">
                <c:v>-383.32320000000004</c:v>
              </c:pt>
              <c:pt idx="341">
                <c:v>-383.89830000000001</c:v>
              </c:pt>
              <c:pt idx="342">
                <c:v>-384.46529999999996</c:v>
              </c:pt>
              <c:pt idx="343">
                <c:v>-385.03229999999996</c:v>
              </c:pt>
              <c:pt idx="344">
                <c:v>-385.59919999999994</c:v>
              </c:pt>
              <c:pt idx="345">
                <c:v>-386.16610000000003</c:v>
              </c:pt>
              <c:pt idx="346">
                <c:v>-386.73309999999998</c:v>
              </c:pt>
              <c:pt idx="347">
                <c:v>-387.30009999999999</c:v>
              </c:pt>
              <c:pt idx="348">
                <c:v>-387.8673</c:v>
              </c:pt>
              <c:pt idx="349">
                <c:v>-388.4341</c:v>
              </c:pt>
              <c:pt idx="350">
                <c:v>-389.00120000000004</c:v>
              </c:pt>
              <c:pt idx="351">
                <c:v>-389.56820000000005</c:v>
              </c:pt>
              <c:pt idx="352">
                <c:v>-390.13340000000005</c:v>
              </c:pt>
              <c:pt idx="353">
                <c:v>-390.69819999999993</c:v>
              </c:pt>
              <c:pt idx="354">
                <c:v>-391.22769999999997</c:v>
              </c:pt>
              <c:pt idx="355">
                <c:v>-391.69460000000004</c:v>
              </c:pt>
              <c:pt idx="356">
                <c:v>-392.16030000000001</c:v>
              </c:pt>
              <c:pt idx="357">
                <c:v>-392.62580000000003</c:v>
              </c:pt>
              <c:pt idx="358">
                <c:v>-393.09130000000005</c:v>
              </c:pt>
              <c:pt idx="359">
                <c:v>-393.55669999999998</c:v>
              </c:pt>
              <c:pt idx="360">
                <c:v>-394.02069999999998</c:v>
              </c:pt>
              <c:pt idx="361">
                <c:v>-394.48379999999997</c:v>
              </c:pt>
              <c:pt idx="362">
                <c:v>-394.94690000000003</c:v>
              </c:pt>
              <c:pt idx="363">
                <c:v>-395.41</c:v>
              </c:pt>
              <c:pt idx="364">
                <c:v>-395.8732</c:v>
              </c:pt>
              <c:pt idx="365">
                <c:v>-396.33619999999996</c:v>
              </c:pt>
              <c:pt idx="366">
                <c:v>-396.79849999999999</c:v>
              </c:pt>
              <c:pt idx="367">
                <c:v>-397.25729999999999</c:v>
              </c:pt>
              <c:pt idx="368">
                <c:v>-397.71540000000005</c:v>
              </c:pt>
              <c:pt idx="369">
                <c:v>-398.17379999999997</c:v>
              </c:pt>
              <c:pt idx="370">
                <c:v>-398.63220000000001</c:v>
              </c:pt>
              <c:pt idx="371">
                <c:v>-399.09049999999996</c:v>
              </c:pt>
              <c:pt idx="372">
                <c:v>-399.5489</c:v>
              </c:pt>
              <c:pt idx="373">
                <c:v>-400.00710000000004</c:v>
              </c:pt>
              <c:pt idx="374">
                <c:v>-400.46549999999996</c:v>
              </c:pt>
              <c:pt idx="375">
                <c:v>-400.9239</c:v>
              </c:pt>
              <c:pt idx="376">
                <c:v>-401.38230000000004</c:v>
              </c:pt>
              <c:pt idx="377">
                <c:v>-401.84050000000002</c:v>
              </c:pt>
              <c:pt idx="378">
                <c:v>-402.29880000000003</c:v>
              </c:pt>
              <c:pt idx="379">
                <c:v>-402.75719999999995</c:v>
              </c:pt>
              <c:pt idx="380">
                <c:v>-403.21469999999999</c:v>
              </c:pt>
              <c:pt idx="381">
                <c:v>-403.61810000000003</c:v>
              </c:pt>
              <c:pt idx="382">
                <c:v>-403.9803</c:v>
              </c:pt>
              <c:pt idx="383">
                <c:v>-404.3426</c:v>
              </c:pt>
              <c:pt idx="384">
                <c:v>-404.70459999999997</c:v>
              </c:pt>
              <c:pt idx="385">
                <c:v>-405.06670000000003</c:v>
              </c:pt>
              <c:pt idx="386">
                <c:v>-405.42879999999997</c:v>
              </c:pt>
              <c:pt idx="387">
                <c:v>-405.79089999999997</c:v>
              </c:pt>
              <c:pt idx="388">
                <c:v>-406.15309999999999</c:v>
              </c:pt>
              <c:pt idx="389">
                <c:v>-406.51519999999999</c:v>
              </c:pt>
              <c:pt idx="390">
                <c:v>-406.87729999999999</c:v>
              </c:pt>
              <c:pt idx="391">
                <c:v>-407.23910000000001</c:v>
              </c:pt>
              <c:pt idx="392">
                <c:v>-407.6019</c:v>
              </c:pt>
              <c:pt idx="393">
                <c:v>-407.96339999999998</c:v>
              </c:pt>
              <c:pt idx="394">
                <c:v>-408.3263</c:v>
              </c:pt>
              <c:pt idx="395">
                <c:v>-408.68790000000001</c:v>
              </c:pt>
              <c:pt idx="396">
                <c:v>-409.05050000000006</c:v>
              </c:pt>
              <c:pt idx="397">
                <c:v>-409.41220000000004</c:v>
              </c:pt>
              <c:pt idx="398">
                <c:v>-409.77479999999997</c:v>
              </c:pt>
              <c:pt idx="399">
                <c:v>-410.13640000000004</c:v>
              </c:pt>
              <c:pt idx="400">
                <c:v>-410.4991</c:v>
              </c:pt>
              <c:pt idx="401">
                <c:v>-410.86079999999998</c:v>
              </c:pt>
              <c:pt idx="402">
                <c:v>-411.22249999999997</c:v>
              </c:pt>
              <c:pt idx="403">
                <c:v>-411.58519999999999</c:v>
              </c:pt>
              <c:pt idx="404">
                <c:v>-411.94679999999994</c:v>
              </c:pt>
              <c:pt idx="405">
                <c:v>-412.30950000000001</c:v>
              </c:pt>
              <c:pt idx="406">
                <c:v>-412.67119999999994</c:v>
              </c:pt>
              <c:pt idx="407">
                <c:v>-413.03379999999999</c:v>
              </c:pt>
              <c:pt idx="408">
                <c:v>-413.39559999999994</c:v>
              </c:pt>
              <c:pt idx="409">
                <c:v>-413.75819999999999</c:v>
              </c:pt>
              <c:pt idx="410">
                <c:v>-414.11989999999997</c:v>
              </c:pt>
              <c:pt idx="411">
                <c:v>-414.48260000000005</c:v>
              </c:pt>
              <c:pt idx="412">
                <c:v>-414.8442</c:v>
              </c:pt>
              <c:pt idx="413">
                <c:v>-415.20690000000002</c:v>
              </c:pt>
              <c:pt idx="414">
                <c:v>-415.56860000000006</c:v>
              </c:pt>
              <c:pt idx="415">
                <c:v>-415.93129999999996</c:v>
              </c:pt>
              <c:pt idx="416">
                <c:v>-416.29300000000001</c:v>
              </c:pt>
              <c:pt idx="417">
                <c:v>-416.6558</c:v>
              </c:pt>
              <c:pt idx="418">
                <c:v>-417.01740000000007</c:v>
              </c:pt>
              <c:pt idx="419">
                <c:v>-417.38</c:v>
              </c:pt>
              <c:pt idx="420">
                <c:v>-417.74180000000001</c:v>
              </c:pt>
              <c:pt idx="421">
                <c:v>-418.1044</c:v>
              </c:pt>
              <c:pt idx="422">
                <c:v>-418.46619999999996</c:v>
              </c:pt>
              <c:pt idx="423">
                <c:v>-418.8288</c:v>
              </c:pt>
              <c:pt idx="424">
                <c:v>-419.19040000000001</c:v>
              </c:pt>
              <c:pt idx="425">
                <c:v>-419.5532</c:v>
              </c:pt>
              <c:pt idx="426">
                <c:v>-419.91479999999996</c:v>
              </c:pt>
              <c:pt idx="427">
                <c:v>-420.27760000000006</c:v>
              </c:pt>
              <c:pt idx="428">
                <c:v>-420.63919999999996</c:v>
              </c:pt>
              <c:pt idx="429">
                <c:v>-421.00230000000005</c:v>
              </c:pt>
              <c:pt idx="430">
                <c:v>-421.36339999999996</c:v>
              </c:pt>
              <c:pt idx="431">
                <c:v>-421.72660000000002</c:v>
              </c:pt>
              <c:pt idx="432">
                <c:v>-422.08759999999995</c:v>
              </c:pt>
              <c:pt idx="433">
                <c:v>-422.45069999999998</c:v>
              </c:pt>
              <c:pt idx="434">
                <c:v>-422.81279999999998</c:v>
              </c:pt>
              <c:pt idx="435">
                <c:v>-423.17489999999998</c:v>
              </c:pt>
              <c:pt idx="436">
                <c:v>-423.53809999999999</c:v>
              </c:pt>
              <c:pt idx="437">
                <c:v>-423.89909999999998</c:v>
              </c:pt>
              <c:pt idx="438">
                <c:v>-424.26220000000001</c:v>
              </c:pt>
              <c:pt idx="439">
                <c:v>-424.62429999999995</c:v>
              </c:pt>
              <c:pt idx="440">
                <c:v>-424.9864</c:v>
              </c:pt>
              <c:pt idx="441">
                <c:v>-425.34859999999998</c:v>
              </c:pt>
              <c:pt idx="442">
                <c:v>-425.71059999999994</c:v>
              </c:pt>
              <c:pt idx="443">
                <c:v>-426.07270000000005</c:v>
              </c:pt>
              <c:pt idx="444">
                <c:v>-426.43579999999997</c:v>
              </c:pt>
              <c:pt idx="445">
                <c:v>-426.79689999999999</c:v>
              </c:pt>
              <c:pt idx="446">
                <c:v>-427.15999999999997</c:v>
              </c:pt>
              <c:pt idx="447">
                <c:v>-427.52210000000002</c:v>
              </c:pt>
              <c:pt idx="448">
                <c:v>-427.8843</c:v>
              </c:pt>
              <c:pt idx="449">
                <c:v>-428.24630000000002</c:v>
              </c:pt>
              <c:pt idx="450">
                <c:v>-428.60839999999996</c:v>
              </c:pt>
              <c:pt idx="451">
                <c:v>-428.97059999999999</c:v>
              </c:pt>
              <c:pt idx="452">
                <c:v>-429.33359999999999</c:v>
              </c:pt>
              <c:pt idx="453">
                <c:v>-429.69470000000001</c:v>
              </c:pt>
              <c:pt idx="454">
                <c:v>-430.05779999999999</c:v>
              </c:pt>
              <c:pt idx="455">
                <c:v>-430.42099999999994</c:v>
              </c:pt>
              <c:pt idx="456">
                <c:v>-430.78199999999998</c:v>
              </c:pt>
              <c:pt idx="457">
                <c:v>-431.14509999999996</c:v>
              </c:pt>
              <c:pt idx="458">
                <c:v>-431.50619999999992</c:v>
              </c:pt>
              <c:pt idx="459">
                <c:v>-431.86930000000001</c:v>
              </c:pt>
              <c:pt idx="460">
                <c:v>-432.23139999999995</c:v>
              </c:pt>
              <c:pt idx="461">
                <c:v>-432.59350000000006</c:v>
              </c:pt>
              <c:pt idx="462">
                <c:v>-432.9554</c:v>
              </c:pt>
              <c:pt idx="463">
                <c:v>-433.3186</c:v>
              </c:pt>
              <c:pt idx="464">
                <c:v>-433.67970000000003</c:v>
              </c:pt>
              <c:pt idx="465">
                <c:v>-434.0428</c:v>
              </c:pt>
              <c:pt idx="466">
                <c:v>-434.4049</c:v>
              </c:pt>
              <c:pt idx="467">
                <c:v>-434.76690000000002</c:v>
              </c:pt>
              <c:pt idx="468">
                <c:v>-435.13009999999997</c:v>
              </c:pt>
              <c:pt idx="469">
                <c:v>-435.49119999999999</c:v>
              </c:pt>
              <c:pt idx="470">
                <c:v>-435.85419999999999</c:v>
              </c:pt>
              <c:pt idx="471">
                <c:v>-436.21629999999999</c:v>
              </c:pt>
              <c:pt idx="472">
                <c:v>-436.5772</c:v>
              </c:pt>
              <c:pt idx="473">
                <c:v>-436.93890000000005</c:v>
              </c:pt>
              <c:pt idx="474">
                <c:v>-437.30070000000001</c:v>
              </c:pt>
              <c:pt idx="475">
                <c:v>-437.66140000000001</c:v>
              </c:pt>
              <c:pt idx="476">
                <c:v>-438.02300000000002</c:v>
              </c:pt>
              <c:pt idx="477">
                <c:v>-438.38470000000001</c:v>
              </c:pt>
              <c:pt idx="478">
                <c:v>-438.74540000000002</c:v>
              </c:pt>
              <c:pt idx="479">
                <c:v>-439.10719999999998</c:v>
              </c:pt>
              <c:pt idx="480">
                <c:v>-439.46879999999999</c:v>
              </c:pt>
              <c:pt idx="481">
                <c:v>-439.82859999999999</c:v>
              </c:pt>
              <c:pt idx="482">
                <c:v>-440.19019999999995</c:v>
              </c:pt>
              <c:pt idx="483">
                <c:v>-440.55200000000002</c:v>
              </c:pt>
              <c:pt idx="484">
                <c:v>-440.9126</c:v>
              </c:pt>
              <c:pt idx="485">
                <c:v>-441.27429999999998</c:v>
              </c:pt>
              <c:pt idx="486">
                <c:v>-441.63599999999997</c:v>
              </c:pt>
              <c:pt idx="487">
                <c:v>-441.99770000000001</c:v>
              </c:pt>
              <c:pt idx="488">
                <c:v>-442.35839999999996</c:v>
              </c:pt>
              <c:pt idx="489">
                <c:v>-442.7201</c:v>
              </c:pt>
              <c:pt idx="490">
                <c:v>-443.08179999999999</c:v>
              </c:pt>
              <c:pt idx="491">
                <c:v>-443.44159999999999</c:v>
              </c:pt>
              <c:pt idx="492">
                <c:v>-443.8032</c:v>
              </c:pt>
              <c:pt idx="493">
                <c:v>-444.16500000000002</c:v>
              </c:pt>
              <c:pt idx="494">
                <c:v>-444.52559999999994</c:v>
              </c:pt>
              <c:pt idx="495">
                <c:v>-444.88739999999996</c:v>
              </c:pt>
              <c:pt idx="496">
                <c:v>-445.24899999999997</c:v>
              </c:pt>
              <c:pt idx="497">
                <c:v>-445.60980000000001</c:v>
              </c:pt>
              <c:pt idx="498">
                <c:v>-445.97150000000005</c:v>
              </c:pt>
              <c:pt idx="499">
                <c:v>-446.33300000000003</c:v>
              </c:pt>
              <c:pt idx="500">
                <c:v>-446.69479999999999</c:v>
              </c:pt>
              <c:pt idx="501">
                <c:v>-447.05550000000005</c:v>
              </c:pt>
              <c:pt idx="502">
                <c:v>-447.41719999999998</c:v>
              </c:pt>
              <c:pt idx="503">
                <c:v>-447.77789999999999</c:v>
              </c:pt>
              <c:pt idx="504">
                <c:v>-448.13849999999996</c:v>
              </c:pt>
              <c:pt idx="505">
                <c:v>-448.50020000000001</c:v>
              </c:pt>
              <c:pt idx="506">
                <c:v>-448.86189999999999</c:v>
              </c:pt>
              <c:pt idx="507">
                <c:v>-449.22370000000001</c:v>
              </c:pt>
              <c:pt idx="508">
                <c:v>-449.58429999999998</c:v>
              </c:pt>
              <c:pt idx="509">
                <c:v>-449.94600000000003</c:v>
              </c:pt>
              <c:pt idx="510">
                <c:v>-450.30769999999995</c:v>
              </c:pt>
              <c:pt idx="511">
                <c:v>-450.66790000000003</c:v>
              </c:pt>
              <c:pt idx="512">
                <c:v>-451.03049999999996</c:v>
              </c:pt>
              <c:pt idx="513">
                <c:v>-451.39189999999996</c:v>
              </c:pt>
              <c:pt idx="514">
                <c:v>-451.7534</c:v>
              </c:pt>
              <c:pt idx="515">
                <c:v>-452.11400000000003</c:v>
              </c:pt>
              <c:pt idx="516">
                <c:v>-452.47450000000003</c:v>
              </c:pt>
              <c:pt idx="517">
                <c:v>-452.83600000000001</c:v>
              </c:pt>
              <c:pt idx="518">
                <c:v>-453.19760000000002</c:v>
              </c:pt>
              <c:pt idx="519">
                <c:v>-453.5591</c:v>
              </c:pt>
              <c:pt idx="520">
                <c:v>-453.92059999999998</c:v>
              </c:pt>
              <c:pt idx="521">
                <c:v>-454.28219999999999</c:v>
              </c:pt>
              <c:pt idx="522">
                <c:v>-454.64269999999999</c:v>
              </c:pt>
              <c:pt idx="523">
                <c:v>-455.00419999999997</c:v>
              </c:pt>
              <c:pt idx="524">
                <c:v>-455.3667999999999</c:v>
              </c:pt>
              <c:pt idx="525">
                <c:v>-455.72820000000002</c:v>
              </c:pt>
              <c:pt idx="526">
                <c:v>-456.08869999999996</c:v>
              </c:pt>
              <c:pt idx="527">
                <c:v>-456.45029999999997</c:v>
              </c:pt>
              <c:pt idx="528">
                <c:v>-456.81180000000001</c:v>
              </c:pt>
              <c:pt idx="529">
                <c:v>-457.17329999999998</c:v>
              </c:pt>
              <c:pt idx="530">
                <c:v>-457.53390000000007</c:v>
              </c:pt>
              <c:pt idx="531">
                <c:v>-457.89649999999995</c:v>
              </c:pt>
              <c:pt idx="532">
                <c:v>-458.25799999999998</c:v>
              </c:pt>
              <c:pt idx="533">
                <c:v>-458.61940000000004</c:v>
              </c:pt>
              <c:pt idx="534">
                <c:v>-458.98</c:v>
              </c:pt>
              <c:pt idx="535">
                <c:v>-459.34050000000002</c:v>
              </c:pt>
              <c:pt idx="536">
                <c:v>-459.70209999999997</c:v>
              </c:pt>
              <c:pt idx="537">
                <c:v>-460.06369999999998</c:v>
              </c:pt>
              <c:pt idx="538">
                <c:v>-460.42520000000002</c:v>
              </c:pt>
              <c:pt idx="539">
                <c:v>-460.78660000000002</c:v>
              </c:pt>
              <c:pt idx="540">
                <c:v>-461.14819999999997</c:v>
              </c:pt>
              <c:pt idx="541">
                <c:v>-461.50970000000001</c:v>
              </c:pt>
              <c:pt idx="542">
                <c:v>-461.87029999999999</c:v>
              </c:pt>
              <c:pt idx="543">
                <c:v>-462.2319</c:v>
              </c:pt>
              <c:pt idx="544">
                <c:v>-462.5933</c:v>
              </c:pt>
              <c:pt idx="545">
                <c:v>-462.95580000000001</c:v>
              </c:pt>
              <c:pt idx="546">
                <c:v>-463.31650000000002</c:v>
              </c:pt>
              <c:pt idx="547">
                <c:v>-463.67800000000005</c:v>
              </c:pt>
              <c:pt idx="548">
                <c:v>-464.03960000000001</c:v>
              </c:pt>
              <c:pt idx="549">
                <c:v>-464.40099999999995</c:v>
              </c:pt>
              <c:pt idx="550">
                <c:v>-464.76260000000002</c:v>
              </c:pt>
              <c:pt idx="551">
                <c:v>-465.1232</c:v>
              </c:pt>
              <c:pt idx="552">
                <c:v>-465.48469999999998</c:v>
              </c:pt>
              <c:pt idx="553">
                <c:v>-465.84720000000004</c:v>
              </c:pt>
              <c:pt idx="554">
                <c:v>-466.2088</c:v>
              </c:pt>
              <c:pt idx="555">
                <c:v>-466.5693</c:v>
              </c:pt>
              <c:pt idx="556">
                <c:v>-466.93099999999998</c:v>
              </c:pt>
              <c:pt idx="557">
                <c:v>-467.29240000000004</c:v>
              </c:pt>
              <c:pt idx="558">
                <c:v>-467.65400000000005</c:v>
              </c:pt>
              <c:pt idx="559">
                <c:v>-468.01549999999997</c:v>
              </c:pt>
              <c:pt idx="560">
                <c:v>-468.37479999999994</c:v>
              </c:pt>
              <c:pt idx="561">
                <c:v>-468.73519999999996</c:v>
              </c:pt>
              <c:pt idx="562">
                <c:v>-469.09440000000001</c:v>
              </c:pt>
              <c:pt idx="563">
                <c:v>-469.45480000000003</c:v>
              </c:pt>
              <c:pt idx="564">
                <c:v>-469.81400000000002</c:v>
              </c:pt>
              <c:pt idx="565">
                <c:v>-470.17539999999997</c:v>
              </c:pt>
              <c:pt idx="566">
                <c:v>-470.53359999999998</c:v>
              </c:pt>
              <c:pt idx="567">
                <c:v>-470.8938</c:v>
              </c:pt>
              <c:pt idx="568">
                <c:v>-471.25419999999997</c:v>
              </c:pt>
              <c:pt idx="569">
                <c:v>-471.61349999999999</c:v>
              </c:pt>
              <c:pt idx="570">
                <c:v>-471.97280000000001</c:v>
              </c:pt>
              <c:pt idx="571">
                <c:v>-472.33420000000001</c:v>
              </c:pt>
              <c:pt idx="572">
                <c:v>-472.69240000000002</c:v>
              </c:pt>
              <c:pt idx="573">
                <c:v>-473.05279999999999</c:v>
              </c:pt>
              <c:pt idx="574">
                <c:v>-473.41300000000001</c:v>
              </c:pt>
              <c:pt idx="575">
                <c:v>-473.77340000000004</c:v>
              </c:pt>
              <c:pt idx="576">
                <c:v>-474.13170000000002</c:v>
              </c:pt>
              <c:pt idx="577">
                <c:v>-474.49289999999996</c:v>
              </c:pt>
              <c:pt idx="578">
                <c:v>-474.85229999999996</c:v>
              </c:pt>
              <c:pt idx="579">
                <c:v>-475.21260000000007</c:v>
              </c:pt>
              <c:pt idx="580">
                <c:v>-475.57180000000005</c:v>
              </c:pt>
              <c:pt idx="581">
                <c:v>-475.93219999999997</c:v>
              </c:pt>
              <c:pt idx="582">
                <c:v>-476.29150000000004</c:v>
              </c:pt>
              <c:pt idx="583">
                <c:v>-476.65170000000001</c:v>
              </c:pt>
              <c:pt idx="584">
                <c:v>-477.0111</c:v>
              </c:pt>
              <c:pt idx="585">
                <c:v>-477.37139999999999</c:v>
              </c:pt>
              <c:pt idx="586">
                <c:v>-477.73169999999999</c:v>
              </c:pt>
              <c:pt idx="587">
                <c:v>-478.09210000000002</c:v>
              </c:pt>
              <c:pt idx="588">
                <c:v>-478.45230000000004</c:v>
              </c:pt>
              <c:pt idx="589">
                <c:v>-478.81059999999997</c:v>
              </c:pt>
              <c:pt idx="590">
                <c:v>-479.17189999999999</c:v>
              </c:pt>
              <c:pt idx="591">
                <c:v>-479.53129999999999</c:v>
              </c:pt>
              <c:pt idx="592">
                <c:v>-479.89059999999995</c:v>
              </c:pt>
              <c:pt idx="593">
                <c:v>-480.2509</c:v>
              </c:pt>
              <c:pt idx="594">
                <c:v>-480.61130000000003</c:v>
              </c:pt>
              <c:pt idx="595">
                <c:v>-480.97059999999999</c:v>
              </c:pt>
              <c:pt idx="596">
                <c:v>-481.33090000000004</c:v>
              </c:pt>
              <c:pt idx="597">
                <c:v>-481.69010000000003</c:v>
              </c:pt>
              <c:pt idx="598">
                <c:v>-482.0505</c:v>
              </c:pt>
              <c:pt idx="599">
                <c:v>-482.40980000000002</c:v>
              </c:pt>
              <c:pt idx="600">
                <c:v>-482.77010000000007</c:v>
              </c:pt>
              <c:pt idx="601">
                <c:v>-483.12939999999998</c:v>
              </c:pt>
              <c:pt idx="602">
                <c:v>-483.4898</c:v>
              </c:pt>
              <c:pt idx="603">
                <c:v>-483.85109999999997</c:v>
              </c:pt>
              <c:pt idx="604">
                <c:v>-484.20940000000002</c:v>
              </c:pt>
              <c:pt idx="605">
                <c:v>-484.56970000000001</c:v>
              </c:pt>
              <c:pt idx="606">
                <c:v>-484.92999999999995</c:v>
              </c:pt>
              <c:pt idx="607">
                <c:v>-485.2894</c:v>
              </c:pt>
              <c:pt idx="608">
                <c:v>-485.64959999999996</c:v>
              </c:pt>
              <c:pt idx="609">
                <c:v>-486.00880000000001</c:v>
              </c:pt>
              <c:pt idx="610">
                <c:v>-486.36810000000003</c:v>
              </c:pt>
              <c:pt idx="611">
                <c:v>-486.72629999999998</c:v>
              </c:pt>
              <c:pt idx="612">
                <c:v>-487.08749999999998</c:v>
              </c:pt>
              <c:pt idx="613">
                <c:v>-487.44580000000002</c:v>
              </c:pt>
              <c:pt idx="614">
                <c:v>-487.80599999999998</c:v>
              </c:pt>
              <c:pt idx="615">
                <c:v>-488.16430000000003</c:v>
              </c:pt>
              <c:pt idx="616">
                <c:v>-488.52449999999999</c:v>
              </c:pt>
              <c:pt idx="617">
                <c:v>-488.88369999999998</c:v>
              </c:pt>
              <c:pt idx="618">
                <c:v>-489.24299999999994</c:v>
              </c:pt>
              <c:pt idx="619">
                <c:v>-489.60229999999996</c:v>
              </c:pt>
              <c:pt idx="620">
                <c:v>-489.9615</c:v>
              </c:pt>
              <c:pt idx="621">
                <c:v>-490.32170000000002</c:v>
              </c:pt>
              <c:pt idx="622">
                <c:v>-490.67999999999995</c:v>
              </c:pt>
              <c:pt idx="623">
                <c:v>-491.04019999999997</c:v>
              </c:pt>
              <c:pt idx="624">
                <c:v>-491.39949999999999</c:v>
              </c:pt>
              <c:pt idx="625">
                <c:v>-491.75880000000001</c:v>
              </c:pt>
              <c:pt idx="626">
                <c:v>-492.11799999999999</c:v>
              </c:pt>
              <c:pt idx="627">
                <c:v>-492.47819999999996</c:v>
              </c:pt>
              <c:pt idx="628">
                <c:v>-492.8374</c:v>
              </c:pt>
              <c:pt idx="629">
                <c:v>-493.19569999999999</c:v>
              </c:pt>
              <c:pt idx="630">
                <c:v>-493.55599999999993</c:v>
              </c:pt>
              <c:pt idx="631">
                <c:v>-493.91519999999997</c:v>
              </c:pt>
              <c:pt idx="632">
                <c:v>-494.27550000000002</c:v>
              </c:pt>
              <c:pt idx="633">
                <c:v>-494.63369999999998</c:v>
              </c:pt>
              <c:pt idx="634">
                <c:v>-494.99399999999997</c:v>
              </c:pt>
              <c:pt idx="635">
                <c:v>-495.35329999999999</c:v>
              </c:pt>
              <c:pt idx="636">
                <c:v>-495.71249999999998</c:v>
              </c:pt>
              <c:pt idx="637">
                <c:v>-496.07170000000002</c:v>
              </c:pt>
              <c:pt idx="638">
                <c:v>-496.43189999999998</c:v>
              </c:pt>
              <c:pt idx="639">
                <c:v>-496.79119999999995</c:v>
              </c:pt>
              <c:pt idx="640">
                <c:v>-497.15050000000008</c:v>
              </c:pt>
              <c:pt idx="641">
                <c:v>-497.50979999999998</c:v>
              </c:pt>
              <c:pt idx="642">
                <c:v>-497.8691</c:v>
              </c:pt>
              <c:pt idx="643">
                <c:v>-498.22829999999999</c:v>
              </c:pt>
              <c:pt idx="644">
                <c:v>-498.58850000000001</c:v>
              </c:pt>
              <c:pt idx="645">
                <c:v>-498.94769999999994</c:v>
              </c:pt>
              <c:pt idx="646">
                <c:v>-499.30610000000001</c:v>
              </c:pt>
              <c:pt idx="647">
                <c:v>-499.66630000000004</c:v>
              </c:pt>
              <c:pt idx="648">
                <c:v>-500.02559999999994</c:v>
              </c:pt>
              <c:pt idx="649">
                <c:v>-500.38589999999999</c:v>
              </c:pt>
              <c:pt idx="650">
                <c:v>-500.7441</c:v>
              </c:pt>
              <c:pt idx="651">
                <c:v>-501.1053</c:v>
              </c:pt>
              <c:pt idx="652">
                <c:v>-501.46359999999999</c:v>
              </c:pt>
              <c:pt idx="653">
                <c:v>-501.8229</c:v>
              </c:pt>
              <c:pt idx="654">
                <c:v>-502.18319999999994</c:v>
              </c:pt>
              <c:pt idx="655">
                <c:v>-502.54239999999999</c:v>
              </c:pt>
              <c:pt idx="656">
                <c:v>-502.90170000000001</c:v>
              </c:pt>
              <c:pt idx="657">
                <c:v>-503.26189999999997</c:v>
              </c:pt>
              <c:pt idx="658">
                <c:v>-503.62030000000004</c:v>
              </c:pt>
              <c:pt idx="659">
                <c:v>-503.98050000000001</c:v>
              </c:pt>
              <c:pt idx="660">
                <c:v>-504.33979999999997</c:v>
              </c:pt>
              <c:pt idx="661">
                <c:v>-504.70000000000005</c:v>
              </c:pt>
              <c:pt idx="662">
                <c:v>-505.05840000000001</c:v>
              </c:pt>
              <c:pt idx="663">
                <c:v>-505.41859999999997</c:v>
              </c:pt>
              <c:pt idx="664">
                <c:v>-505.77789999999999</c:v>
              </c:pt>
              <c:pt idx="665">
                <c:v>-506.13710000000003</c:v>
              </c:pt>
              <c:pt idx="666">
                <c:v>-506.49739999999997</c:v>
              </c:pt>
              <c:pt idx="667">
                <c:v>-506.85670000000005</c:v>
              </c:pt>
              <c:pt idx="668">
                <c:v>-507.2149</c:v>
              </c:pt>
              <c:pt idx="669">
                <c:v>-507.57619999999997</c:v>
              </c:pt>
              <c:pt idx="670">
                <c:v>-507.93450000000001</c:v>
              </c:pt>
              <c:pt idx="671">
                <c:v>-508.29480000000001</c:v>
              </c:pt>
              <c:pt idx="672">
                <c:v>-508.654</c:v>
              </c:pt>
              <c:pt idx="673">
                <c:v>-509.01329999999996</c:v>
              </c:pt>
              <c:pt idx="674">
                <c:v>-509.37270000000007</c:v>
              </c:pt>
              <c:pt idx="675">
                <c:v>-509.7328</c:v>
              </c:pt>
              <c:pt idx="676">
                <c:v>-510.09219999999999</c:v>
              </c:pt>
              <c:pt idx="677">
                <c:v>-510.45150000000001</c:v>
              </c:pt>
              <c:pt idx="678">
                <c:v>-510.81060000000002</c:v>
              </c:pt>
              <c:pt idx="679">
                <c:v>-511.17099999999999</c:v>
              </c:pt>
              <c:pt idx="680">
                <c:v>-511.52929999999992</c:v>
              </c:pt>
              <c:pt idx="681">
                <c:v>-511.88959999999997</c:v>
              </c:pt>
              <c:pt idx="682">
                <c:v>-512.24890000000005</c:v>
              </c:pt>
              <c:pt idx="683">
                <c:v>-512.60810000000004</c:v>
              </c:pt>
              <c:pt idx="684">
                <c:v>-512.96839999999997</c:v>
              </c:pt>
              <c:pt idx="685">
                <c:v>-513.32769999999994</c:v>
              </c:pt>
              <c:pt idx="686">
                <c:v>-513.68600000000004</c:v>
              </c:pt>
              <c:pt idx="687">
                <c:v>-514.04729999999995</c:v>
              </c:pt>
              <c:pt idx="688">
                <c:v>-514.40560000000005</c:v>
              </c:pt>
              <c:pt idx="689">
                <c:v>-514.76580000000001</c:v>
              </c:pt>
              <c:pt idx="690">
                <c:v>-515.12509999999997</c:v>
              </c:pt>
              <c:pt idx="691">
                <c:v>-515.48440000000005</c:v>
              </c:pt>
              <c:pt idx="692">
                <c:v>-515.84469999999999</c:v>
              </c:pt>
              <c:pt idx="693">
                <c:v>-516.20399999999995</c:v>
              </c:pt>
              <c:pt idx="694">
                <c:v>-516.56230000000005</c:v>
              </c:pt>
              <c:pt idx="695">
                <c:v>-516.92360000000008</c:v>
              </c:pt>
              <c:pt idx="696">
                <c:v>-517.28289999999993</c:v>
              </c:pt>
              <c:pt idx="697">
                <c:v>-517.64109999999994</c:v>
              </c:pt>
              <c:pt idx="698">
                <c:v>-518.00239999999997</c:v>
              </c:pt>
              <c:pt idx="699">
                <c:v>-518.36079999999993</c:v>
              </c:pt>
              <c:pt idx="700">
                <c:v>-518.72199999999998</c:v>
              </c:pt>
              <c:pt idx="701">
                <c:v>-519.08029999999997</c:v>
              </c:pt>
              <c:pt idx="702">
                <c:v>-519.43970000000002</c:v>
              </c:pt>
              <c:pt idx="703">
                <c:v>-519.79999999999995</c:v>
              </c:pt>
              <c:pt idx="704">
                <c:v>-520.15920000000006</c:v>
              </c:pt>
              <c:pt idx="705">
                <c:v>-520.51859999999999</c:v>
              </c:pt>
              <c:pt idx="706">
                <c:v>-520.87879999999996</c:v>
              </c:pt>
              <c:pt idx="707">
                <c:v>-521.23710000000005</c:v>
              </c:pt>
              <c:pt idx="708">
                <c:v>-521.59750000000008</c:v>
              </c:pt>
              <c:pt idx="709">
                <c:v>-521.95780000000002</c:v>
              </c:pt>
              <c:pt idx="710">
                <c:v>-522.31610000000001</c:v>
              </c:pt>
              <c:pt idx="711">
                <c:v>-522.67630000000008</c:v>
              </c:pt>
              <c:pt idx="712">
                <c:v>-523.03560000000004</c:v>
              </c:pt>
              <c:pt idx="713">
                <c:v>-523.39599999999996</c:v>
              </c:pt>
              <c:pt idx="714">
                <c:v>-523.75430000000006</c:v>
              </c:pt>
              <c:pt idx="715">
                <c:v>-524.11449999999991</c:v>
              </c:pt>
              <c:pt idx="716">
                <c:v>-524.47389999999996</c:v>
              </c:pt>
              <c:pt idx="717">
                <c:v>-524.82269999999994</c:v>
              </c:pt>
              <c:pt idx="718">
                <c:v>-525.16689999999994</c:v>
              </c:pt>
              <c:pt idx="719">
                <c:v>-525.51020000000005</c:v>
              </c:pt>
              <c:pt idx="720">
                <c:v>-525.85340000000008</c:v>
              </c:pt>
              <c:pt idx="721">
                <c:v>-526.19569999999999</c:v>
              </c:pt>
              <c:pt idx="722">
                <c:v>-526.53899999999999</c:v>
              </c:pt>
              <c:pt idx="723">
                <c:v>-526.86829999999998</c:v>
              </c:pt>
              <c:pt idx="724">
                <c:v>-527.19230000000005</c:v>
              </c:pt>
              <c:pt idx="725">
                <c:v>-527.51729999999998</c:v>
              </c:pt>
              <c:pt idx="726">
                <c:v>-527.84140000000002</c:v>
              </c:pt>
              <c:pt idx="727">
                <c:v>-528.12900000000002</c:v>
              </c:pt>
              <c:pt idx="728">
                <c:v>-528.40129999999999</c:v>
              </c:pt>
              <c:pt idx="729">
                <c:v>-528.67550000000006</c:v>
              </c:pt>
              <c:pt idx="730">
                <c:v>-528.94870000000003</c:v>
              </c:pt>
              <c:pt idx="731">
                <c:v>-529.22310000000004</c:v>
              </c:pt>
              <c:pt idx="732">
                <c:v>-529.49350000000004</c:v>
              </c:pt>
              <c:pt idx="733">
                <c:v>-529.69860000000006</c:v>
              </c:pt>
              <c:pt idx="734">
                <c:v>-529.90350000000001</c:v>
              </c:pt>
              <c:pt idx="735">
                <c:v>-530.10749999999996</c:v>
              </c:pt>
              <c:pt idx="736">
                <c:v>-530.31150000000002</c:v>
              </c:pt>
              <c:pt idx="737">
                <c:v>-530.51650000000006</c:v>
              </c:pt>
              <c:pt idx="738">
                <c:v>-530.72140000000002</c:v>
              </c:pt>
              <c:pt idx="739">
                <c:v>-530.92650000000003</c:v>
              </c:pt>
              <c:pt idx="740">
                <c:v>-531.13040000000001</c:v>
              </c:pt>
              <c:pt idx="741">
                <c:v>-531.33529999999996</c:v>
              </c:pt>
              <c:pt idx="742">
                <c:v>-531.54030000000012</c:v>
              </c:pt>
              <c:pt idx="743">
                <c:v>-531.74529999999993</c:v>
              </c:pt>
              <c:pt idx="744">
                <c:v>-531.94929999999999</c:v>
              </c:pt>
              <c:pt idx="745">
                <c:v>-532.15430000000003</c:v>
              </c:pt>
              <c:pt idx="746">
                <c:v>-532.35820000000001</c:v>
              </c:pt>
              <c:pt idx="747">
                <c:v>-532.56310000000008</c:v>
              </c:pt>
              <c:pt idx="748">
                <c:v>-532.74520000000007</c:v>
              </c:pt>
              <c:pt idx="749">
                <c:v>-532.85350000000005</c:v>
              </c:pt>
              <c:pt idx="750">
                <c:v>-532.96090000000004</c:v>
              </c:pt>
              <c:pt idx="751">
                <c:v>-533.0702</c:v>
              </c:pt>
              <c:pt idx="752">
                <c:v>-533.17859999999996</c:v>
              </c:pt>
              <c:pt idx="753">
                <c:v>-533.28690000000006</c:v>
              </c:pt>
              <c:pt idx="754">
                <c:v>-533.39610000000005</c:v>
              </c:pt>
              <c:pt idx="755">
                <c:v>-533.50440000000003</c:v>
              </c:pt>
              <c:pt idx="756">
                <c:v>-533.61169999999993</c:v>
              </c:pt>
              <c:pt idx="757">
                <c:v>-533.72109999999998</c:v>
              </c:pt>
              <c:pt idx="758">
                <c:v>-533.8293000000001</c:v>
              </c:pt>
              <c:pt idx="759">
                <c:v>-533.93759999999997</c:v>
              </c:pt>
              <c:pt idx="760">
                <c:v>-534.04690000000005</c:v>
              </c:pt>
              <c:pt idx="761">
                <c:v>-534.15409999999997</c:v>
              </c:pt>
              <c:pt idx="762">
                <c:v>-534.26250000000005</c:v>
              </c:pt>
              <c:pt idx="763">
                <c:v>-534.37169999999992</c:v>
              </c:pt>
              <c:pt idx="764">
                <c:v>-534.47990000000004</c:v>
              </c:pt>
              <c:pt idx="765">
                <c:v>-534.58820000000003</c:v>
              </c:pt>
              <c:pt idx="766">
                <c:v>-534.69639999999993</c:v>
              </c:pt>
              <c:pt idx="767">
                <c:v>-534.8048</c:v>
              </c:pt>
              <c:pt idx="768">
                <c:v>-534.9129999999999</c:v>
              </c:pt>
              <c:pt idx="769">
                <c:v>-535.02120000000002</c:v>
              </c:pt>
              <c:pt idx="770">
                <c:v>-535.13040000000001</c:v>
              </c:pt>
              <c:pt idx="771">
                <c:v>-535.23980000000006</c:v>
              </c:pt>
              <c:pt idx="772">
                <c:v>-535.34699999999998</c:v>
              </c:pt>
              <c:pt idx="773">
                <c:v>-535.45510000000002</c:v>
              </c:pt>
              <c:pt idx="774">
                <c:v>-535.5634</c:v>
              </c:pt>
              <c:pt idx="775">
                <c:v>-535.67160000000001</c:v>
              </c:pt>
              <c:pt idx="776">
                <c:v>-535.7808</c:v>
              </c:pt>
              <c:pt idx="777">
                <c:v>-535.88909999999998</c:v>
              </c:pt>
              <c:pt idx="778">
                <c:v>-535.99619999999993</c:v>
              </c:pt>
              <c:pt idx="779">
                <c:v>-536.10450000000003</c:v>
              </c:pt>
              <c:pt idx="780">
                <c:v>-536.21360000000004</c:v>
              </c:pt>
              <c:pt idx="781">
                <c:v>-536.3229</c:v>
              </c:pt>
              <c:pt idx="782">
                <c:v>-536.43010000000004</c:v>
              </c:pt>
              <c:pt idx="783">
                <c:v>-536.53930000000003</c:v>
              </c:pt>
              <c:pt idx="784">
                <c:v>-536.64640000000009</c:v>
              </c:pt>
              <c:pt idx="785">
                <c:v>-536.7546000000001</c:v>
              </c:pt>
              <c:pt idx="786">
                <c:v>-536.86379999999997</c:v>
              </c:pt>
              <c:pt idx="787">
                <c:v>-536.97199999999998</c:v>
              </c:pt>
              <c:pt idx="788">
                <c:v>-537.08019999999999</c:v>
              </c:pt>
              <c:pt idx="789">
                <c:v>-537.1884</c:v>
              </c:pt>
              <c:pt idx="790">
                <c:v>-537.29649999999992</c:v>
              </c:pt>
              <c:pt idx="791">
                <c:v>-537.40570000000002</c:v>
              </c:pt>
              <c:pt idx="792">
                <c:v>-537.51279999999997</c:v>
              </c:pt>
              <c:pt idx="793">
                <c:v>-537.62199999999996</c:v>
              </c:pt>
              <c:pt idx="794">
                <c:v>-537.73019999999997</c:v>
              </c:pt>
              <c:pt idx="795">
                <c:v>-537.8383</c:v>
              </c:pt>
              <c:pt idx="796">
                <c:v>-537.94529999999997</c:v>
              </c:pt>
              <c:pt idx="797">
                <c:v>-538.05449999999996</c:v>
              </c:pt>
              <c:pt idx="798">
                <c:v>-538.16359999999997</c:v>
              </c:pt>
              <c:pt idx="799">
                <c:v>-538.27070000000003</c:v>
              </c:pt>
              <c:pt idx="800">
                <c:v>-538.38</c:v>
              </c:pt>
              <c:pt idx="801">
                <c:v>-538.48810000000003</c:v>
              </c:pt>
              <c:pt idx="802">
                <c:v>-538.59519999999998</c:v>
              </c:pt>
              <c:pt idx="803">
                <c:v>-538.70330000000001</c:v>
              </c:pt>
              <c:pt idx="804">
                <c:v>-538.81240000000003</c:v>
              </c:pt>
              <c:pt idx="805">
                <c:v>-538.92149999999992</c:v>
              </c:pt>
              <c:pt idx="806">
                <c:v>-539.02850000000001</c:v>
              </c:pt>
              <c:pt idx="807">
                <c:v>-539.1377</c:v>
              </c:pt>
              <c:pt idx="808">
                <c:v>-539.24480000000005</c:v>
              </c:pt>
              <c:pt idx="809">
                <c:v>-539.35389999999995</c:v>
              </c:pt>
              <c:pt idx="810">
                <c:v>-539.46100000000001</c:v>
              </c:pt>
              <c:pt idx="811">
                <c:v>-539.57010000000002</c:v>
              </c:pt>
              <c:pt idx="812">
                <c:v>-539.67910000000006</c:v>
              </c:pt>
              <c:pt idx="813">
                <c:v>-539.78620000000001</c:v>
              </c:pt>
              <c:pt idx="814">
                <c:v>-539.89429999999993</c:v>
              </c:pt>
              <c:pt idx="815">
                <c:v>-540.00239999999997</c:v>
              </c:pt>
              <c:pt idx="816">
                <c:v>-540.1114</c:v>
              </c:pt>
              <c:pt idx="817">
                <c:v>-540.21849999999995</c:v>
              </c:pt>
              <c:pt idx="818">
                <c:v>-540.32759999999996</c:v>
              </c:pt>
              <c:pt idx="819">
                <c:v>-540.43560000000002</c:v>
              </c:pt>
              <c:pt idx="820">
                <c:v>-540.54270000000008</c:v>
              </c:pt>
              <c:pt idx="821">
                <c:v>-540.65159999999992</c:v>
              </c:pt>
              <c:pt idx="822">
                <c:v>-540.75980000000004</c:v>
              </c:pt>
              <c:pt idx="823">
                <c:v>-540.86869999999999</c:v>
              </c:pt>
              <c:pt idx="824">
                <c:v>-540.97579999999994</c:v>
              </c:pt>
              <c:pt idx="825">
                <c:v>-541.08480000000009</c:v>
              </c:pt>
              <c:pt idx="826">
                <c:v>-541.19190000000003</c:v>
              </c:pt>
              <c:pt idx="827">
                <c:v>-541.30079999999998</c:v>
              </c:pt>
              <c:pt idx="828">
                <c:v>-541.40790000000004</c:v>
              </c:pt>
              <c:pt idx="829">
                <c:v>-541.51689999999996</c:v>
              </c:pt>
              <c:pt idx="830">
                <c:v>-541.625</c:v>
              </c:pt>
              <c:pt idx="831">
                <c:v>-541.73390000000006</c:v>
              </c:pt>
              <c:pt idx="832">
                <c:v>-541.84090000000003</c:v>
              </c:pt>
              <c:pt idx="833">
                <c:v>-541.94889999999998</c:v>
              </c:pt>
              <c:pt idx="834">
                <c:v>-542.05790000000002</c:v>
              </c:pt>
              <c:pt idx="835">
                <c:v>-542.16499999999996</c:v>
              </c:pt>
              <c:pt idx="836">
                <c:v>-542.27389999999991</c:v>
              </c:pt>
              <c:pt idx="837">
                <c:v>-542.38199999999995</c:v>
              </c:pt>
              <c:pt idx="838">
                <c:v>-542.49090000000001</c:v>
              </c:pt>
              <c:pt idx="839">
                <c:v>-542.59690000000001</c:v>
              </c:pt>
              <c:pt idx="840">
                <c:v>-542.70580000000007</c:v>
              </c:pt>
              <c:pt idx="841">
                <c:v>-542.81380000000001</c:v>
              </c:pt>
              <c:pt idx="842">
                <c:v>-542.92280000000005</c:v>
              </c:pt>
              <c:pt idx="843">
                <c:v>-543.02959999999996</c:v>
              </c:pt>
              <c:pt idx="844">
                <c:v>-543.1386</c:v>
              </c:pt>
              <c:pt idx="845">
                <c:v>-543.24549999999999</c:v>
              </c:pt>
              <c:pt idx="846">
                <c:v>-543.35450000000003</c:v>
              </c:pt>
              <c:pt idx="847">
                <c:v>-543.4615</c:v>
              </c:pt>
              <c:pt idx="848">
                <c:v>-543.57039999999995</c:v>
              </c:pt>
              <c:pt idx="849">
                <c:v>-543.67840000000001</c:v>
              </c:pt>
              <c:pt idx="850">
                <c:v>-543.78729999999996</c:v>
              </c:pt>
              <c:pt idx="851">
                <c:v>-543.89319999999998</c:v>
              </c:pt>
              <c:pt idx="852">
                <c:v>-544.00220000000002</c:v>
              </c:pt>
              <c:pt idx="853">
                <c:v>-544.1101000000001</c:v>
              </c:pt>
              <c:pt idx="854">
                <c:v>-544.21900000000005</c:v>
              </c:pt>
              <c:pt idx="855">
                <c:v>-544.32690000000002</c:v>
              </c:pt>
              <c:pt idx="856">
                <c:v>-544.4348</c:v>
              </c:pt>
              <c:pt idx="857">
                <c:v>-544.54369999999994</c:v>
              </c:pt>
              <c:pt idx="858">
                <c:v>-544.65069999999992</c:v>
              </c:pt>
              <c:pt idx="859">
                <c:v>-544.75839999999994</c:v>
              </c:pt>
              <c:pt idx="860">
                <c:v>-544.8664</c:v>
              </c:pt>
              <c:pt idx="861">
                <c:v>-544.97540000000004</c:v>
              </c:pt>
              <c:pt idx="862">
                <c:v>-545.08310000000006</c:v>
              </c:pt>
              <c:pt idx="863">
                <c:v>-545.19110000000001</c:v>
              </c:pt>
              <c:pt idx="864">
                <c:v>-545.28649999999993</c:v>
              </c:pt>
              <c:pt idx="865">
                <c:v>-545.30799999999999</c:v>
              </c:pt>
              <c:pt idx="866">
                <c:v>-545.31670000000008</c:v>
              </c:pt>
              <c:pt idx="867">
                <c:v>-545.32640000000004</c:v>
              </c:pt>
              <c:pt idx="868">
                <c:v>-545.33619999999996</c:v>
              </c:pt>
              <c:pt idx="869">
                <c:v>-545.34680000000003</c:v>
              </c:pt>
              <c:pt idx="870">
                <c:v>-545.35649999999998</c:v>
              </c:pt>
              <c:pt idx="871">
                <c:v>-545.36710000000005</c:v>
              </c:pt>
              <c:pt idx="872">
                <c:v>-545.3768</c:v>
              </c:pt>
              <c:pt idx="873">
                <c:v>-545.38750000000005</c:v>
              </c:pt>
              <c:pt idx="874">
                <c:v>-545.35059999999999</c:v>
              </c:pt>
              <c:pt idx="875">
                <c:v>-545.29349999999999</c:v>
              </c:pt>
              <c:pt idx="876">
                <c:v>-545.23739999999998</c:v>
              </c:pt>
              <c:pt idx="877">
                <c:v>-545.1318</c:v>
              </c:pt>
              <c:pt idx="878">
                <c:v>-545.01209999999992</c:v>
              </c:pt>
              <c:pt idx="879">
                <c:v>-544.89249999999993</c:v>
              </c:pt>
              <c:pt idx="880">
                <c:v>-544.77290000000005</c:v>
              </c:pt>
              <c:pt idx="881">
                <c:v>-544.65520000000004</c:v>
              </c:pt>
              <c:pt idx="882">
                <c:v>-544.53549999999996</c:v>
              </c:pt>
              <c:pt idx="883">
                <c:v>-544.41589999999997</c:v>
              </c:pt>
              <c:pt idx="884">
                <c:v>-544.2962</c:v>
              </c:pt>
              <c:pt idx="885">
                <c:v>-544.17649999999992</c:v>
              </c:pt>
              <c:pt idx="886">
                <c:v>-544.05669999999998</c:v>
              </c:pt>
              <c:pt idx="887">
                <c:v>-543.93799999999999</c:v>
              </c:pt>
              <c:pt idx="888">
                <c:v>-543.8193</c:v>
              </c:pt>
              <c:pt idx="889">
                <c:v>-543.69960000000003</c:v>
              </c:pt>
              <c:pt idx="890">
                <c:v>-543.57989999999995</c:v>
              </c:pt>
              <c:pt idx="891">
                <c:v>-543.46019999999999</c:v>
              </c:pt>
              <c:pt idx="892">
                <c:v>-543.34040000000005</c:v>
              </c:pt>
              <c:pt idx="893">
                <c:v>-543.22159999999997</c:v>
              </c:pt>
              <c:pt idx="894">
                <c:v>-543.10190000000011</c:v>
              </c:pt>
              <c:pt idx="895">
                <c:v>-542.98320000000001</c:v>
              </c:pt>
              <c:pt idx="896">
                <c:v>-542.86239999999998</c:v>
              </c:pt>
              <c:pt idx="897">
                <c:v>-542.74259999999992</c:v>
              </c:pt>
              <c:pt idx="898">
                <c:v>-542.62390000000005</c:v>
              </c:pt>
              <c:pt idx="899">
                <c:v>-542.50400000000002</c:v>
              </c:pt>
              <c:pt idx="900">
                <c:v>-542.38520000000005</c:v>
              </c:pt>
              <c:pt idx="901">
                <c:v>-542.26549999999997</c:v>
              </c:pt>
              <c:pt idx="902">
                <c:v>-542.14570000000003</c:v>
              </c:pt>
              <c:pt idx="903">
                <c:v>-542.0258</c:v>
              </c:pt>
              <c:pt idx="904">
                <c:v>-541.90599999999995</c:v>
              </c:pt>
              <c:pt idx="905">
                <c:v>-541.78710000000001</c:v>
              </c:pt>
              <c:pt idx="906">
                <c:v>-541.66830000000004</c:v>
              </c:pt>
              <c:pt idx="907">
                <c:v>-541.54750000000001</c:v>
              </c:pt>
              <c:pt idx="908">
                <c:v>-541.42759999999998</c:v>
              </c:pt>
              <c:pt idx="909">
                <c:v>-541.30880000000002</c:v>
              </c:pt>
              <c:pt idx="910">
                <c:v>-541.18889999999999</c:v>
              </c:pt>
              <c:pt idx="911">
                <c:v>-541.06899999999996</c:v>
              </c:pt>
              <c:pt idx="912">
                <c:v>-540.94910000000004</c:v>
              </c:pt>
              <c:pt idx="913">
                <c:v>-540.82920000000001</c:v>
              </c:pt>
              <c:pt idx="914">
                <c:v>-540.71039999999994</c:v>
              </c:pt>
              <c:pt idx="915">
                <c:v>-540.59040000000005</c:v>
              </c:pt>
              <c:pt idx="916">
                <c:v>-540.47059999999999</c:v>
              </c:pt>
              <c:pt idx="917">
                <c:v>-540.35059999999999</c:v>
              </c:pt>
              <c:pt idx="918">
                <c:v>-540.23069999999996</c:v>
              </c:pt>
              <c:pt idx="919">
                <c:v>-540.11180000000002</c:v>
              </c:pt>
              <c:pt idx="920">
                <c:v>-539.99180000000001</c:v>
              </c:pt>
              <c:pt idx="921">
                <c:v>-539.87090000000001</c:v>
              </c:pt>
              <c:pt idx="922">
                <c:v>-539.75189999999998</c:v>
              </c:pt>
              <c:pt idx="923">
                <c:v>-539.63300000000004</c:v>
              </c:pt>
              <c:pt idx="924">
                <c:v>-539.47829999999999</c:v>
              </c:pt>
              <c:pt idx="925">
                <c:v>-539.28530000000001</c:v>
              </c:pt>
              <c:pt idx="926">
                <c:v>-539.09450000000004</c:v>
              </c:pt>
              <c:pt idx="927">
                <c:v>-538.9036000000001</c:v>
              </c:pt>
              <c:pt idx="928">
                <c:v>-538.71180000000004</c:v>
              </c:pt>
              <c:pt idx="929">
                <c:v>-538.5209000000001</c:v>
              </c:pt>
              <c:pt idx="930">
                <c:v>-538.32909999999993</c:v>
              </c:pt>
              <c:pt idx="931">
                <c:v>-538.1382000000001</c:v>
              </c:pt>
              <c:pt idx="932">
                <c:v>-537.94619999999998</c:v>
              </c:pt>
              <c:pt idx="933">
                <c:v>-537.70769999999993</c:v>
              </c:pt>
              <c:pt idx="934">
                <c:v>-537.46360000000004</c:v>
              </c:pt>
              <c:pt idx="935">
                <c:v>-537.16019999999992</c:v>
              </c:pt>
              <c:pt idx="936">
                <c:v>-536.85170000000005</c:v>
              </c:pt>
              <c:pt idx="937">
                <c:v>-536.54219999999998</c:v>
              </c:pt>
              <c:pt idx="938">
                <c:v>-536.2337</c:v>
              </c:pt>
              <c:pt idx="939">
                <c:v>-535.92629999999997</c:v>
              </c:pt>
              <c:pt idx="940">
                <c:v>-535.61879999999996</c:v>
              </c:pt>
              <c:pt idx="941">
                <c:v>-535.30919999999992</c:v>
              </c:pt>
              <c:pt idx="942">
                <c:v>-535.0018</c:v>
              </c:pt>
              <c:pt idx="943">
                <c:v>-534.69310000000007</c:v>
              </c:pt>
              <c:pt idx="944">
                <c:v>-534.38559999999995</c:v>
              </c:pt>
              <c:pt idx="945">
                <c:v>-534.0761</c:v>
              </c:pt>
              <c:pt idx="946">
                <c:v>-533.7684999999999</c:v>
              </c:pt>
              <c:pt idx="947">
                <c:v>-533.46090000000004</c:v>
              </c:pt>
              <c:pt idx="948">
                <c:v>-533.15139999999997</c:v>
              </c:pt>
              <c:pt idx="949">
                <c:v>-532.81479999999999</c:v>
              </c:pt>
              <c:pt idx="950">
                <c:v>-532.46890000000008</c:v>
              </c:pt>
              <c:pt idx="951">
                <c:v>-532.12200000000007</c:v>
              </c:pt>
              <c:pt idx="952">
                <c:v>-531.77519999999993</c:v>
              </c:pt>
              <c:pt idx="953">
                <c:v>-531.42920000000004</c:v>
              </c:pt>
              <c:pt idx="954">
                <c:v>-531.08330000000001</c:v>
              </c:pt>
              <c:pt idx="955">
                <c:v>-530.7364</c:v>
              </c:pt>
              <c:pt idx="956">
                <c:v>-530.3904</c:v>
              </c:pt>
              <c:pt idx="957">
                <c:v>-530.01390000000004</c:v>
              </c:pt>
              <c:pt idx="958">
                <c:v>-529.63300000000004</c:v>
              </c:pt>
              <c:pt idx="959">
                <c:v>-529.25199999999995</c:v>
              </c:pt>
              <c:pt idx="960">
                <c:v>-528.87120000000004</c:v>
              </c:pt>
              <c:pt idx="961">
                <c:v>-528.48820000000001</c:v>
              </c:pt>
              <c:pt idx="962">
                <c:v>-528.10720000000003</c:v>
              </c:pt>
              <c:pt idx="963">
                <c:v>-527.72620000000006</c:v>
              </c:pt>
              <c:pt idx="964">
                <c:v>-527.34519999999998</c:v>
              </c:pt>
              <c:pt idx="965">
                <c:v>-526.96420000000001</c:v>
              </c:pt>
              <c:pt idx="966">
                <c:v>-526.58230000000003</c:v>
              </c:pt>
              <c:pt idx="967">
                <c:v>-526.20130000000006</c:v>
              </c:pt>
              <c:pt idx="968">
                <c:v>-525.81820000000005</c:v>
              </c:pt>
              <c:pt idx="969">
                <c:v>-525.43719999999996</c:v>
              </c:pt>
              <c:pt idx="970">
                <c:v>-525.05719999999997</c:v>
              </c:pt>
              <c:pt idx="971">
                <c:v>-524.67510000000004</c:v>
              </c:pt>
              <c:pt idx="972">
                <c:v>-524.29390000000001</c:v>
              </c:pt>
              <c:pt idx="973">
                <c:v>-523.91189999999995</c:v>
              </c:pt>
              <c:pt idx="974">
                <c:v>-523.52980000000002</c:v>
              </c:pt>
              <c:pt idx="975">
                <c:v>-523.14769999999999</c:v>
              </c:pt>
              <c:pt idx="976">
                <c:v>-522.76660000000004</c:v>
              </c:pt>
              <c:pt idx="977">
                <c:v>-522.38549999999998</c:v>
              </c:pt>
              <c:pt idx="978">
                <c:v>-522.00339999999994</c:v>
              </c:pt>
              <c:pt idx="979">
                <c:v>-521.62329999999997</c:v>
              </c:pt>
              <c:pt idx="980">
                <c:v>-521.24109999999996</c:v>
              </c:pt>
              <c:pt idx="981">
                <c:v>-520.86</c:v>
              </c:pt>
              <c:pt idx="982">
                <c:v>-520.47680000000003</c:v>
              </c:pt>
              <c:pt idx="983">
                <c:v>-520.09569999999997</c:v>
              </c:pt>
              <c:pt idx="984">
                <c:v>-519.71349999999995</c:v>
              </c:pt>
              <c:pt idx="985">
                <c:v>-519.33230000000003</c:v>
              </c:pt>
              <c:pt idx="986">
                <c:v>-518.95010000000002</c:v>
              </c:pt>
              <c:pt idx="987">
                <c:v>-518.56889999999999</c:v>
              </c:pt>
              <c:pt idx="988">
                <c:v>-518.1866</c:v>
              </c:pt>
              <c:pt idx="989">
                <c:v>-517.80549999999994</c:v>
              </c:pt>
              <c:pt idx="990">
                <c:v>-517.42219999999998</c:v>
              </c:pt>
              <c:pt idx="991">
                <c:v>-517.04110000000003</c:v>
              </c:pt>
              <c:pt idx="992">
                <c:v>-516.65869999999995</c:v>
              </c:pt>
              <c:pt idx="993">
                <c:v>-516.27850000000001</c:v>
              </c:pt>
              <c:pt idx="994">
                <c:v>-515.89619999999991</c:v>
              </c:pt>
              <c:pt idx="995">
                <c:v>-515.51490000000001</c:v>
              </c:pt>
              <c:pt idx="996">
                <c:v>-515.13259999999991</c:v>
              </c:pt>
              <c:pt idx="997">
                <c:v>-514.75029999999992</c:v>
              </c:pt>
              <c:pt idx="998">
                <c:v>-514.36900000000003</c:v>
              </c:pt>
              <c:pt idx="999">
                <c:v>-513.98670000000004</c:v>
              </c:pt>
              <c:pt idx="1000">
                <c:v>-513.60439999999994</c:v>
              </c:pt>
              <c:pt idx="1001">
                <c:v>-513.22200000000009</c:v>
              </c:pt>
              <c:pt idx="1002">
                <c:v>-512.84069999999997</c:v>
              </c:pt>
              <c:pt idx="1003">
                <c:v>-512.45830000000001</c:v>
              </c:pt>
              <c:pt idx="1004">
                <c:v>-512.077</c:v>
              </c:pt>
              <c:pt idx="1005">
                <c:v>-511.69459999999998</c:v>
              </c:pt>
              <c:pt idx="1006">
                <c:v>-511.31219999999996</c:v>
              </c:pt>
              <c:pt idx="1007">
                <c:v>-510.93079999999998</c:v>
              </c:pt>
              <c:pt idx="1008">
                <c:v>-510.54840000000002</c:v>
              </c:pt>
              <c:pt idx="1009">
                <c:v>-510.16689999999994</c:v>
              </c:pt>
              <c:pt idx="1010">
                <c:v>-509.78460000000001</c:v>
              </c:pt>
              <c:pt idx="1011">
                <c:v>-509.40219999999999</c:v>
              </c:pt>
              <c:pt idx="1012">
                <c:v>-509.02069999999998</c:v>
              </c:pt>
              <c:pt idx="1013">
                <c:v>-508.63729999999998</c:v>
              </c:pt>
              <c:pt idx="1014">
                <c:v>-508.25579999999997</c:v>
              </c:pt>
              <c:pt idx="1015">
                <c:v>-507.8723</c:v>
              </c:pt>
              <c:pt idx="1016">
                <c:v>-507.48989999999992</c:v>
              </c:pt>
              <c:pt idx="1017">
                <c:v>-507.10839999999996</c:v>
              </c:pt>
              <c:pt idx="1018">
                <c:v>-506.72590000000002</c:v>
              </c:pt>
              <c:pt idx="1019">
                <c:v>-506.34339999999997</c:v>
              </c:pt>
              <c:pt idx="1020">
                <c:v>-505.96179999999998</c:v>
              </c:pt>
              <c:pt idx="1021">
                <c:v>-505.57929999999999</c:v>
              </c:pt>
              <c:pt idx="1022">
                <c:v>-505.19679999999994</c:v>
              </c:pt>
              <c:pt idx="1023">
                <c:v>-504.81529999999998</c:v>
              </c:pt>
              <c:pt idx="1024">
                <c:v>-504.43269999999995</c:v>
              </c:pt>
              <c:pt idx="1025">
                <c:v>-504.05020000000002</c:v>
              </c:pt>
              <c:pt idx="1026">
                <c:v>-503.6687</c:v>
              </c:pt>
              <c:pt idx="1027">
                <c:v>-503.28600000000006</c:v>
              </c:pt>
              <c:pt idx="1028">
                <c:v>-502.9024</c:v>
              </c:pt>
              <c:pt idx="1029">
                <c:v>-502.52070000000003</c:v>
              </c:pt>
              <c:pt idx="1030">
                <c:v>-502.13819999999993</c:v>
              </c:pt>
              <c:pt idx="1031">
                <c:v>-501.75560000000002</c:v>
              </c:pt>
              <c:pt idx="1032">
                <c:v>-501.37400000000002</c:v>
              </c:pt>
              <c:pt idx="1033">
                <c:v>-500.99129999999997</c:v>
              </c:pt>
              <c:pt idx="1034">
                <c:v>-500.60860000000008</c:v>
              </c:pt>
              <c:pt idx="1035">
                <c:v>-500.22500000000002</c:v>
              </c:pt>
              <c:pt idx="1036">
                <c:v>-499.84340000000003</c:v>
              </c:pt>
              <c:pt idx="1037">
                <c:v>-499.45959999999997</c:v>
              </c:pt>
              <c:pt idx="1038">
                <c:v>-499.077</c:v>
              </c:pt>
              <c:pt idx="1039">
                <c:v>-498.69530000000003</c:v>
              </c:pt>
              <c:pt idx="1040">
                <c:v>-498.31259999999997</c:v>
              </c:pt>
              <c:pt idx="1041">
                <c:v>-497.92989999999998</c:v>
              </c:pt>
              <c:pt idx="1042">
                <c:v>-497.54719999999998</c:v>
              </c:pt>
              <c:pt idx="1043">
                <c:v>-497.16440000000006</c:v>
              </c:pt>
              <c:pt idx="1044">
                <c:v>-496.78159999999997</c:v>
              </c:pt>
              <c:pt idx="1045">
                <c:v>-496.399</c:v>
              </c:pt>
              <c:pt idx="1046">
                <c:v>-496.01620000000003</c:v>
              </c:pt>
              <c:pt idx="1047">
                <c:v>-495.63440000000003</c:v>
              </c:pt>
              <c:pt idx="1048">
                <c:v>-495.25160000000005</c:v>
              </c:pt>
              <c:pt idx="1049">
                <c:v>-494.86779999999993</c:v>
              </c:pt>
              <c:pt idx="1050">
                <c:v>-494.48509999999999</c:v>
              </c:pt>
              <c:pt idx="1051">
                <c:v>-494.10219999999993</c:v>
              </c:pt>
              <c:pt idx="1052">
                <c:v>-493.72039999999998</c:v>
              </c:pt>
              <c:pt idx="1053">
                <c:v>-493.33759999999995</c:v>
              </c:pt>
              <c:pt idx="1054">
                <c:v>-492.9538</c:v>
              </c:pt>
              <c:pt idx="1055">
                <c:v>-492.57130000000001</c:v>
              </c:pt>
              <c:pt idx="1056">
                <c:v>-492.18849999999998</c:v>
              </c:pt>
              <c:pt idx="1057">
                <c:v>-491.80669999999998</c:v>
              </c:pt>
              <c:pt idx="1058">
                <c:v>-491.42379999999997</c:v>
              </c:pt>
              <c:pt idx="1059">
                <c:v>-491.04</c:v>
              </c:pt>
              <c:pt idx="1060">
                <c:v>-490.65719999999999</c:v>
              </c:pt>
              <c:pt idx="1061">
                <c:v>-490.27420000000001</c:v>
              </c:pt>
              <c:pt idx="1062">
                <c:v>-489.8913</c:v>
              </c:pt>
              <c:pt idx="1063">
                <c:v>-489.50839999999999</c:v>
              </c:pt>
              <c:pt idx="1064">
                <c:v>-489.12559999999996</c:v>
              </c:pt>
              <c:pt idx="1065">
                <c:v>-488.74259999999992</c:v>
              </c:pt>
              <c:pt idx="1066">
                <c:v>-488.35980000000006</c:v>
              </c:pt>
              <c:pt idx="1067">
                <c:v>-487.97579999999999</c:v>
              </c:pt>
              <c:pt idx="1068">
                <c:v>-487.59300000000002</c:v>
              </c:pt>
              <c:pt idx="1069">
                <c:v>-487.21100000000001</c:v>
              </c:pt>
              <c:pt idx="1070">
                <c:v>-486.82799999999997</c:v>
              </c:pt>
              <c:pt idx="1071">
                <c:v>-486.44410000000005</c:v>
              </c:pt>
              <c:pt idx="1072">
                <c:v>-486.06119999999999</c:v>
              </c:pt>
              <c:pt idx="1073">
                <c:v>-485.6782</c:v>
              </c:pt>
              <c:pt idx="1074">
                <c:v>-485.29419999999999</c:v>
              </c:pt>
              <c:pt idx="1075">
                <c:v>-484.91120000000001</c:v>
              </c:pt>
              <c:pt idx="1076">
                <c:v>-484.52829999999994</c:v>
              </c:pt>
              <c:pt idx="1077">
                <c:v>-484.14420000000001</c:v>
              </c:pt>
              <c:pt idx="1078">
                <c:v>-483.76229999999998</c:v>
              </c:pt>
              <c:pt idx="1079">
                <c:v>-483.37930000000006</c:v>
              </c:pt>
              <c:pt idx="1080">
                <c:v>-482.99620000000004</c:v>
              </c:pt>
              <c:pt idx="1081">
                <c:v>-482.6123</c:v>
              </c:pt>
              <c:pt idx="1082">
                <c:v>-482.22919999999993</c:v>
              </c:pt>
              <c:pt idx="1083">
                <c:v>-481.84609999999998</c:v>
              </c:pt>
              <c:pt idx="1084">
                <c:v>-481.46220000000005</c:v>
              </c:pt>
              <c:pt idx="1085">
                <c:v>-481.07909999999993</c:v>
              </c:pt>
              <c:pt idx="1086">
                <c:v>-480.69599999999997</c:v>
              </c:pt>
              <c:pt idx="1087">
                <c:v>-480.31190000000004</c:v>
              </c:pt>
              <c:pt idx="1088">
                <c:v>-479.9289</c:v>
              </c:pt>
              <c:pt idx="1089">
                <c:v>-479.54589999999996</c:v>
              </c:pt>
              <c:pt idx="1090">
                <c:v>-479.16179999999997</c:v>
              </c:pt>
              <c:pt idx="1091">
                <c:v>-478.77869999999996</c:v>
              </c:pt>
              <c:pt idx="1092">
                <c:v>-478.39449999999999</c:v>
              </c:pt>
              <c:pt idx="1093">
                <c:v>-478.01130000000001</c:v>
              </c:pt>
              <c:pt idx="1094">
                <c:v>-477.62819999999999</c:v>
              </c:pt>
              <c:pt idx="1095">
                <c:v>-477.2441</c:v>
              </c:pt>
              <c:pt idx="1096">
                <c:v>-476.86099999999999</c:v>
              </c:pt>
              <c:pt idx="1097">
                <c:v>-476.47789999999998</c:v>
              </c:pt>
              <c:pt idx="1098">
                <c:v>-476.09370000000001</c:v>
              </c:pt>
              <c:pt idx="1099">
                <c:v>-475.71049999999997</c:v>
              </c:pt>
              <c:pt idx="1100">
                <c:v>-475.32640000000004</c:v>
              </c:pt>
              <c:pt idx="1101">
                <c:v>-474.94319999999999</c:v>
              </c:pt>
              <c:pt idx="1102">
                <c:v>-474.56010000000003</c:v>
              </c:pt>
              <c:pt idx="1103">
                <c:v>-474.17589999999996</c:v>
              </c:pt>
              <c:pt idx="1104">
                <c:v>-473.79269999999997</c:v>
              </c:pt>
              <c:pt idx="1105">
                <c:v>-473.4085</c:v>
              </c:pt>
              <c:pt idx="1106">
                <c:v>-473.02529999999996</c:v>
              </c:pt>
              <c:pt idx="1107">
                <c:v>-472.64099999999996</c:v>
              </c:pt>
              <c:pt idx="1108">
                <c:v>-472.25790000000001</c:v>
              </c:pt>
              <c:pt idx="1109">
                <c:v>-471.87469999999996</c:v>
              </c:pt>
              <c:pt idx="1110">
                <c:v>-471.49030000000005</c:v>
              </c:pt>
              <c:pt idx="1111">
                <c:v>-471.10710000000006</c:v>
              </c:pt>
              <c:pt idx="1112">
                <c:v>-470.72300000000001</c:v>
              </c:pt>
              <c:pt idx="1113">
                <c:v>-470.33960000000002</c:v>
              </c:pt>
              <c:pt idx="1114">
                <c:v>-469.9554</c:v>
              </c:pt>
              <c:pt idx="1115">
                <c:v>-469.57210000000003</c:v>
              </c:pt>
              <c:pt idx="1116">
                <c:v>-469.17289999999997</c:v>
              </c:pt>
              <c:pt idx="1117">
                <c:v>-468.75909999999999</c:v>
              </c:pt>
              <c:pt idx="1118">
                <c:v>-468.34620000000001</c:v>
              </c:pt>
              <c:pt idx="1119">
                <c:v>-467.93329999999997</c:v>
              </c:pt>
              <c:pt idx="1120">
                <c:v>-467.5215</c:v>
              </c:pt>
              <c:pt idx="1121">
                <c:v>-467.10870000000006</c:v>
              </c:pt>
              <c:pt idx="1122">
                <c:v>-466.69580000000002</c:v>
              </c:pt>
              <c:pt idx="1123">
                <c:v>-466.28200000000004</c:v>
              </c:pt>
              <c:pt idx="1124">
                <c:v>-465.86900000000003</c:v>
              </c:pt>
              <c:pt idx="1125">
                <c:v>-465.45710000000008</c:v>
              </c:pt>
              <c:pt idx="1126">
                <c:v>-465.04419999999999</c:v>
              </c:pt>
              <c:pt idx="1127">
                <c:v>-464.63119999999998</c:v>
              </c:pt>
              <c:pt idx="1128">
                <c:v>-464.2174</c:v>
              </c:pt>
              <c:pt idx="1129">
                <c:v>-463.80450000000002</c:v>
              </c:pt>
              <c:pt idx="1130">
                <c:v>-463.36680000000001</c:v>
              </c:pt>
              <c:pt idx="1131">
                <c:v>-462.92180000000002</c:v>
              </c:pt>
              <c:pt idx="1132">
                <c:v>-462.4778</c:v>
              </c:pt>
              <c:pt idx="1133">
                <c:v>-462.03279999999995</c:v>
              </c:pt>
              <c:pt idx="1134">
                <c:v>-461.58770000000004</c:v>
              </c:pt>
              <c:pt idx="1135">
                <c:v>-461.14359999999999</c:v>
              </c:pt>
              <c:pt idx="1136">
                <c:v>-460.69850000000002</c:v>
              </c:pt>
              <c:pt idx="1137">
                <c:v>-460.25459999999998</c:v>
              </c:pt>
              <c:pt idx="1138">
                <c:v>-459.80930000000001</c:v>
              </c:pt>
              <c:pt idx="1139">
                <c:v>-459.36529999999999</c:v>
              </c:pt>
              <c:pt idx="1140">
                <c:v>-458.9212</c:v>
              </c:pt>
              <c:pt idx="1141">
                <c:v>-458.47610000000003</c:v>
              </c:pt>
              <c:pt idx="1142">
                <c:v>-458.03099999999995</c:v>
              </c:pt>
              <c:pt idx="1143">
                <c:v>-457.58670000000001</c:v>
              </c:pt>
              <c:pt idx="1144">
                <c:v>-457.14159999999998</c:v>
              </c:pt>
              <c:pt idx="1145">
                <c:v>-456.69650000000001</c:v>
              </c:pt>
              <c:pt idx="1146">
                <c:v>-456.25239999999997</c:v>
              </c:pt>
              <c:pt idx="1147">
                <c:v>-455.80720000000002</c:v>
              </c:pt>
              <c:pt idx="1148">
                <c:v>-455.36219999999992</c:v>
              </c:pt>
              <c:pt idx="1149">
                <c:v>-454.91800000000001</c:v>
              </c:pt>
              <c:pt idx="1150">
                <c:v>-454.47269999999997</c:v>
              </c:pt>
              <c:pt idx="1151">
                <c:v>-454.02779999999996</c:v>
              </c:pt>
              <c:pt idx="1152">
                <c:v>-453.58280000000002</c:v>
              </c:pt>
              <c:pt idx="1153">
                <c:v>-453.13799999999998</c:v>
              </c:pt>
              <c:pt idx="1154">
                <c:v>-452.69319999999999</c:v>
              </c:pt>
              <c:pt idx="1155">
                <c:v>-452.2482</c:v>
              </c:pt>
              <c:pt idx="1156">
                <c:v>-451.80320000000006</c:v>
              </c:pt>
              <c:pt idx="1157">
                <c:v>-451.35820000000001</c:v>
              </c:pt>
              <c:pt idx="1158">
                <c:v>-450.91330000000005</c:v>
              </c:pt>
              <c:pt idx="1159">
                <c:v>-450.46820000000002</c:v>
              </c:pt>
              <c:pt idx="1160">
                <c:v>-450.02319999999997</c:v>
              </c:pt>
              <c:pt idx="1161">
                <c:v>-449.57799999999997</c:v>
              </c:pt>
              <c:pt idx="1162">
                <c:v>-449.13300000000004</c:v>
              </c:pt>
              <c:pt idx="1163">
                <c:v>-448.68790000000001</c:v>
              </c:pt>
              <c:pt idx="1164">
                <c:v>-448.24290000000002</c:v>
              </c:pt>
              <c:pt idx="1165">
                <c:v>-447.79770000000002</c:v>
              </c:pt>
              <c:pt idx="1166">
                <c:v>-447.3526</c:v>
              </c:pt>
              <c:pt idx="1167">
                <c:v>-446.90750000000003</c:v>
              </c:pt>
              <c:pt idx="1168">
                <c:v>-446.4622</c:v>
              </c:pt>
              <c:pt idx="1169">
                <c:v>-446.01710000000003</c:v>
              </c:pt>
              <c:pt idx="1170">
                <c:v>-445.57179999999994</c:v>
              </c:pt>
              <c:pt idx="1171">
                <c:v>-445.1266</c:v>
              </c:pt>
              <c:pt idx="1172">
                <c:v>-444.68130000000002</c:v>
              </c:pt>
              <c:pt idx="1173">
                <c:v>-444.23599999999999</c:v>
              </c:pt>
              <c:pt idx="1174">
                <c:v>-443.79079999999999</c:v>
              </c:pt>
              <c:pt idx="1175">
                <c:v>-443.34550000000002</c:v>
              </c:pt>
              <c:pt idx="1176">
                <c:v>-442.90010000000007</c:v>
              </c:pt>
              <c:pt idx="1177">
                <c:v>-442.45490000000001</c:v>
              </c:pt>
              <c:pt idx="1178">
                <c:v>-442.0095</c:v>
              </c:pt>
              <c:pt idx="1179">
                <c:v>-441.56400000000002</c:v>
              </c:pt>
              <c:pt idx="1180">
                <c:v>-441.11880000000002</c:v>
              </c:pt>
              <c:pt idx="1181">
                <c:v>-440.67320000000001</c:v>
              </c:pt>
              <c:pt idx="1182">
                <c:v>-440.22790000000003</c:v>
              </c:pt>
              <c:pt idx="1183">
                <c:v>-439.78229999999996</c:v>
              </c:pt>
              <c:pt idx="1184">
                <c:v>-439.33700000000005</c:v>
              </c:pt>
              <c:pt idx="1185">
                <c:v>-438.89139999999998</c:v>
              </c:pt>
              <c:pt idx="1186">
                <c:v>-438.44600000000003</c:v>
              </c:pt>
              <c:pt idx="1187">
                <c:v>-438.00029999999998</c:v>
              </c:pt>
              <c:pt idx="1188">
                <c:v>-437.55489999999998</c:v>
              </c:pt>
              <c:pt idx="1189">
                <c:v>-437.10929999999996</c:v>
              </c:pt>
              <c:pt idx="1190">
                <c:v>-436.66379999999998</c:v>
              </c:pt>
              <c:pt idx="1191">
                <c:v>-436.21819999999997</c:v>
              </c:pt>
              <c:pt idx="1192">
                <c:v>-435.77250000000004</c:v>
              </c:pt>
              <c:pt idx="1193">
                <c:v>-435.327</c:v>
              </c:pt>
              <c:pt idx="1194">
                <c:v>-434.88120000000004</c:v>
              </c:pt>
              <c:pt idx="1195">
                <c:v>-434.43560000000002</c:v>
              </c:pt>
              <c:pt idx="1196">
                <c:v>-433.98990000000003</c:v>
              </c:pt>
              <c:pt idx="1197">
                <c:v>-433.54419999999999</c:v>
              </c:pt>
              <c:pt idx="1198">
                <c:v>-433.09850000000006</c:v>
              </c:pt>
              <c:pt idx="1199">
                <c:v>-432.65270000000004</c:v>
              </c:pt>
              <c:pt idx="1200">
                <c:v>-432.20709999999997</c:v>
              </c:pt>
              <c:pt idx="1201">
                <c:v>-431.76129999999995</c:v>
              </c:pt>
              <c:pt idx="1202">
                <c:v>-431.31550000000004</c:v>
              </c:pt>
              <c:pt idx="1203">
                <c:v>-430.8698</c:v>
              </c:pt>
              <c:pt idx="1204">
                <c:v>-430.4239</c:v>
              </c:pt>
              <c:pt idx="1205">
                <c:v>-429.97799999999995</c:v>
              </c:pt>
              <c:pt idx="1206">
                <c:v>-429.53229999999996</c:v>
              </c:pt>
              <c:pt idx="1207">
                <c:v>-429.08619999999996</c:v>
              </c:pt>
              <c:pt idx="1208">
                <c:v>-428.64030000000002</c:v>
              </c:pt>
              <c:pt idx="1209">
                <c:v>-428.19440000000003</c:v>
              </c:pt>
              <c:pt idx="1210">
                <c:v>-427.74860000000001</c:v>
              </c:pt>
              <c:pt idx="1211">
                <c:v>-427.30250000000001</c:v>
              </c:pt>
              <c:pt idx="1212">
                <c:v>-426.85670000000005</c:v>
              </c:pt>
              <c:pt idx="1213">
                <c:v>-426.41070000000002</c:v>
              </c:pt>
              <c:pt idx="1214">
                <c:v>-425.96470000000005</c:v>
              </c:pt>
              <c:pt idx="1215">
                <c:v>-425.51869999999997</c:v>
              </c:pt>
              <c:pt idx="1216">
                <c:v>-425.07280000000003</c:v>
              </c:pt>
              <c:pt idx="1217">
                <c:v>-424.62650000000008</c:v>
              </c:pt>
              <c:pt idx="1218">
                <c:v>-424.18049999999999</c:v>
              </c:pt>
              <c:pt idx="1219">
                <c:v>-423.73430000000002</c:v>
              </c:pt>
              <c:pt idx="1220">
                <c:v>-423.28830000000005</c:v>
              </c:pt>
              <c:pt idx="1221">
                <c:v>-422.84219999999999</c:v>
              </c:pt>
              <c:pt idx="1222">
                <c:v>-422.39600000000002</c:v>
              </c:pt>
              <c:pt idx="1223">
                <c:v>-421.94989999999996</c:v>
              </c:pt>
              <c:pt idx="1224">
                <c:v>-421.50380000000001</c:v>
              </c:pt>
              <c:pt idx="1225">
                <c:v>-421.0575</c:v>
              </c:pt>
              <c:pt idx="1226">
                <c:v>-420.61120000000005</c:v>
              </c:pt>
              <c:pt idx="1227">
                <c:v>-420.16499999999996</c:v>
              </c:pt>
              <c:pt idx="1228">
                <c:v>-419.71879999999999</c:v>
              </c:pt>
              <c:pt idx="1229">
                <c:v>-419.27240000000006</c:v>
              </c:pt>
              <c:pt idx="1230">
                <c:v>-418.8263</c:v>
              </c:pt>
              <c:pt idx="1231">
                <c:v>-418.38</c:v>
              </c:pt>
              <c:pt idx="1232">
                <c:v>-417.93360000000001</c:v>
              </c:pt>
              <c:pt idx="1233">
                <c:v>-417.4873</c:v>
              </c:pt>
              <c:pt idx="1234">
                <c:v>-417.04090000000002</c:v>
              </c:pt>
              <c:pt idx="1235">
                <c:v>-416.59440000000006</c:v>
              </c:pt>
              <c:pt idx="1236">
                <c:v>-416.14800000000002</c:v>
              </c:pt>
              <c:pt idx="1237">
                <c:v>-415.70169999999996</c:v>
              </c:pt>
              <c:pt idx="1238">
                <c:v>-415.2552</c:v>
              </c:pt>
              <c:pt idx="1239">
                <c:v>-414.80880000000002</c:v>
              </c:pt>
              <c:pt idx="1240">
                <c:v>-414.36239999999998</c:v>
              </c:pt>
              <c:pt idx="1241">
                <c:v>-413.91579999999999</c:v>
              </c:pt>
              <c:pt idx="1242">
                <c:v>-413.46940000000001</c:v>
              </c:pt>
              <c:pt idx="1243">
                <c:v>-413.02289999999999</c:v>
              </c:pt>
              <c:pt idx="1244">
                <c:v>-412.57620000000003</c:v>
              </c:pt>
              <c:pt idx="1245">
                <c:v>-412.1296000000001</c:v>
              </c:pt>
              <c:pt idx="1246">
                <c:v>-411.68329999999997</c:v>
              </c:pt>
              <c:pt idx="1247">
                <c:v>-411.23669999999998</c:v>
              </c:pt>
              <c:pt idx="1248">
                <c:v>-410.78980000000001</c:v>
              </c:pt>
              <c:pt idx="1249">
                <c:v>-410.34319999999997</c:v>
              </c:pt>
              <c:pt idx="1250">
                <c:v>-409.89660000000003</c:v>
              </c:pt>
              <c:pt idx="1251">
                <c:v>-409.44989999999996</c:v>
              </c:pt>
              <c:pt idx="1252">
                <c:v>-409.00319999999999</c:v>
              </c:pt>
              <c:pt idx="1253">
                <c:v>-408.55669999999998</c:v>
              </c:pt>
              <c:pt idx="1254">
                <c:v>-408.10990000000004</c:v>
              </c:pt>
              <c:pt idx="1255">
                <c:v>-407.66320000000002</c:v>
              </c:pt>
              <c:pt idx="1256">
                <c:v>-407.21640000000002</c:v>
              </c:pt>
              <c:pt idx="1257">
                <c:v>-406.7697</c:v>
              </c:pt>
              <c:pt idx="1258">
                <c:v>-406.3229</c:v>
              </c:pt>
              <c:pt idx="1259">
                <c:v>-405.87610000000001</c:v>
              </c:pt>
              <c:pt idx="1260">
                <c:v>-405.42909999999995</c:v>
              </c:pt>
              <c:pt idx="1261">
                <c:v>-404.98229999999995</c:v>
              </c:pt>
              <c:pt idx="1262">
                <c:v>-404.53550000000001</c:v>
              </c:pt>
              <c:pt idx="1263">
                <c:v>-404.08869999999996</c:v>
              </c:pt>
              <c:pt idx="1264">
                <c:v>-403.64170000000001</c:v>
              </c:pt>
              <c:pt idx="1265">
                <c:v>-403.19490000000002</c:v>
              </c:pt>
              <c:pt idx="1266">
                <c:v>-402.74780000000004</c:v>
              </c:pt>
              <c:pt idx="1267">
                <c:v>-402.30100000000004</c:v>
              </c:pt>
              <c:pt idx="1268">
                <c:v>-401.85399999999993</c:v>
              </c:pt>
              <c:pt idx="1269">
                <c:v>-401.40699999999998</c:v>
              </c:pt>
              <c:pt idx="1270">
                <c:v>-400.95989999999995</c:v>
              </c:pt>
              <c:pt idx="1271">
                <c:v>-400.51290000000006</c:v>
              </c:pt>
              <c:pt idx="1272">
                <c:v>-400.06590000000006</c:v>
              </c:pt>
              <c:pt idx="1273">
                <c:v>-399.61890000000005</c:v>
              </c:pt>
              <c:pt idx="1274">
                <c:v>-399.17179999999996</c:v>
              </c:pt>
              <c:pt idx="1275">
                <c:v>-398.72460000000001</c:v>
              </c:pt>
              <c:pt idx="1276">
                <c:v>-398.27750000000003</c:v>
              </c:pt>
              <c:pt idx="1277">
                <c:v>-397.83040000000005</c:v>
              </c:pt>
              <c:pt idx="1278">
                <c:v>-397.38310000000001</c:v>
              </c:pt>
              <c:pt idx="1279">
                <c:v>-396.93600000000004</c:v>
              </c:pt>
              <c:pt idx="1280">
                <c:v>-396.48890000000006</c:v>
              </c:pt>
              <c:pt idx="1281">
                <c:v>-396.04169999999999</c:v>
              </c:pt>
              <c:pt idx="1282">
                <c:v>-395.59440000000001</c:v>
              </c:pt>
              <c:pt idx="1283">
                <c:v>-395.14729999999997</c:v>
              </c:pt>
              <c:pt idx="1284">
                <c:v>-394.70000000000005</c:v>
              </c:pt>
              <c:pt idx="1285">
                <c:v>-394.25270000000006</c:v>
              </c:pt>
              <c:pt idx="1286">
                <c:v>-393.80549999999999</c:v>
              </c:pt>
              <c:pt idx="1287">
                <c:v>-393.35810000000004</c:v>
              </c:pt>
              <c:pt idx="1288">
                <c:v>-392.91079999999999</c:v>
              </c:pt>
              <c:pt idx="1289">
                <c:v>-392.46349999999995</c:v>
              </c:pt>
              <c:pt idx="1290">
                <c:v>-392.01600000000002</c:v>
              </c:pt>
              <c:pt idx="1291">
                <c:v>-391.56880000000001</c:v>
              </c:pt>
              <c:pt idx="1292">
                <c:v>-391.12119999999999</c:v>
              </c:pt>
              <c:pt idx="1293">
                <c:v>-390.6739</c:v>
              </c:pt>
              <c:pt idx="1294">
                <c:v>-390.22629999999998</c:v>
              </c:pt>
              <c:pt idx="1295">
                <c:v>-389.77889999999996</c:v>
              </c:pt>
              <c:pt idx="1296">
                <c:v>-389.33150000000001</c:v>
              </c:pt>
              <c:pt idx="1297">
                <c:v>-388.88409999999999</c:v>
              </c:pt>
              <c:pt idx="1298">
                <c:v>-388.43649999999997</c:v>
              </c:pt>
              <c:pt idx="1299">
                <c:v>-387.9889</c:v>
              </c:pt>
              <c:pt idx="1300">
                <c:v>-387.54129999999998</c:v>
              </c:pt>
              <c:pt idx="1301">
                <c:v>-387.09379999999999</c:v>
              </c:pt>
              <c:pt idx="1302">
                <c:v>-386.64620000000002</c:v>
              </c:pt>
              <c:pt idx="1303">
                <c:v>-386.1986</c:v>
              </c:pt>
              <c:pt idx="1304">
                <c:v>-385.75099999999998</c:v>
              </c:pt>
              <c:pt idx="1305">
                <c:v>-385.30340000000001</c:v>
              </c:pt>
              <c:pt idx="1306">
                <c:v>-384.85579999999999</c:v>
              </c:pt>
              <c:pt idx="1307">
                <c:v>-384.40809999999999</c:v>
              </c:pt>
              <c:pt idx="1308">
                <c:v>-383.96030000000002</c:v>
              </c:pt>
              <c:pt idx="1309">
                <c:v>-383.51279999999997</c:v>
              </c:pt>
              <c:pt idx="1310">
                <c:v>-383.065</c:v>
              </c:pt>
              <c:pt idx="1311">
                <c:v>-382.6173</c:v>
              </c:pt>
              <c:pt idx="1312">
                <c:v>-382.1694</c:v>
              </c:pt>
              <c:pt idx="1313">
                <c:v>-381.72159999999997</c:v>
              </c:pt>
              <c:pt idx="1314">
                <c:v>-381.274</c:v>
              </c:pt>
              <c:pt idx="1315">
                <c:v>-380.82610000000005</c:v>
              </c:pt>
              <c:pt idx="1316">
                <c:v>-380.37819999999994</c:v>
              </c:pt>
              <c:pt idx="1317">
                <c:v>-379.93040000000002</c:v>
              </c:pt>
              <c:pt idx="1318">
                <c:v>-379.48260000000005</c:v>
              </c:pt>
              <c:pt idx="1319">
                <c:v>-379.03469999999999</c:v>
              </c:pt>
              <c:pt idx="1320">
                <c:v>-378.58670000000001</c:v>
              </c:pt>
              <c:pt idx="1321">
                <c:v>-378.13880000000006</c:v>
              </c:pt>
              <c:pt idx="1322">
                <c:v>-377.6909</c:v>
              </c:pt>
              <c:pt idx="1323">
                <c:v>-377.24299999999999</c:v>
              </c:pt>
              <c:pt idx="1324">
                <c:v>-376.79489999999998</c:v>
              </c:pt>
              <c:pt idx="1325">
                <c:v>-376.34690000000001</c:v>
              </c:pt>
              <c:pt idx="1326">
                <c:v>-375.89890000000003</c:v>
              </c:pt>
              <c:pt idx="1327">
                <c:v>-375.45100000000002</c:v>
              </c:pt>
              <c:pt idx="1328">
                <c:v>-375.00289999999995</c:v>
              </c:pt>
              <c:pt idx="1329">
                <c:v>-374.55479999999994</c:v>
              </c:pt>
              <c:pt idx="1330">
                <c:v>-374.10660000000001</c:v>
              </c:pt>
              <c:pt idx="1331">
                <c:v>-373.65859999999998</c:v>
              </c:pt>
              <c:pt idx="1332">
                <c:v>-373.21050000000002</c:v>
              </c:pt>
              <c:pt idx="1333">
                <c:v>-372.76240000000001</c:v>
              </c:pt>
              <c:pt idx="1334">
                <c:v>-372.31410000000005</c:v>
              </c:pt>
              <c:pt idx="1335">
                <c:v>-371.86590000000001</c:v>
              </c:pt>
              <c:pt idx="1336">
                <c:v>-371.41780000000006</c:v>
              </c:pt>
              <c:pt idx="1337">
                <c:v>-370.96960000000001</c:v>
              </c:pt>
              <c:pt idx="1338">
                <c:v>-370.5213</c:v>
              </c:pt>
              <c:pt idx="1339">
                <c:v>-370.07309999999995</c:v>
              </c:pt>
              <c:pt idx="1340">
                <c:v>-369.625</c:v>
              </c:pt>
              <c:pt idx="1341">
                <c:v>-369.17669999999998</c:v>
              </c:pt>
              <c:pt idx="1342">
                <c:v>-368.72820000000002</c:v>
              </c:pt>
              <c:pt idx="1343">
                <c:v>-368.2799</c:v>
              </c:pt>
              <c:pt idx="1344">
                <c:v>-367.83160000000004</c:v>
              </c:pt>
              <c:pt idx="1345">
                <c:v>-367.38320000000004</c:v>
              </c:pt>
              <c:pt idx="1346">
                <c:v>-366.93490000000003</c:v>
              </c:pt>
              <c:pt idx="1347">
                <c:v>-366.48650000000004</c:v>
              </c:pt>
              <c:pt idx="1348">
                <c:v>-366.03810000000004</c:v>
              </c:pt>
              <c:pt idx="1349">
                <c:v>-365.58969999999999</c:v>
              </c:pt>
              <c:pt idx="1350">
                <c:v>-365.14120000000003</c:v>
              </c:pt>
              <c:pt idx="1351">
                <c:v>-364.69280000000003</c:v>
              </c:pt>
              <c:pt idx="1352">
                <c:v>-364.24430000000001</c:v>
              </c:pt>
              <c:pt idx="1353">
                <c:v>-363.79579999999999</c:v>
              </c:pt>
              <c:pt idx="1354">
                <c:v>-363.34739999999999</c:v>
              </c:pt>
              <c:pt idx="1355">
                <c:v>-362.89869999999996</c:v>
              </c:pt>
              <c:pt idx="1356">
                <c:v>-362.45009999999996</c:v>
              </c:pt>
              <c:pt idx="1357">
                <c:v>-362.00149999999996</c:v>
              </c:pt>
              <c:pt idx="1358">
                <c:v>-361.553</c:v>
              </c:pt>
              <c:pt idx="1359">
                <c:v>-361.1044</c:v>
              </c:pt>
              <c:pt idx="1360">
                <c:v>-360.6558</c:v>
              </c:pt>
              <c:pt idx="1361">
                <c:v>-360.2072</c:v>
              </c:pt>
              <c:pt idx="1362">
                <c:v>-359.75850000000003</c:v>
              </c:pt>
              <c:pt idx="1363">
                <c:v>-359.3098</c:v>
              </c:pt>
              <c:pt idx="1364">
                <c:v>-358.86110000000002</c:v>
              </c:pt>
              <c:pt idx="1365">
                <c:v>-358.4126</c:v>
              </c:pt>
              <c:pt idx="1366">
                <c:v>-357.96359999999999</c:v>
              </c:pt>
              <c:pt idx="1367">
                <c:v>-357.51499999999999</c:v>
              </c:pt>
              <c:pt idx="1368">
                <c:v>-357.06630000000001</c:v>
              </c:pt>
              <c:pt idx="1369">
                <c:v>-356.61739999999998</c:v>
              </c:pt>
              <c:pt idx="1370">
                <c:v>-356.16859999999997</c:v>
              </c:pt>
              <c:pt idx="1371">
                <c:v>-355.71969999999999</c:v>
              </c:pt>
              <c:pt idx="1372">
                <c:v>-355.27100000000002</c:v>
              </c:pt>
              <c:pt idx="1373">
                <c:v>-354.822</c:v>
              </c:pt>
              <c:pt idx="1374">
                <c:v>-354.37310000000002</c:v>
              </c:pt>
              <c:pt idx="1375">
                <c:v>-353.92430000000002</c:v>
              </c:pt>
              <c:pt idx="1376">
                <c:v>-353.47540000000004</c:v>
              </c:pt>
              <c:pt idx="1377">
                <c:v>-353.0265</c:v>
              </c:pt>
              <c:pt idx="1378">
                <c:v>-352.57749999999999</c:v>
              </c:pt>
              <c:pt idx="1379">
                <c:v>-352.12850000000003</c:v>
              </c:pt>
              <c:pt idx="1380">
                <c:v>-351.67950000000002</c:v>
              </c:pt>
              <c:pt idx="1381">
                <c:v>-351.23059999999998</c:v>
              </c:pt>
              <c:pt idx="1382">
                <c:v>-350.78159999999997</c:v>
              </c:pt>
              <c:pt idx="1383">
                <c:v>-350.33259999999996</c:v>
              </c:pt>
              <c:pt idx="1384">
                <c:v>-349.8836</c:v>
              </c:pt>
              <c:pt idx="1385">
                <c:v>-349.43450000000007</c:v>
              </c:pt>
              <c:pt idx="1386">
                <c:v>-348.98520000000002</c:v>
              </c:pt>
              <c:pt idx="1387">
                <c:v>-348.53610000000003</c:v>
              </c:pt>
              <c:pt idx="1388">
                <c:v>-348.08699999999999</c:v>
              </c:pt>
              <c:pt idx="1389">
                <c:v>-347.63789999999995</c:v>
              </c:pt>
              <c:pt idx="1390">
                <c:v>-347.18860000000001</c:v>
              </c:pt>
              <c:pt idx="1391">
                <c:v>-346.73940000000005</c:v>
              </c:pt>
              <c:pt idx="1392">
                <c:v>-346.29039999999998</c:v>
              </c:pt>
              <c:pt idx="1393">
                <c:v>-345.84109999999998</c:v>
              </c:pt>
              <c:pt idx="1394">
                <c:v>-345.39189999999996</c:v>
              </c:pt>
              <c:pt idx="1395">
                <c:v>-344.94260000000003</c:v>
              </c:pt>
              <c:pt idx="1396">
                <c:v>-344.49340000000001</c:v>
              </c:pt>
              <c:pt idx="1397">
                <c:v>-344.04399999999998</c:v>
              </c:pt>
              <c:pt idx="1398">
                <c:v>-343.59480000000002</c:v>
              </c:pt>
              <c:pt idx="1399">
                <c:v>-343.1454</c:v>
              </c:pt>
              <c:pt idx="1400">
                <c:v>-342.69609999999994</c:v>
              </c:pt>
              <c:pt idx="1401">
                <c:v>-342.24680000000001</c:v>
              </c:pt>
              <c:pt idx="1402">
                <c:v>-341.79730000000001</c:v>
              </c:pt>
              <c:pt idx="1403">
                <c:v>-341.34790000000004</c:v>
              </c:pt>
              <c:pt idx="1404">
                <c:v>-340.89850000000001</c:v>
              </c:pt>
              <c:pt idx="1405">
                <c:v>-340.44900000000001</c:v>
              </c:pt>
              <c:pt idx="1406">
                <c:v>-339.99970000000002</c:v>
              </c:pt>
              <c:pt idx="1407">
                <c:v>-339.55010000000004</c:v>
              </c:pt>
              <c:pt idx="1408">
                <c:v>-339.10070000000007</c:v>
              </c:pt>
              <c:pt idx="1409">
                <c:v>-338.65119999999996</c:v>
              </c:pt>
              <c:pt idx="1410">
                <c:v>-338.20169999999996</c:v>
              </c:pt>
              <c:pt idx="1411">
                <c:v>-337.75200000000001</c:v>
              </c:pt>
              <c:pt idx="1412">
                <c:v>-337.30260000000004</c:v>
              </c:pt>
              <c:pt idx="1413">
                <c:v>-336.85300000000001</c:v>
              </c:pt>
              <c:pt idx="1414">
                <c:v>-336.4033</c:v>
              </c:pt>
              <c:pt idx="1415">
                <c:v>-335.9538</c:v>
              </c:pt>
              <c:pt idx="1416">
                <c:v>-335.50409999999999</c:v>
              </c:pt>
              <c:pt idx="1417">
                <c:v>-335.05450000000008</c:v>
              </c:pt>
              <c:pt idx="1418">
                <c:v>-334.60490000000004</c:v>
              </c:pt>
              <c:pt idx="1419">
                <c:v>-334.15530000000001</c:v>
              </c:pt>
              <c:pt idx="1420">
                <c:v>-333.7054</c:v>
              </c:pt>
              <c:pt idx="1421">
                <c:v>-333.25579999999997</c:v>
              </c:pt>
              <c:pt idx="1422">
                <c:v>-332.80610000000001</c:v>
              </c:pt>
              <c:pt idx="1423">
                <c:v>-332.35610000000003</c:v>
              </c:pt>
              <c:pt idx="1424">
                <c:v>-331.90629999999999</c:v>
              </c:pt>
              <c:pt idx="1425">
                <c:v>-331.45659999999998</c:v>
              </c:pt>
              <c:pt idx="1426">
                <c:v>-331.00689999999997</c:v>
              </c:pt>
              <c:pt idx="1427">
                <c:v>-330.55700000000002</c:v>
              </c:pt>
              <c:pt idx="1428">
                <c:v>-330.10719999999998</c:v>
              </c:pt>
              <c:pt idx="1429">
                <c:v>-329.65730000000002</c:v>
              </c:pt>
              <c:pt idx="1430">
                <c:v>-329.20740000000001</c:v>
              </c:pt>
              <c:pt idx="1431">
                <c:v>-328.75750000000005</c:v>
              </c:pt>
              <c:pt idx="1432">
                <c:v>-328.30759999999998</c:v>
              </c:pt>
              <c:pt idx="1433">
                <c:v>-327.85760000000005</c:v>
              </c:pt>
              <c:pt idx="1434">
                <c:v>-327.40770000000003</c:v>
              </c:pt>
              <c:pt idx="1435">
                <c:v>-326.95769999999999</c:v>
              </c:pt>
              <c:pt idx="1436">
                <c:v>-326.50760000000002</c:v>
              </c:pt>
              <c:pt idx="1437">
                <c:v>-326.05770000000001</c:v>
              </c:pt>
              <c:pt idx="1438">
                <c:v>-325.60759999999999</c:v>
              </c:pt>
              <c:pt idx="1439">
                <c:v>-325.15769999999998</c:v>
              </c:pt>
              <c:pt idx="1440">
                <c:v>-324.70760000000001</c:v>
              </c:pt>
              <c:pt idx="1441">
                <c:v>-324.25750000000005</c:v>
              </c:pt>
              <c:pt idx="1442">
                <c:v>-323.80739999999997</c:v>
              </c:pt>
              <c:pt idx="1443">
                <c:v>-323.35730000000001</c:v>
              </c:pt>
              <c:pt idx="1444">
                <c:v>-322.90719999999999</c:v>
              </c:pt>
              <c:pt idx="1445">
                <c:v>-322.45690000000008</c:v>
              </c:pt>
              <c:pt idx="1446">
                <c:v>-322.0068</c:v>
              </c:pt>
              <c:pt idx="1447">
                <c:v>-321.5566</c:v>
              </c:pt>
              <c:pt idx="1448">
                <c:v>-321.10640000000001</c:v>
              </c:pt>
              <c:pt idx="1449">
                <c:v>-320.65619999999996</c:v>
              </c:pt>
              <c:pt idx="1450">
                <c:v>-320.20589999999999</c:v>
              </c:pt>
              <c:pt idx="1451">
                <c:v>-319.75569999999999</c:v>
              </c:pt>
              <c:pt idx="1452">
                <c:v>-319.30539999999996</c:v>
              </c:pt>
              <c:pt idx="1453">
                <c:v>-318.85509999999999</c:v>
              </c:pt>
              <c:pt idx="1454">
                <c:v>-318.40480000000002</c:v>
              </c:pt>
              <c:pt idx="1455">
                <c:v>-317.95439999999996</c:v>
              </c:pt>
              <c:pt idx="1456">
                <c:v>-317.50409999999999</c:v>
              </c:pt>
              <c:pt idx="1457">
                <c:v>-317.05369999999999</c:v>
              </c:pt>
              <c:pt idx="1458">
                <c:v>-316.60319999999996</c:v>
              </c:pt>
              <c:pt idx="1459">
                <c:v>-316.15300000000002</c:v>
              </c:pt>
              <c:pt idx="1460">
                <c:v>-315.70249999999999</c:v>
              </c:pt>
              <c:pt idx="1461">
                <c:v>-315.25200000000001</c:v>
              </c:pt>
              <c:pt idx="1462">
                <c:v>-314.80149999999998</c:v>
              </c:pt>
              <c:pt idx="1463">
                <c:v>-314.35109999999997</c:v>
              </c:pt>
              <c:pt idx="1464">
                <c:v>-313.9006</c:v>
              </c:pt>
              <c:pt idx="1465">
                <c:v>-313.4502</c:v>
              </c:pt>
              <c:pt idx="1466">
                <c:v>-312.99959999999999</c:v>
              </c:pt>
              <c:pt idx="1467">
                <c:v>-312.54899999999998</c:v>
              </c:pt>
              <c:pt idx="1468">
                <c:v>-312.0985</c:v>
              </c:pt>
              <c:pt idx="1469">
                <c:v>-311.64780000000002</c:v>
              </c:pt>
              <c:pt idx="1470">
                <c:v>-311.19720000000001</c:v>
              </c:pt>
              <c:pt idx="1471">
                <c:v>-310.7466</c:v>
              </c:pt>
              <c:pt idx="1472">
                <c:v>-310.29580000000004</c:v>
              </c:pt>
              <c:pt idx="1473">
                <c:v>-309.84550000000002</c:v>
              </c:pt>
              <c:pt idx="1474">
                <c:v>-309.39460000000003</c:v>
              </c:pt>
              <c:pt idx="1475">
                <c:v>-308.94399999999996</c:v>
              </c:pt>
              <c:pt idx="1476">
                <c:v>-308.4932</c:v>
              </c:pt>
              <c:pt idx="1477">
                <c:v>-308.04249999999996</c:v>
              </c:pt>
              <c:pt idx="1478">
                <c:v>-307.59180000000003</c:v>
              </c:pt>
              <c:pt idx="1479">
                <c:v>-307.14089999999999</c:v>
              </c:pt>
              <c:pt idx="1480">
                <c:v>-306.6902</c:v>
              </c:pt>
              <c:pt idx="1481">
                <c:v>-306.23939999999999</c:v>
              </c:pt>
              <c:pt idx="1482">
                <c:v>-305.78859999999997</c:v>
              </c:pt>
              <c:pt idx="1483">
                <c:v>-305.33780000000002</c:v>
              </c:pt>
              <c:pt idx="1484">
                <c:v>-304.88689999999997</c:v>
              </c:pt>
              <c:pt idx="1485">
                <c:v>-304.43600000000004</c:v>
              </c:pt>
              <c:pt idx="1486">
                <c:v>-303.98509999999999</c:v>
              </c:pt>
              <c:pt idx="1487">
                <c:v>-303.53410000000002</c:v>
              </c:pt>
              <c:pt idx="1488">
                <c:v>-303.08330000000001</c:v>
              </c:pt>
              <c:pt idx="1489">
                <c:v>-302.63249999999999</c:v>
              </c:pt>
              <c:pt idx="1490">
                <c:v>-302.18150000000003</c:v>
              </c:pt>
              <c:pt idx="1491">
                <c:v>-301.73040000000003</c:v>
              </c:pt>
              <c:pt idx="1492">
                <c:v>-301.27929999999998</c:v>
              </c:pt>
              <c:pt idx="1493">
                <c:v>-300.82849999999996</c:v>
              </c:pt>
              <c:pt idx="1494">
                <c:v>-300.37739999999997</c:v>
              </c:pt>
              <c:pt idx="1495">
                <c:v>-299.92629999999997</c:v>
              </c:pt>
              <c:pt idx="1496">
                <c:v>-299.4753</c:v>
              </c:pt>
              <c:pt idx="1497">
                <c:v>-299.02409999999998</c:v>
              </c:pt>
              <c:pt idx="1498">
                <c:v>-298.57299999999998</c:v>
              </c:pt>
              <c:pt idx="1499">
                <c:v>-298.12180000000001</c:v>
              </c:pt>
              <c:pt idx="1500">
                <c:v>-297.67070000000001</c:v>
              </c:pt>
              <c:pt idx="1501">
                <c:v>-297.21960000000001</c:v>
              </c:pt>
              <c:pt idx="1502">
                <c:v>-296.76839999999999</c:v>
              </c:pt>
              <c:pt idx="1503">
                <c:v>-296.31719999999996</c:v>
              </c:pt>
              <c:pt idx="1504">
                <c:v>-295.86589999999995</c:v>
              </c:pt>
              <c:pt idx="1505">
                <c:v>-295.41470000000004</c:v>
              </c:pt>
              <c:pt idx="1506">
                <c:v>-294.96339999999998</c:v>
              </c:pt>
              <c:pt idx="1507">
                <c:v>-294.51209999999998</c:v>
              </c:pt>
              <c:pt idx="1508">
                <c:v>-294.06079999999997</c:v>
              </c:pt>
              <c:pt idx="1509">
                <c:v>-293.6096</c:v>
              </c:pt>
              <c:pt idx="1510">
                <c:v>-293.15809999999999</c:v>
              </c:pt>
              <c:pt idx="1511">
                <c:v>-292.70699999999999</c:v>
              </c:pt>
              <c:pt idx="1512">
                <c:v>-292.25549999999998</c:v>
              </c:pt>
              <c:pt idx="1513">
                <c:v>-291.80410000000001</c:v>
              </c:pt>
              <c:pt idx="1514">
                <c:v>-291.3528</c:v>
              </c:pt>
              <c:pt idx="1515">
                <c:v>-290.90129999999999</c:v>
              </c:pt>
              <c:pt idx="1516">
                <c:v>-290.44989999999996</c:v>
              </c:pt>
              <c:pt idx="1517">
                <c:v>-289.9984</c:v>
              </c:pt>
              <c:pt idx="1518">
                <c:v>-289.54700000000003</c:v>
              </c:pt>
              <c:pt idx="1519">
                <c:v>-289.09530000000001</c:v>
              </c:pt>
              <c:pt idx="1520">
                <c:v>-288.64400000000001</c:v>
              </c:pt>
              <c:pt idx="1521">
                <c:v>-288.19240000000002</c:v>
              </c:pt>
              <c:pt idx="1522">
                <c:v>-287.74079999999998</c:v>
              </c:pt>
              <c:pt idx="1523">
                <c:v>-287.2894</c:v>
              </c:pt>
              <c:pt idx="1524">
                <c:v>-286.83769999999998</c:v>
              </c:pt>
              <c:pt idx="1525">
                <c:v>-286.3861</c:v>
              </c:pt>
              <c:pt idx="1526">
                <c:v>-285.93450000000001</c:v>
              </c:pt>
              <c:pt idx="1527">
                <c:v>-285.4828</c:v>
              </c:pt>
              <c:pt idx="1528">
                <c:v>-285.03129999999999</c:v>
              </c:pt>
              <c:pt idx="1529">
                <c:v>-284.5797</c:v>
              </c:pt>
              <c:pt idx="1530">
                <c:v>-284.12790000000001</c:v>
              </c:pt>
              <c:pt idx="1531">
                <c:v>-283.67609999999996</c:v>
              </c:pt>
              <c:pt idx="1532">
                <c:v>-283.22440000000006</c:v>
              </c:pt>
              <c:pt idx="1533">
                <c:v>-282.77269999999999</c:v>
              </c:pt>
              <c:pt idx="1534">
                <c:v>-282.32089999999999</c:v>
              </c:pt>
              <c:pt idx="1535">
                <c:v>-281.86930000000001</c:v>
              </c:pt>
              <c:pt idx="1536">
                <c:v>-281.41750000000002</c:v>
              </c:pt>
              <c:pt idx="1537">
                <c:v>-280.96559999999999</c:v>
              </c:pt>
              <c:pt idx="1538">
                <c:v>-280.51369999999997</c:v>
              </c:pt>
              <c:pt idx="1539">
                <c:v>-280.06180000000001</c:v>
              </c:pt>
              <c:pt idx="1540">
                <c:v>-279.61009999999999</c:v>
              </c:pt>
              <c:pt idx="1541">
                <c:v>-279.15820000000002</c:v>
              </c:pt>
              <c:pt idx="1542">
                <c:v>-278.70620000000002</c:v>
              </c:pt>
              <c:pt idx="1543">
                <c:v>-278.2543</c:v>
              </c:pt>
              <c:pt idx="1544">
                <c:v>-277.80250000000001</c:v>
              </c:pt>
              <c:pt idx="1545">
                <c:v>-277.35040000000004</c:v>
              </c:pt>
              <c:pt idx="1546">
                <c:v>-276.89830000000001</c:v>
              </c:pt>
              <c:pt idx="1547">
                <c:v>-276.44639999999998</c:v>
              </c:pt>
              <c:pt idx="1548">
                <c:v>-275.99439999999998</c:v>
              </c:pt>
              <c:pt idx="1549">
                <c:v>-275.54239999999999</c:v>
              </c:pt>
              <c:pt idx="1550">
                <c:v>-275.09039999999999</c:v>
              </c:pt>
              <c:pt idx="1551">
                <c:v>-274.63810000000001</c:v>
              </c:pt>
              <c:pt idx="1552">
                <c:v>-274.18619999999999</c:v>
              </c:pt>
              <c:pt idx="1553">
                <c:v>-273.73399999999998</c:v>
              </c:pt>
              <c:pt idx="1554">
                <c:v>-273.28199999999998</c:v>
              </c:pt>
              <c:pt idx="1555">
                <c:v>-272.8297</c:v>
              </c:pt>
              <c:pt idx="1556">
                <c:v>-272.3777</c:v>
              </c:pt>
              <c:pt idx="1557">
                <c:v>-271.9255</c:v>
              </c:pt>
              <c:pt idx="1558">
                <c:v>-271.47320000000002</c:v>
              </c:pt>
              <c:pt idx="1559">
                <c:v>-271.02109999999999</c:v>
              </c:pt>
              <c:pt idx="1560">
                <c:v>-270.56869999999998</c:v>
              </c:pt>
              <c:pt idx="1561">
                <c:v>-270.1164</c:v>
              </c:pt>
              <c:pt idx="1562">
                <c:v>-269.6644</c:v>
              </c:pt>
              <c:pt idx="1563">
                <c:v>-269.21199999999999</c:v>
              </c:pt>
              <c:pt idx="1564">
                <c:v>-268.75980000000004</c:v>
              </c:pt>
              <c:pt idx="1565">
                <c:v>-268.3073</c:v>
              </c:pt>
              <c:pt idx="1566">
                <c:v>-267.85509999999999</c:v>
              </c:pt>
              <c:pt idx="1567">
                <c:v>-267.40270000000004</c:v>
              </c:pt>
              <c:pt idx="1568">
                <c:v>-266.95029999999997</c:v>
              </c:pt>
              <c:pt idx="1569">
                <c:v>-266.49790000000002</c:v>
              </c:pt>
              <c:pt idx="1570">
                <c:v>-266.0455</c:v>
              </c:pt>
              <c:pt idx="1571">
                <c:v>-265.59309999999999</c:v>
              </c:pt>
              <c:pt idx="1572">
                <c:v>-265.14060000000001</c:v>
              </c:pt>
              <c:pt idx="1573">
                <c:v>-264.68809999999996</c:v>
              </c:pt>
              <c:pt idx="1574">
                <c:v>-264.23559999999998</c:v>
              </c:pt>
              <c:pt idx="1575">
                <c:v>-263.78319999999997</c:v>
              </c:pt>
              <c:pt idx="1576">
                <c:v>-263.33080000000001</c:v>
              </c:pt>
              <c:pt idx="1577">
                <c:v>-262.87799999999999</c:v>
              </c:pt>
              <c:pt idx="1578">
                <c:v>-262.42539999999997</c:v>
              </c:pt>
              <c:pt idx="1579">
                <c:v>-261.97290000000004</c:v>
              </c:pt>
              <c:pt idx="1580">
                <c:v>-261.52030000000002</c:v>
              </c:pt>
              <c:pt idx="1581">
                <c:v>-261.06769999999995</c:v>
              </c:pt>
              <c:pt idx="1582">
                <c:v>-260.61500000000001</c:v>
              </c:pt>
              <c:pt idx="1583">
                <c:v>-260.16240000000005</c:v>
              </c:pt>
              <c:pt idx="1584">
                <c:v>-259.72530000000006</c:v>
              </c:pt>
              <c:pt idx="1585">
                <c:v>-259.37889999999999</c:v>
              </c:pt>
              <c:pt idx="1586">
                <c:v>-259.04070000000002</c:v>
              </c:pt>
              <c:pt idx="1587">
                <c:v>-258.70269999999999</c:v>
              </c:pt>
              <c:pt idx="1588">
                <c:v>-258.3646</c:v>
              </c:pt>
              <c:pt idx="1589">
                <c:v>-258.0265</c:v>
              </c:pt>
              <c:pt idx="1590">
                <c:v>-257.6884</c:v>
              </c:pt>
              <c:pt idx="1591">
                <c:v>-257.35020000000003</c:v>
              </c:pt>
              <c:pt idx="1592">
                <c:v>-257.01220000000001</c:v>
              </c:pt>
              <c:pt idx="1593">
                <c:v>-256.67399999999998</c:v>
              </c:pt>
              <c:pt idx="1594">
                <c:v>-256.33609999999999</c:v>
              </c:pt>
              <c:pt idx="1595">
                <c:v>-255.99779999999998</c:v>
              </c:pt>
              <c:pt idx="1596">
                <c:v>-255.65960000000001</c:v>
              </c:pt>
              <c:pt idx="1597">
                <c:v>-255.38950000000003</c:v>
              </c:pt>
              <c:pt idx="1598">
                <c:v>-255.2706</c:v>
              </c:pt>
              <c:pt idx="1599">
                <c:v>-255.15639999999999</c:v>
              </c:pt>
              <c:pt idx="1600">
                <c:v>-255.04230000000001</c:v>
              </c:pt>
              <c:pt idx="1601">
                <c:v>-254.92809999999997</c:v>
              </c:pt>
              <c:pt idx="1602">
                <c:v>-254.81389999999999</c:v>
              </c:pt>
              <c:pt idx="1603">
                <c:v>-254.69970000000001</c:v>
              </c:pt>
              <c:pt idx="1604">
                <c:v>-254.60829999999999</c:v>
              </c:pt>
              <c:pt idx="1605">
                <c:v>-254.59140000000002</c:v>
              </c:pt>
              <c:pt idx="1606">
                <c:v>-254.57459999999998</c:v>
              </c:pt>
              <c:pt idx="1607">
                <c:v>-254.55770000000001</c:v>
              </c:pt>
              <c:pt idx="1608">
                <c:v>-254.54079999999999</c:v>
              </c:pt>
              <c:pt idx="1609">
                <c:v>-254.52389999999997</c:v>
              </c:pt>
              <c:pt idx="1610">
                <c:v>-254.50690000000003</c:v>
              </c:pt>
              <c:pt idx="1611">
                <c:v>-254.49</c:v>
              </c:pt>
              <c:pt idx="1612">
                <c:v>-254.47320000000002</c:v>
              </c:pt>
              <c:pt idx="1613">
                <c:v>-254.4563</c:v>
              </c:pt>
              <c:pt idx="1614">
                <c:v>-254.43950000000001</c:v>
              </c:pt>
              <c:pt idx="1615">
                <c:v>-254.42259999999999</c:v>
              </c:pt>
              <c:pt idx="1616">
                <c:v>-254.4057</c:v>
              </c:pt>
              <c:pt idx="1617">
                <c:v>-254.38890000000001</c:v>
              </c:pt>
              <c:pt idx="1618">
                <c:v>-254.37199999999999</c:v>
              </c:pt>
              <c:pt idx="1619">
                <c:v>-254.35520000000002</c:v>
              </c:pt>
              <c:pt idx="1620">
                <c:v>-254.33839999999998</c:v>
              </c:pt>
              <c:pt idx="1621">
                <c:v>-254.32159999999999</c:v>
              </c:pt>
              <c:pt idx="1622">
                <c:v>-254.30460000000002</c:v>
              </c:pt>
              <c:pt idx="1623">
                <c:v>-254.2877</c:v>
              </c:pt>
              <c:pt idx="1624">
                <c:v>-254.27089999999998</c:v>
              </c:pt>
              <c:pt idx="1625">
                <c:v>-254.25399999999999</c:v>
              </c:pt>
              <c:pt idx="1626">
                <c:v>-254.2371</c:v>
              </c:pt>
              <c:pt idx="1627">
                <c:v>-254.22039999999998</c:v>
              </c:pt>
              <c:pt idx="1628">
                <c:v>-254.20339999999999</c:v>
              </c:pt>
              <c:pt idx="1629">
                <c:v>-254.18649999999997</c:v>
              </c:pt>
              <c:pt idx="1630">
                <c:v>-254.1696</c:v>
              </c:pt>
              <c:pt idx="1631">
                <c:v>-254.15269999999998</c:v>
              </c:pt>
              <c:pt idx="1632">
                <c:v>-254.13589999999999</c:v>
              </c:pt>
              <c:pt idx="1633">
                <c:v>-254.1191</c:v>
              </c:pt>
              <c:pt idx="1634">
                <c:v>-254.10219999999998</c:v>
              </c:pt>
              <c:pt idx="1635">
                <c:v>-254.08529999999999</c:v>
              </c:pt>
              <c:pt idx="1636">
                <c:v>-254.06840000000003</c:v>
              </c:pt>
              <c:pt idx="1637">
                <c:v>-254.0515</c:v>
              </c:pt>
              <c:pt idx="1638">
                <c:v>-254.03470000000002</c:v>
              </c:pt>
              <c:pt idx="1639">
                <c:v>-254.01790000000003</c:v>
              </c:pt>
              <c:pt idx="1640">
                <c:v>-254.00110000000004</c:v>
              </c:pt>
              <c:pt idx="1641">
                <c:v>-253.98419999999999</c:v>
              </c:pt>
              <c:pt idx="1642">
                <c:v>-253.96719999999999</c:v>
              </c:pt>
              <c:pt idx="1643">
                <c:v>-253.9504</c:v>
              </c:pt>
              <c:pt idx="1644">
                <c:v>-253.93349999999998</c:v>
              </c:pt>
              <c:pt idx="1645">
                <c:v>-253.91669999999999</c:v>
              </c:pt>
              <c:pt idx="1646">
                <c:v>-253.8999</c:v>
              </c:pt>
              <c:pt idx="1647">
                <c:v>-253.88299999999998</c:v>
              </c:pt>
              <c:pt idx="1648">
                <c:v>-253.86610000000002</c:v>
              </c:pt>
              <c:pt idx="1649">
                <c:v>-253.84909999999999</c:v>
              </c:pt>
              <c:pt idx="1650">
                <c:v>-253.8323</c:v>
              </c:pt>
              <c:pt idx="1651">
                <c:v>-253.81530000000001</c:v>
              </c:pt>
              <c:pt idx="1652">
                <c:v>-253.79850000000002</c:v>
              </c:pt>
              <c:pt idx="1653">
                <c:v>-253.7817</c:v>
              </c:pt>
              <c:pt idx="1654">
                <c:v>-253.76480000000001</c:v>
              </c:pt>
              <c:pt idx="1655">
                <c:v>-253.74800000000002</c:v>
              </c:pt>
              <c:pt idx="1656">
                <c:v>-253.7312</c:v>
              </c:pt>
              <c:pt idx="1657">
                <c:v>-253.71430000000001</c:v>
              </c:pt>
              <c:pt idx="1658">
                <c:v>-253.69740000000002</c:v>
              </c:pt>
              <c:pt idx="1659">
                <c:v>-253.68049999999999</c:v>
              </c:pt>
              <c:pt idx="1660">
                <c:v>-253.66370000000001</c:v>
              </c:pt>
              <c:pt idx="1661">
                <c:v>-253.64669999999998</c:v>
              </c:pt>
              <c:pt idx="1662">
                <c:v>-253.62989999999999</c:v>
              </c:pt>
              <c:pt idx="1663">
                <c:v>-253.61309999999997</c:v>
              </c:pt>
              <c:pt idx="1664">
                <c:v>-253.59620000000001</c:v>
              </c:pt>
              <c:pt idx="1665">
                <c:v>-253.57919999999999</c:v>
              </c:pt>
              <c:pt idx="1666">
                <c:v>-253.5624</c:v>
              </c:pt>
              <c:pt idx="1667">
                <c:v>-253.54560000000001</c:v>
              </c:pt>
              <c:pt idx="1668">
                <c:v>-253.52869999999999</c:v>
              </c:pt>
              <c:pt idx="1669">
                <c:v>-253.512</c:v>
              </c:pt>
              <c:pt idx="1670">
                <c:v>-253.49510000000001</c:v>
              </c:pt>
              <c:pt idx="1671">
                <c:v>-253.47819999999999</c:v>
              </c:pt>
              <c:pt idx="1672">
                <c:v>-253.46129999999999</c:v>
              </c:pt>
              <c:pt idx="1673">
                <c:v>-253.44450000000001</c:v>
              </c:pt>
              <c:pt idx="1674">
                <c:v>-253.42740000000003</c:v>
              </c:pt>
              <c:pt idx="1675">
                <c:v>-253.41059999999999</c:v>
              </c:pt>
              <c:pt idx="1676">
                <c:v>-253.39370000000002</c:v>
              </c:pt>
              <c:pt idx="1677">
                <c:v>-253.37679999999997</c:v>
              </c:pt>
              <c:pt idx="1678">
                <c:v>-253.36</c:v>
              </c:pt>
              <c:pt idx="1679">
                <c:v>-253.3432</c:v>
              </c:pt>
              <c:pt idx="1680">
                <c:v>-253.3263</c:v>
              </c:pt>
              <c:pt idx="1681">
                <c:v>-253.30940000000001</c:v>
              </c:pt>
              <c:pt idx="1682">
                <c:v>-253.29259999999999</c:v>
              </c:pt>
              <c:pt idx="1683">
                <c:v>-253.2757</c:v>
              </c:pt>
              <c:pt idx="1684">
                <c:v>-253.25880000000001</c:v>
              </c:pt>
              <c:pt idx="1685">
                <c:v>-253.24210000000002</c:v>
              </c:pt>
              <c:pt idx="1686">
                <c:v>-253.2251</c:v>
              </c:pt>
              <c:pt idx="1687">
                <c:v>-253.20820000000003</c:v>
              </c:pt>
              <c:pt idx="1688">
                <c:v>-253.19139999999999</c:v>
              </c:pt>
              <c:pt idx="1689">
                <c:v>-253.17450000000002</c:v>
              </c:pt>
              <c:pt idx="1690">
                <c:v>-253.15770000000003</c:v>
              </c:pt>
              <c:pt idx="1691">
                <c:v>-253.14089999999999</c:v>
              </c:pt>
              <c:pt idx="1692">
                <c:v>-253.124</c:v>
              </c:pt>
              <c:pt idx="1693">
                <c:v>-253.107</c:v>
              </c:pt>
              <c:pt idx="1694">
                <c:v>-253.09</c:v>
              </c:pt>
              <c:pt idx="1695">
                <c:v>-253.07329999999999</c:v>
              </c:pt>
              <c:pt idx="1696">
                <c:v>-253.0564</c:v>
              </c:pt>
              <c:pt idx="1697">
                <c:v>-253.03949999999998</c:v>
              </c:pt>
              <c:pt idx="1698">
                <c:v>-253.02260000000001</c:v>
              </c:pt>
              <c:pt idx="1699">
                <c:v>-253.00569999999999</c:v>
              </c:pt>
              <c:pt idx="1700">
                <c:v>-252.9889</c:v>
              </c:pt>
              <c:pt idx="1701">
                <c:v>-252.97219999999999</c:v>
              </c:pt>
              <c:pt idx="1702">
                <c:v>-252.95529999999997</c:v>
              </c:pt>
              <c:pt idx="1703">
                <c:v>-252.93839999999994</c:v>
              </c:pt>
              <c:pt idx="1704">
                <c:v>-252.92149999999998</c:v>
              </c:pt>
              <c:pt idx="1705">
                <c:v>-252.90469999999999</c:v>
              </c:pt>
              <c:pt idx="1706">
                <c:v>-252.88790000000003</c:v>
              </c:pt>
              <c:pt idx="1707">
                <c:v>-252.87090000000001</c:v>
              </c:pt>
              <c:pt idx="1708">
                <c:v>-252.85410000000002</c:v>
              </c:pt>
              <c:pt idx="1709">
                <c:v>-252.8372</c:v>
              </c:pt>
              <c:pt idx="1710">
                <c:v>-252.8202</c:v>
              </c:pt>
              <c:pt idx="1711">
                <c:v>-252.80329999999998</c:v>
              </c:pt>
              <c:pt idx="1712">
                <c:v>-252.78660000000002</c:v>
              </c:pt>
              <c:pt idx="1713">
                <c:v>-252.7697</c:v>
              </c:pt>
              <c:pt idx="1714">
                <c:v>-252.75279999999998</c:v>
              </c:pt>
              <c:pt idx="1715">
                <c:v>-252.73600000000002</c:v>
              </c:pt>
              <c:pt idx="1716">
                <c:v>-252.71910000000003</c:v>
              </c:pt>
              <c:pt idx="1717">
                <c:v>-252.70229999999998</c:v>
              </c:pt>
              <c:pt idx="1718">
                <c:v>-252.68540000000002</c:v>
              </c:pt>
              <c:pt idx="1719">
                <c:v>-252.6686</c:v>
              </c:pt>
              <c:pt idx="1720">
                <c:v>-252.65170000000001</c:v>
              </c:pt>
              <c:pt idx="1721">
                <c:v>-252.63469999999998</c:v>
              </c:pt>
              <c:pt idx="1722">
                <c:v>-252.61779999999999</c:v>
              </c:pt>
              <c:pt idx="1723">
                <c:v>-252.601</c:v>
              </c:pt>
              <c:pt idx="1724">
                <c:v>-252.58410000000001</c:v>
              </c:pt>
              <c:pt idx="1725">
                <c:v>-252.56719999999999</c:v>
              </c:pt>
              <c:pt idx="1726">
                <c:v>-252.5504</c:v>
              </c:pt>
              <c:pt idx="1727">
                <c:v>-252.5335</c:v>
              </c:pt>
              <c:pt idx="1728">
                <c:v>-252.51670000000001</c:v>
              </c:pt>
              <c:pt idx="1729">
                <c:v>-252.49980000000002</c:v>
              </c:pt>
              <c:pt idx="1730">
                <c:v>-252.48309999999998</c:v>
              </c:pt>
              <c:pt idx="1731">
                <c:v>-252.46620000000001</c:v>
              </c:pt>
              <c:pt idx="1732">
                <c:v>-252.44929999999999</c:v>
              </c:pt>
              <c:pt idx="1733">
                <c:v>-252.43239999999997</c:v>
              </c:pt>
              <c:pt idx="1734">
                <c:v>-252.41559999999998</c:v>
              </c:pt>
              <c:pt idx="1735">
                <c:v>-252.39869999999999</c:v>
              </c:pt>
              <c:pt idx="1736">
                <c:v>-252.3818</c:v>
              </c:pt>
              <c:pt idx="1737">
                <c:v>-252.36479999999997</c:v>
              </c:pt>
              <c:pt idx="1738">
                <c:v>-252.34799999999998</c:v>
              </c:pt>
              <c:pt idx="1739">
                <c:v>-252.3312</c:v>
              </c:pt>
              <c:pt idx="1740">
                <c:v>-252.31429999999997</c:v>
              </c:pt>
              <c:pt idx="1741">
                <c:v>-252.29740000000001</c:v>
              </c:pt>
              <c:pt idx="1742">
                <c:v>-252.28050000000002</c:v>
              </c:pt>
              <c:pt idx="1743">
                <c:v>-252.2636</c:v>
              </c:pt>
              <c:pt idx="1744">
                <c:v>-252.24680000000001</c:v>
              </c:pt>
              <c:pt idx="1745">
                <c:v>-252.22989999999999</c:v>
              </c:pt>
              <c:pt idx="1746">
                <c:v>-252.2131</c:v>
              </c:pt>
              <c:pt idx="1747">
                <c:v>-252.1962</c:v>
              </c:pt>
              <c:pt idx="1748">
                <c:v>-252.17929999999998</c:v>
              </c:pt>
              <c:pt idx="1749">
                <c:v>-252.16249999999999</c:v>
              </c:pt>
              <c:pt idx="1750">
                <c:v>-252.14570000000001</c:v>
              </c:pt>
              <c:pt idx="1751">
                <c:v>-252.12880000000001</c:v>
              </c:pt>
              <c:pt idx="1752">
                <c:v>-252.11189999999999</c:v>
              </c:pt>
              <c:pt idx="1753">
                <c:v>-252.09500000000003</c:v>
              </c:pt>
              <c:pt idx="1754">
                <c:v>-252.07820000000004</c:v>
              </c:pt>
              <c:pt idx="1755">
                <c:v>-252.06140000000002</c:v>
              </c:pt>
              <c:pt idx="1756">
                <c:v>-252.0444</c:v>
              </c:pt>
              <c:pt idx="1757">
                <c:v>-252.02750000000003</c:v>
              </c:pt>
              <c:pt idx="1758">
                <c:v>-252.01060000000001</c:v>
              </c:pt>
              <c:pt idx="1759">
                <c:v>-251.99379999999999</c:v>
              </c:pt>
              <c:pt idx="1760">
                <c:v>-251.97699999999998</c:v>
              </c:pt>
              <c:pt idx="1761">
                <c:v>-251.96009999999998</c:v>
              </c:pt>
              <c:pt idx="1762">
                <c:v>-251.94319999999999</c:v>
              </c:pt>
              <c:pt idx="1763">
                <c:v>-251.9264</c:v>
              </c:pt>
              <c:pt idx="1764">
                <c:v>-251.90950000000001</c:v>
              </c:pt>
              <c:pt idx="1765">
                <c:v>-251.89270000000002</c:v>
              </c:pt>
              <c:pt idx="1766">
                <c:v>-251.87580000000003</c:v>
              </c:pt>
              <c:pt idx="1767">
                <c:v>-251.85890000000001</c:v>
              </c:pt>
              <c:pt idx="1768">
                <c:v>-251.84200000000001</c:v>
              </c:pt>
              <c:pt idx="1769">
                <c:v>-251.82509999999996</c:v>
              </c:pt>
              <c:pt idx="1770">
                <c:v>-251.80830000000003</c:v>
              </c:pt>
              <c:pt idx="1771">
                <c:v>-251.79140000000001</c:v>
              </c:pt>
              <c:pt idx="1772">
                <c:v>-251.77459999999999</c:v>
              </c:pt>
              <c:pt idx="1773">
                <c:v>-251.7577</c:v>
              </c:pt>
              <c:pt idx="1774">
                <c:v>-251.74089999999998</c:v>
              </c:pt>
              <c:pt idx="1775">
                <c:v>-251.72409999999999</c:v>
              </c:pt>
              <c:pt idx="1776">
                <c:v>-251.7072</c:v>
              </c:pt>
              <c:pt idx="1777">
                <c:v>-251.69029999999998</c:v>
              </c:pt>
              <c:pt idx="1778">
                <c:v>-251.67339999999999</c:v>
              </c:pt>
              <c:pt idx="1779">
                <c:v>-251.65649999999999</c:v>
              </c:pt>
              <c:pt idx="1780">
                <c:v>-251.6396</c:v>
              </c:pt>
              <c:pt idx="1781">
                <c:v>-251.62279999999998</c:v>
              </c:pt>
              <c:pt idx="1782">
                <c:v>-251.60599999999999</c:v>
              </c:pt>
              <c:pt idx="1783">
                <c:v>-251.589</c:v>
              </c:pt>
              <c:pt idx="1784">
                <c:v>-251.57209999999998</c:v>
              </c:pt>
              <c:pt idx="1785">
                <c:v>-251.55520000000001</c:v>
              </c:pt>
              <c:pt idx="1786">
                <c:v>-251.53840000000002</c:v>
              </c:pt>
              <c:pt idx="1787">
                <c:v>-251.52160000000001</c:v>
              </c:pt>
              <c:pt idx="1788">
                <c:v>-251.50460000000001</c:v>
              </c:pt>
              <c:pt idx="1789">
                <c:v>-251.48780000000002</c:v>
              </c:pt>
              <c:pt idx="1790">
                <c:v>-251.47090000000003</c:v>
              </c:pt>
              <c:pt idx="1791">
                <c:v>-251.45410000000001</c:v>
              </c:pt>
              <c:pt idx="1792">
                <c:v>-251.43730000000002</c:v>
              </c:pt>
              <c:pt idx="1793">
                <c:v>-251.42040000000003</c:v>
              </c:pt>
              <c:pt idx="1794">
                <c:v>-251.40350000000001</c:v>
              </c:pt>
              <c:pt idx="1795">
                <c:v>-251.38660000000004</c:v>
              </c:pt>
              <c:pt idx="1796">
                <c:v>-251.3698</c:v>
              </c:pt>
              <c:pt idx="1797">
                <c:v>-251.35300000000001</c:v>
              </c:pt>
              <c:pt idx="1798">
                <c:v>-251.33599999999998</c:v>
              </c:pt>
              <c:pt idx="1799">
                <c:v>-251.31909999999999</c:v>
              </c:pt>
              <c:pt idx="1800">
                <c:v>-251.3022</c:v>
              </c:pt>
              <c:pt idx="1801">
                <c:v>-251.28540000000001</c:v>
              </c:pt>
              <c:pt idx="1802">
                <c:v>-251.26849999999999</c:v>
              </c:pt>
              <c:pt idx="1803">
                <c:v>-251.2518</c:v>
              </c:pt>
              <c:pt idx="1804">
                <c:v>-251.23490000000001</c:v>
              </c:pt>
              <c:pt idx="1805">
                <c:v>-251.21799999999999</c:v>
              </c:pt>
              <c:pt idx="1806">
                <c:v>-251.20119999999997</c:v>
              </c:pt>
              <c:pt idx="1807">
                <c:v>-251.18419999999998</c:v>
              </c:pt>
              <c:pt idx="1808">
                <c:v>-251.16739999999999</c:v>
              </c:pt>
              <c:pt idx="1809">
                <c:v>-251.15039999999999</c:v>
              </c:pt>
              <c:pt idx="1810">
                <c:v>-251.1335</c:v>
              </c:pt>
              <c:pt idx="1811">
                <c:v>-251.11669999999998</c:v>
              </c:pt>
              <c:pt idx="1812">
                <c:v>-251.09979999999999</c:v>
              </c:pt>
              <c:pt idx="1813">
                <c:v>-251.08289999999997</c:v>
              </c:pt>
              <c:pt idx="1814">
                <c:v>-251.06610000000001</c:v>
              </c:pt>
              <c:pt idx="1815">
                <c:v>-251.04919999999998</c:v>
              </c:pt>
              <c:pt idx="1816">
                <c:v>-251.0324</c:v>
              </c:pt>
              <c:pt idx="1817">
                <c:v>-251.01560000000001</c:v>
              </c:pt>
              <c:pt idx="1818">
                <c:v>-250.99870000000004</c:v>
              </c:pt>
              <c:pt idx="1819">
                <c:v>-250.98169999999999</c:v>
              </c:pt>
              <c:pt idx="1820">
                <c:v>-250.9649</c:v>
              </c:pt>
              <c:pt idx="1821">
                <c:v>-250.94819999999999</c:v>
              </c:pt>
              <c:pt idx="1822">
                <c:v>-250.93129999999996</c:v>
              </c:pt>
              <c:pt idx="1823">
                <c:v>-250.9144</c:v>
              </c:pt>
              <c:pt idx="1824">
                <c:v>-250.89749999999998</c:v>
              </c:pt>
              <c:pt idx="1825">
                <c:v>-250.88060000000002</c:v>
              </c:pt>
              <c:pt idx="1826">
                <c:v>-250.86380000000003</c:v>
              </c:pt>
              <c:pt idx="1827">
                <c:v>-250.84700000000001</c:v>
              </c:pt>
              <c:pt idx="1828">
                <c:v>-250.83010000000002</c:v>
              </c:pt>
              <c:pt idx="1829">
                <c:v>-250.81310000000002</c:v>
              </c:pt>
              <c:pt idx="1830">
                <c:v>-250.79629999999997</c:v>
              </c:pt>
              <c:pt idx="1831">
                <c:v>-250.77949999999998</c:v>
              </c:pt>
              <c:pt idx="1832">
                <c:v>-250.76249999999999</c:v>
              </c:pt>
              <c:pt idx="1833">
                <c:v>-250.7456</c:v>
              </c:pt>
              <c:pt idx="1834">
                <c:v>-250.72880000000001</c:v>
              </c:pt>
              <c:pt idx="1835">
                <c:v>-250.71190000000001</c:v>
              </c:pt>
              <c:pt idx="1836">
                <c:v>-250.6951</c:v>
              </c:pt>
              <c:pt idx="1837">
                <c:v>-250.6782</c:v>
              </c:pt>
              <c:pt idx="1838">
                <c:v>-250.66129999999998</c:v>
              </c:pt>
              <c:pt idx="1839">
                <c:v>-250.64429999999999</c:v>
              </c:pt>
              <c:pt idx="1840">
                <c:v>-250.62750000000003</c:v>
              </c:pt>
              <c:pt idx="1841">
                <c:v>-250.61079999999998</c:v>
              </c:pt>
              <c:pt idx="1842">
                <c:v>-250.59390000000002</c:v>
              </c:pt>
              <c:pt idx="1843">
                <c:v>-250.577</c:v>
              </c:pt>
              <c:pt idx="1844">
                <c:v>-250.56019999999998</c:v>
              </c:pt>
              <c:pt idx="1845">
                <c:v>-250.54329999999999</c:v>
              </c:pt>
              <c:pt idx="1846">
                <c:v>-250.52649999999997</c:v>
              </c:pt>
              <c:pt idx="1847">
                <c:v>-250.50959999999998</c:v>
              </c:pt>
              <c:pt idx="1848">
                <c:v>-250.49270000000001</c:v>
              </c:pt>
              <c:pt idx="1849">
                <c:v>-250.47579999999999</c:v>
              </c:pt>
              <c:pt idx="1850">
                <c:v>-250.4589</c:v>
              </c:pt>
              <c:pt idx="1851">
                <c:v>-250.44210000000001</c:v>
              </c:pt>
              <c:pt idx="1852">
                <c:v>-250.42519999999999</c:v>
              </c:pt>
              <c:pt idx="1853">
                <c:v>-250.4083</c:v>
              </c:pt>
              <c:pt idx="1854">
                <c:v>-250.39139999999998</c:v>
              </c:pt>
              <c:pt idx="1855">
                <c:v>-250.37460000000002</c:v>
              </c:pt>
              <c:pt idx="1856">
                <c:v>-250.35780000000003</c:v>
              </c:pt>
              <c:pt idx="1857">
                <c:v>-250.34099999999998</c:v>
              </c:pt>
              <c:pt idx="1858">
                <c:v>-250.32399999999998</c:v>
              </c:pt>
              <c:pt idx="1859">
                <c:v>-250.30709999999999</c:v>
              </c:pt>
              <c:pt idx="1860">
                <c:v>-250.2902</c:v>
              </c:pt>
              <c:pt idx="1861">
                <c:v>-250.27340000000001</c:v>
              </c:pt>
              <c:pt idx="1862">
                <c:v>-250.2526</c:v>
              </c:pt>
              <c:pt idx="1863">
                <c:v>-250.22190000000001</c:v>
              </c:pt>
              <c:pt idx="1864">
                <c:v>-250.19139999999999</c:v>
              </c:pt>
              <c:pt idx="1865">
                <c:v>-250.16069999999999</c:v>
              </c:pt>
              <c:pt idx="1866">
                <c:v>-250.12810000000002</c:v>
              </c:pt>
              <c:pt idx="1867">
                <c:v>-250.09040000000002</c:v>
              </c:pt>
              <c:pt idx="1868">
                <c:v>-250.04859999999999</c:v>
              </c:pt>
              <c:pt idx="1869">
                <c:v>-250.00400000000002</c:v>
              </c:pt>
              <c:pt idx="1870">
                <c:v>-249.95949999999999</c:v>
              </c:pt>
              <c:pt idx="1871">
                <c:v>-249.91470000000001</c:v>
              </c:pt>
              <c:pt idx="1872">
                <c:v>-249.87029999999999</c:v>
              </c:pt>
              <c:pt idx="1873">
                <c:v>-249.82569999999998</c:v>
              </c:pt>
              <c:pt idx="1874">
                <c:v>-249.78100000000001</c:v>
              </c:pt>
              <c:pt idx="1875">
                <c:v>-249.73659999999998</c:v>
              </c:pt>
              <c:pt idx="1876">
                <c:v>-249.69200000000001</c:v>
              </c:pt>
              <c:pt idx="1877">
                <c:v>-249.64729999999997</c:v>
              </c:pt>
              <c:pt idx="1878">
                <c:v>-249.60289999999998</c:v>
              </c:pt>
              <c:pt idx="1879">
                <c:v>-249.55819999999997</c:v>
              </c:pt>
              <c:pt idx="1880">
                <c:v>-249.5137</c:v>
              </c:pt>
              <c:pt idx="1881">
                <c:v>-249.4692</c:v>
              </c:pt>
              <c:pt idx="1882">
                <c:v>-249.42449999999997</c:v>
              </c:pt>
              <c:pt idx="1883">
                <c:v>-249.37990000000002</c:v>
              </c:pt>
              <c:pt idx="1884">
                <c:v>-249.3355</c:v>
              </c:pt>
              <c:pt idx="1885">
                <c:v>-249.29070000000002</c:v>
              </c:pt>
              <c:pt idx="1886">
                <c:v>-249.24619999999996</c:v>
              </c:pt>
              <c:pt idx="1887">
                <c:v>-249.20160000000001</c:v>
              </c:pt>
              <c:pt idx="1888">
                <c:v>-249.15690000000001</c:v>
              </c:pt>
              <c:pt idx="1889">
                <c:v>-249.11250000000001</c:v>
              </c:pt>
              <c:pt idx="1890">
                <c:v>-249.0677</c:v>
              </c:pt>
              <c:pt idx="1891">
                <c:v>-249.02330000000001</c:v>
              </c:pt>
              <c:pt idx="1892">
                <c:v>-248.9787</c:v>
              </c:pt>
              <c:pt idx="1893">
                <c:v>-248.9341</c:v>
              </c:pt>
              <c:pt idx="1894">
                <c:v>-248.88959999999997</c:v>
              </c:pt>
              <c:pt idx="1895">
                <c:v>-248.8449</c:v>
              </c:pt>
              <c:pt idx="1896">
                <c:v>-248.8004</c:v>
              </c:pt>
              <c:pt idx="1897">
                <c:v>-248.75579999999999</c:v>
              </c:pt>
              <c:pt idx="1898">
                <c:v>-248.71120000000002</c:v>
              </c:pt>
              <c:pt idx="1899">
                <c:v>-248.66669999999999</c:v>
              </c:pt>
              <c:pt idx="1900">
                <c:v>-248.62209999999999</c:v>
              </c:pt>
              <c:pt idx="1901">
                <c:v>-248.57740000000001</c:v>
              </c:pt>
              <c:pt idx="1902">
                <c:v>-248.53289999999998</c:v>
              </c:pt>
              <c:pt idx="1903">
                <c:v>-248.48829999999998</c:v>
              </c:pt>
              <c:pt idx="1904">
                <c:v>-248.44369999999998</c:v>
              </c:pt>
              <c:pt idx="1905">
                <c:v>-248.3991</c:v>
              </c:pt>
              <c:pt idx="1906">
                <c:v>-248.35449999999997</c:v>
              </c:pt>
              <c:pt idx="1907">
                <c:v>-248.31009999999998</c:v>
              </c:pt>
              <c:pt idx="1908">
                <c:v>-248.2655</c:v>
              </c:pt>
              <c:pt idx="1909">
                <c:v>-248.22090000000003</c:v>
              </c:pt>
              <c:pt idx="1910">
                <c:v>-248.17630000000003</c:v>
              </c:pt>
              <c:pt idx="1911">
                <c:v>-248.13159999999999</c:v>
              </c:pt>
              <c:pt idx="1912">
                <c:v>-248.0872</c:v>
              </c:pt>
              <c:pt idx="1913">
                <c:v>-248.04249999999999</c:v>
              </c:pt>
              <c:pt idx="1914">
                <c:v>-247.99790000000002</c:v>
              </c:pt>
              <c:pt idx="1915">
                <c:v>-247.95340000000002</c:v>
              </c:pt>
              <c:pt idx="1916">
                <c:v>-247.90870000000001</c:v>
              </c:pt>
              <c:pt idx="1917">
                <c:v>-247.86419999999998</c:v>
              </c:pt>
              <c:pt idx="1918">
                <c:v>-247.81959999999998</c:v>
              </c:pt>
              <c:pt idx="1919">
                <c:v>-247.77510000000001</c:v>
              </c:pt>
              <c:pt idx="1920">
                <c:v>-247.73050000000001</c:v>
              </c:pt>
              <c:pt idx="1921">
                <c:v>-247.68600000000001</c:v>
              </c:pt>
              <c:pt idx="1922">
                <c:v>-247.6413</c:v>
              </c:pt>
              <c:pt idx="1923">
                <c:v>-247.5968</c:v>
              </c:pt>
              <c:pt idx="1924">
                <c:v>-247.55210000000002</c:v>
              </c:pt>
              <c:pt idx="1925">
                <c:v>-247.50760000000002</c:v>
              </c:pt>
              <c:pt idx="1926">
                <c:v>-247.46300000000002</c:v>
              </c:pt>
              <c:pt idx="1927">
                <c:v>-247.41849999999999</c:v>
              </c:pt>
              <c:pt idx="1928">
                <c:v>-247.37379999999999</c:v>
              </c:pt>
              <c:pt idx="1929">
                <c:v>-247.32920000000001</c:v>
              </c:pt>
              <c:pt idx="1930">
                <c:v>-247.28469999999999</c:v>
              </c:pt>
              <c:pt idx="1931">
                <c:v>-247.24010000000001</c:v>
              </c:pt>
              <c:pt idx="1932">
                <c:v>-247.19560000000001</c:v>
              </c:pt>
              <c:pt idx="1933">
                <c:v>-247.14800000000002</c:v>
              </c:pt>
              <c:pt idx="1934">
                <c:v>-247.09759999999997</c:v>
              </c:pt>
              <c:pt idx="1935">
                <c:v>-247.04679999999999</c:v>
              </c:pt>
              <c:pt idx="1936">
                <c:v>-246.99590000000001</c:v>
              </c:pt>
              <c:pt idx="1937">
                <c:v>-246.94030000000004</c:v>
              </c:pt>
              <c:pt idx="1938">
                <c:v>-246.8836</c:v>
              </c:pt>
              <c:pt idx="1939">
                <c:v>-246.82670000000002</c:v>
              </c:pt>
              <c:pt idx="1940">
                <c:v>-246.76999999999998</c:v>
              </c:pt>
              <c:pt idx="1941">
                <c:v>-246.71300000000002</c:v>
              </c:pt>
              <c:pt idx="1942">
                <c:v>-246.65640000000002</c:v>
              </c:pt>
              <c:pt idx="1943">
                <c:v>-246.59949999999998</c:v>
              </c:pt>
              <c:pt idx="1944">
                <c:v>-246.5427</c:v>
              </c:pt>
              <c:pt idx="1945">
                <c:v>-246.48589999999996</c:v>
              </c:pt>
              <c:pt idx="1946">
                <c:v>-246.42910000000001</c:v>
              </c:pt>
              <c:pt idx="1947">
                <c:v>-246.37220000000002</c:v>
              </c:pt>
              <c:pt idx="1948">
                <c:v>-246.31549999999999</c:v>
              </c:pt>
              <c:pt idx="1949">
                <c:v>-246.2586</c:v>
              </c:pt>
              <c:pt idx="1950">
                <c:v>-246.20180000000002</c:v>
              </c:pt>
              <c:pt idx="1951">
                <c:v>-246.14499999999998</c:v>
              </c:pt>
              <c:pt idx="1952">
                <c:v>-246.08810000000003</c:v>
              </c:pt>
              <c:pt idx="1953">
                <c:v>-246.03140000000002</c:v>
              </c:pt>
              <c:pt idx="1954">
                <c:v>-245.97459999999998</c:v>
              </c:pt>
              <c:pt idx="1955">
                <c:v>-245.9178</c:v>
              </c:pt>
              <c:pt idx="1956">
                <c:v>-245.86090000000002</c:v>
              </c:pt>
              <c:pt idx="1957">
                <c:v>-245.80409999999998</c:v>
              </c:pt>
              <c:pt idx="1958">
                <c:v>-245.74730000000002</c:v>
              </c:pt>
              <c:pt idx="1959">
                <c:v>-245.69069999999999</c:v>
              </c:pt>
              <c:pt idx="1960">
                <c:v>-245.6336</c:v>
              </c:pt>
              <c:pt idx="1961">
                <c:v>-245.57680000000002</c:v>
              </c:pt>
              <c:pt idx="1962">
                <c:v>-245.52009999999999</c:v>
              </c:pt>
              <c:pt idx="1963">
                <c:v>-245.46319999999997</c:v>
              </c:pt>
              <c:pt idx="1964">
                <c:v>-245.40650000000002</c:v>
              </c:pt>
              <c:pt idx="1965">
                <c:v>-245.34950000000001</c:v>
              </c:pt>
              <c:pt idx="1966">
                <c:v>-245.2929</c:v>
              </c:pt>
              <c:pt idx="1967">
                <c:v>-245.23610000000002</c:v>
              </c:pt>
              <c:pt idx="1968">
                <c:v>-245.17920000000001</c:v>
              </c:pt>
              <c:pt idx="1969">
                <c:v>-245.12230000000002</c:v>
              </c:pt>
              <c:pt idx="1970">
                <c:v>-245.06559999999996</c:v>
              </c:pt>
              <c:pt idx="1971">
                <c:v>-245.00869999999998</c:v>
              </c:pt>
              <c:pt idx="1972">
                <c:v>-244.952</c:v>
              </c:pt>
              <c:pt idx="1973">
                <c:v>-244.89529999999999</c:v>
              </c:pt>
              <c:pt idx="1974">
                <c:v>-244.8383</c:v>
              </c:pt>
              <c:pt idx="1975">
                <c:v>-244.77609999999999</c:v>
              </c:pt>
              <c:pt idx="1976">
                <c:v>-244.71329999999998</c:v>
              </c:pt>
              <c:pt idx="1977">
                <c:v>-244.65029999999999</c:v>
              </c:pt>
              <c:pt idx="1978">
                <c:v>-244.5874</c:v>
              </c:pt>
              <c:pt idx="1979">
                <c:v>-244.52460000000002</c:v>
              </c:pt>
              <c:pt idx="1980">
                <c:v>-244.46190000000001</c:v>
              </c:pt>
              <c:pt idx="1981">
                <c:v>-244.3989</c:v>
              </c:pt>
              <c:pt idx="1982">
                <c:v>-244.33609999999999</c:v>
              </c:pt>
              <c:pt idx="1983">
                <c:v>-244.27319999999997</c:v>
              </c:pt>
              <c:pt idx="1984">
                <c:v>-244.20439999999999</c:v>
              </c:pt>
              <c:pt idx="1985">
                <c:v>-244.13560000000001</c:v>
              </c:pt>
              <c:pt idx="1986">
                <c:v>-244.0667</c:v>
              </c:pt>
              <c:pt idx="1987">
                <c:v>-243.99779999999998</c:v>
              </c:pt>
              <c:pt idx="1988">
                <c:v>-243.9289</c:v>
              </c:pt>
              <c:pt idx="1989">
                <c:v>-243.86009999999999</c:v>
              </c:pt>
              <c:pt idx="1990">
                <c:v>-243.7912</c:v>
              </c:pt>
              <c:pt idx="1991">
                <c:v>-243.72230000000002</c:v>
              </c:pt>
              <c:pt idx="1992">
                <c:v>-243.65329999999997</c:v>
              </c:pt>
              <c:pt idx="1993">
                <c:v>-243.58429999999998</c:v>
              </c:pt>
              <c:pt idx="1994">
                <c:v>-243.51560000000001</c:v>
              </c:pt>
              <c:pt idx="1995">
                <c:v>-243.44669999999999</c:v>
              </c:pt>
              <c:pt idx="1996">
                <c:v>-243.3777</c:v>
              </c:pt>
              <c:pt idx="1997">
                <c:v>-243.30890000000002</c:v>
              </c:pt>
              <c:pt idx="1998">
                <c:v>-243.24</c:v>
              </c:pt>
              <c:pt idx="1999">
                <c:v>-243.1712</c:v>
              </c:pt>
              <c:pt idx="2000">
                <c:v>-243.10230000000001</c:v>
              </c:pt>
              <c:pt idx="2001">
                <c:v>-243.0333</c:v>
              </c:pt>
              <c:pt idx="2002">
                <c:v>-242.96449999999999</c:v>
              </c:pt>
              <c:pt idx="2003">
                <c:v>-242.8955</c:v>
              </c:pt>
              <c:pt idx="2004">
                <c:v>-242.82670000000002</c:v>
              </c:pt>
              <c:pt idx="2005">
                <c:v>-242.75789999999998</c:v>
              </c:pt>
              <c:pt idx="2006">
                <c:v>-242.68870000000001</c:v>
              </c:pt>
              <c:pt idx="2007">
                <c:v>-242.6199</c:v>
              </c:pt>
              <c:pt idx="2008">
                <c:v>-242.55119999999999</c:v>
              </c:pt>
              <c:pt idx="2009">
                <c:v>-242.48220000000001</c:v>
              </c:pt>
              <c:pt idx="2010">
                <c:v>-242.41320000000002</c:v>
              </c:pt>
              <c:pt idx="2011">
                <c:v>-242.34440000000001</c:v>
              </c:pt>
              <c:pt idx="2012">
                <c:v>-242.27549999999999</c:v>
              </c:pt>
              <c:pt idx="2013">
                <c:v>-242.20659999999998</c:v>
              </c:pt>
              <c:pt idx="2014">
                <c:v>-242.1378</c:v>
              </c:pt>
              <c:pt idx="2015">
                <c:v>-242.06889999999999</c:v>
              </c:pt>
              <c:pt idx="2016">
                <c:v>-241.9999</c:v>
              </c:pt>
              <c:pt idx="2017">
                <c:v>-241.93119999999999</c:v>
              </c:pt>
              <c:pt idx="2018">
                <c:v>-241.8622</c:v>
              </c:pt>
              <c:pt idx="2019">
                <c:v>-241.79329999999999</c:v>
              </c:pt>
              <c:pt idx="2020">
                <c:v>-241.72439999999997</c:v>
              </c:pt>
              <c:pt idx="2021">
                <c:v>-241.65550000000002</c:v>
              </c:pt>
              <c:pt idx="2022">
                <c:v>-241.58670000000001</c:v>
              </c:pt>
              <c:pt idx="2023">
                <c:v>-241.51770000000002</c:v>
              </c:pt>
              <c:pt idx="2024">
                <c:v>-241.44889999999998</c:v>
              </c:pt>
              <c:pt idx="2025">
                <c:v>-241.38000000000002</c:v>
              </c:pt>
              <c:pt idx="2026">
                <c:v>-241.31099999999998</c:v>
              </c:pt>
              <c:pt idx="2027">
                <c:v>-241.24210000000002</c:v>
              </c:pt>
              <c:pt idx="2028">
                <c:v>-241.17329999999998</c:v>
              </c:pt>
              <c:pt idx="2029">
                <c:v>-241.10430000000002</c:v>
              </c:pt>
              <c:pt idx="2030">
                <c:v>-241.03559999999999</c:v>
              </c:pt>
              <c:pt idx="2031">
                <c:v>-240.9666</c:v>
              </c:pt>
              <c:pt idx="2032">
                <c:v>-240.89770000000001</c:v>
              </c:pt>
              <c:pt idx="2033">
                <c:v>-240.8289</c:v>
              </c:pt>
              <c:pt idx="2034">
                <c:v>-240.76</c:v>
              </c:pt>
              <c:pt idx="2035">
                <c:v>-240.691</c:v>
              </c:pt>
              <c:pt idx="2036">
                <c:v>-240.62209999999999</c:v>
              </c:pt>
              <c:pt idx="2037">
                <c:v>-240.55330000000001</c:v>
              </c:pt>
              <c:pt idx="2038">
                <c:v>-240.48439999999999</c:v>
              </c:pt>
              <c:pt idx="2039">
                <c:v>-240.41569999999999</c:v>
              </c:pt>
              <c:pt idx="2040">
                <c:v>-240.34649999999999</c:v>
              </c:pt>
              <c:pt idx="2041">
                <c:v>-240.2723</c:v>
              </c:pt>
              <c:pt idx="2042">
                <c:v>-240.19650000000001</c:v>
              </c:pt>
              <c:pt idx="2043">
                <c:v>-240.12029999999999</c:v>
              </c:pt>
              <c:pt idx="2044">
                <c:v>-240.04449999999997</c:v>
              </c:pt>
              <c:pt idx="2045">
                <c:v>-239.9683</c:v>
              </c:pt>
              <c:pt idx="2046">
                <c:v>-239.89240000000001</c:v>
              </c:pt>
              <c:pt idx="2047">
                <c:v>-239.81629999999998</c:v>
              </c:pt>
              <c:pt idx="2048">
                <c:v>-239.74040000000002</c:v>
              </c:pt>
              <c:pt idx="2049">
                <c:v>-239.66419999999999</c:v>
              </c:pt>
              <c:pt idx="2050">
                <c:v>-239.58829999999998</c:v>
              </c:pt>
              <c:pt idx="2051">
                <c:v>-239.51220000000001</c:v>
              </c:pt>
              <c:pt idx="2052">
                <c:v>-239.43620000000001</c:v>
              </c:pt>
              <c:pt idx="2053">
                <c:v>-239.3603</c:v>
              </c:pt>
              <c:pt idx="2054">
                <c:v>-239.28429999999997</c:v>
              </c:pt>
              <c:pt idx="2055">
                <c:v>-239.20840000000001</c:v>
              </c:pt>
              <c:pt idx="2056">
                <c:v>-239.13230000000001</c:v>
              </c:pt>
              <c:pt idx="2057">
                <c:v>-239.05620000000002</c:v>
              </c:pt>
              <c:pt idx="2058">
                <c:v>-238.9803</c:v>
              </c:pt>
              <c:pt idx="2059">
                <c:v>-238.9042</c:v>
              </c:pt>
              <c:pt idx="2060">
                <c:v>-238.82820000000001</c:v>
              </c:pt>
              <c:pt idx="2061">
                <c:v>-238.75229999999999</c:v>
              </c:pt>
              <c:pt idx="2062">
                <c:v>-238.67610000000002</c:v>
              </c:pt>
              <c:pt idx="2063">
                <c:v>-238.60010000000005</c:v>
              </c:pt>
              <c:pt idx="2064">
                <c:v>-238.52409999999998</c:v>
              </c:pt>
              <c:pt idx="2065">
                <c:v>-238.44810000000001</c:v>
              </c:pt>
              <c:pt idx="2066">
                <c:v>-238.37200000000001</c:v>
              </c:pt>
              <c:pt idx="2067">
                <c:v>-238.29610000000002</c:v>
              </c:pt>
              <c:pt idx="2068">
                <c:v>-238.2201</c:v>
              </c:pt>
              <c:pt idx="2069">
                <c:v>-238.14400000000001</c:v>
              </c:pt>
              <c:pt idx="2070">
                <c:v>-238.06809999999999</c:v>
              </c:pt>
              <c:pt idx="2071">
                <c:v>-237.99199999999999</c:v>
              </c:pt>
              <c:pt idx="2072">
                <c:v>-237.91590000000002</c:v>
              </c:pt>
              <c:pt idx="2073">
                <c:v>-237.83990000000003</c:v>
              </c:pt>
              <c:pt idx="2074">
                <c:v>-237.76389999999998</c:v>
              </c:pt>
              <c:pt idx="2075">
                <c:v>-237.68789999999998</c:v>
              </c:pt>
              <c:pt idx="2076">
                <c:v>-237.61189999999999</c:v>
              </c:pt>
              <c:pt idx="2077">
                <c:v>-237.536</c:v>
              </c:pt>
              <c:pt idx="2078">
                <c:v>-237.4599</c:v>
              </c:pt>
              <c:pt idx="2079">
                <c:v>-237.38399999999999</c:v>
              </c:pt>
              <c:pt idx="2080">
                <c:v>-237.30789999999996</c:v>
              </c:pt>
              <c:pt idx="2081">
                <c:v>-237.23179999999999</c:v>
              </c:pt>
              <c:pt idx="2082">
                <c:v>-237.1557</c:v>
              </c:pt>
              <c:pt idx="2083">
                <c:v>-237.07980000000001</c:v>
              </c:pt>
              <c:pt idx="2084">
                <c:v>-237.00380000000001</c:v>
              </c:pt>
              <c:pt idx="2085">
                <c:v>-236.92780000000002</c:v>
              </c:pt>
              <c:pt idx="2086">
                <c:v>-236.85159999999999</c:v>
              </c:pt>
              <c:pt idx="2087">
                <c:v>-236.77570000000003</c:v>
              </c:pt>
              <c:pt idx="2088">
                <c:v>-236.69969999999998</c:v>
              </c:pt>
              <c:pt idx="2089">
                <c:v>-236.62369999999999</c:v>
              </c:pt>
              <c:pt idx="2090">
                <c:v>-236.54769999999999</c:v>
              </c:pt>
              <c:pt idx="2091">
                <c:v>-236.4717</c:v>
              </c:pt>
              <c:pt idx="2092">
                <c:v>-236.39560000000003</c:v>
              </c:pt>
              <c:pt idx="2093">
                <c:v>-236.31969999999998</c:v>
              </c:pt>
              <c:pt idx="2094">
                <c:v>-236.24340000000001</c:v>
              </c:pt>
              <c:pt idx="2095">
                <c:v>-236.16749999999999</c:v>
              </c:pt>
              <c:pt idx="2096">
                <c:v>-236.0915</c:v>
              </c:pt>
              <c:pt idx="2097">
                <c:v>-236.0155</c:v>
              </c:pt>
              <c:pt idx="2098">
                <c:v>-235.93960000000004</c:v>
              </c:pt>
              <c:pt idx="2099">
                <c:v>-235.86349999999999</c:v>
              </c:pt>
              <c:pt idx="2100">
                <c:v>-235.78750000000002</c:v>
              </c:pt>
              <c:pt idx="2101">
                <c:v>-235.7114</c:v>
              </c:pt>
              <c:pt idx="2102">
                <c:v>-235.63550000000001</c:v>
              </c:pt>
              <c:pt idx="2103">
                <c:v>-235.55950000000001</c:v>
              </c:pt>
              <c:pt idx="2104">
                <c:v>-235.48340000000002</c:v>
              </c:pt>
              <c:pt idx="2105">
                <c:v>-235.40749999999997</c:v>
              </c:pt>
              <c:pt idx="2106">
                <c:v>-235.3313</c:v>
              </c:pt>
              <c:pt idx="2107">
                <c:v>-235.25529999999998</c:v>
              </c:pt>
              <c:pt idx="2108">
                <c:v>-235.17940000000002</c:v>
              </c:pt>
              <c:pt idx="2109">
                <c:v>-235.10329999999999</c:v>
              </c:pt>
              <c:pt idx="2110">
                <c:v>-235.02720000000002</c:v>
              </c:pt>
              <c:pt idx="2111">
                <c:v>-234.95119999999997</c:v>
              </c:pt>
              <c:pt idx="2112">
                <c:v>-234.87529999999998</c:v>
              </c:pt>
              <c:pt idx="2113">
                <c:v>-234.79939999999999</c:v>
              </c:pt>
              <c:pt idx="2114">
                <c:v>-234.72320000000002</c:v>
              </c:pt>
              <c:pt idx="2115">
                <c:v>-234.6472</c:v>
              </c:pt>
              <c:pt idx="2116">
                <c:v>-234.57119999999998</c:v>
              </c:pt>
              <c:pt idx="2117">
                <c:v>-234.49510000000004</c:v>
              </c:pt>
              <c:pt idx="2118">
                <c:v>-234.41909999999999</c:v>
              </c:pt>
              <c:pt idx="2119">
                <c:v>-234.3432</c:v>
              </c:pt>
              <c:pt idx="2120">
                <c:v>-234.2671</c:v>
              </c:pt>
              <c:pt idx="2121">
                <c:v>-234.19110000000001</c:v>
              </c:pt>
              <c:pt idx="2122">
                <c:v>-234.11509999999998</c:v>
              </c:pt>
              <c:pt idx="2123">
                <c:v>-234.03910000000002</c:v>
              </c:pt>
              <c:pt idx="2124">
                <c:v>-233.9631</c:v>
              </c:pt>
              <c:pt idx="2125">
                <c:v>-233.88700000000003</c:v>
              </c:pt>
              <c:pt idx="2126">
                <c:v>-233.81089999999998</c:v>
              </c:pt>
              <c:pt idx="2127">
                <c:v>-233.73489999999998</c:v>
              </c:pt>
              <c:pt idx="2128">
                <c:v>-233.65899999999999</c:v>
              </c:pt>
              <c:pt idx="2129">
                <c:v>-233.58300000000003</c:v>
              </c:pt>
              <c:pt idx="2130">
                <c:v>-233.50689999999997</c:v>
              </c:pt>
              <c:pt idx="2131">
                <c:v>-233.43089999999998</c:v>
              </c:pt>
              <c:pt idx="2132">
                <c:v>-233.35499999999999</c:v>
              </c:pt>
              <c:pt idx="2133">
                <c:v>-233.27880000000002</c:v>
              </c:pt>
              <c:pt idx="2134">
                <c:v>-233.20279999999997</c:v>
              </c:pt>
              <c:pt idx="2135">
                <c:v>-233.1268</c:v>
              </c:pt>
              <c:pt idx="2136">
                <c:v>-233.05089999999998</c:v>
              </c:pt>
              <c:pt idx="2137">
                <c:v>-232.97479999999999</c:v>
              </c:pt>
              <c:pt idx="2138">
                <c:v>-232.89890000000003</c:v>
              </c:pt>
              <c:pt idx="2139">
                <c:v>-232.82279999999997</c:v>
              </c:pt>
              <c:pt idx="2140">
                <c:v>-232.74689999999998</c:v>
              </c:pt>
              <c:pt idx="2141">
                <c:v>-232.67080000000001</c:v>
              </c:pt>
              <c:pt idx="2142">
                <c:v>-232.59469999999999</c:v>
              </c:pt>
              <c:pt idx="2143">
                <c:v>-232.5188</c:v>
              </c:pt>
              <c:pt idx="2144">
                <c:v>-232.44269999999997</c:v>
              </c:pt>
              <c:pt idx="2145">
                <c:v>-232.36669999999998</c:v>
              </c:pt>
              <c:pt idx="2146">
                <c:v>-232.29069999999999</c:v>
              </c:pt>
              <c:pt idx="2147">
                <c:v>-232.21460000000002</c:v>
              </c:pt>
              <c:pt idx="2148">
                <c:v>-232.1386</c:v>
              </c:pt>
              <c:pt idx="2149">
                <c:v>-232.06270000000001</c:v>
              </c:pt>
              <c:pt idx="2150">
                <c:v>-231.98660000000001</c:v>
              </c:pt>
              <c:pt idx="2151">
                <c:v>-231.91069999999996</c:v>
              </c:pt>
              <c:pt idx="2152">
                <c:v>-231.83459999999997</c:v>
              </c:pt>
              <c:pt idx="2153">
                <c:v>-231.7585</c:v>
              </c:pt>
              <c:pt idx="2154">
                <c:v>-231.6825</c:v>
              </c:pt>
              <c:pt idx="2155">
                <c:v>-231.60650000000001</c:v>
              </c:pt>
              <c:pt idx="2156">
                <c:v>-231.53049999999999</c:v>
              </c:pt>
              <c:pt idx="2157">
                <c:v>-231.4545</c:v>
              </c:pt>
              <c:pt idx="2158">
                <c:v>-231.3784</c:v>
              </c:pt>
              <c:pt idx="2159">
                <c:v>-231.30240000000001</c:v>
              </c:pt>
              <c:pt idx="2160">
                <c:v>-231.22650000000002</c:v>
              </c:pt>
              <c:pt idx="2161">
                <c:v>-231.15049999999999</c:v>
              </c:pt>
              <c:pt idx="2162">
                <c:v>-231.07440000000003</c:v>
              </c:pt>
              <c:pt idx="2163">
                <c:v>-230.99840000000003</c:v>
              </c:pt>
              <c:pt idx="2164">
                <c:v>-230.92229999999998</c:v>
              </c:pt>
              <c:pt idx="2165">
                <c:v>-230.84630000000001</c:v>
              </c:pt>
              <c:pt idx="2166">
                <c:v>-230.77040000000002</c:v>
              </c:pt>
              <c:pt idx="2167">
                <c:v>-230.69420000000002</c:v>
              </c:pt>
              <c:pt idx="2168">
                <c:v>-230.6183</c:v>
              </c:pt>
              <c:pt idx="2169">
                <c:v>-230.54230000000001</c:v>
              </c:pt>
              <c:pt idx="2170">
                <c:v>-230.46630000000002</c:v>
              </c:pt>
              <c:pt idx="2171">
                <c:v>-230.3903</c:v>
              </c:pt>
              <c:pt idx="2172">
                <c:v>-230.3143</c:v>
              </c:pt>
              <c:pt idx="2173">
                <c:v>-230.23830000000001</c:v>
              </c:pt>
              <c:pt idx="2174">
                <c:v>-230.16230000000002</c:v>
              </c:pt>
              <c:pt idx="2175">
                <c:v>-230.08620000000005</c:v>
              </c:pt>
              <c:pt idx="2176">
                <c:v>-230.0102</c:v>
              </c:pt>
              <c:pt idx="2177">
                <c:v>-229.934</c:v>
              </c:pt>
              <c:pt idx="2178">
                <c:v>-229.85799999999998</c:v>
              </c:pt>
              <c:pt idx="2179">
                <c:v>-229.78200000000001</c:v>
              </c:pt>
              <c:pt idx="2180">
                <c:v>-229.70609999999999</c:v>
              </c:pt>
              <c:pt idx="2181">
                <c:v>-229.62989999999999</c:v>
              </c:pt>
              <c:pt idx="2182">
                <c:v>-229.55409999999998</c:v>
              </c:pt>
              <c:pt idx="2183">
                <c:v>-229.47800000000001</c:v>
              </c:pt>
              <c:pt idx="2184">
                <c:v>-229.40199999999999</c:v>
              </c:pt>
              <c:pt idx="2185">
                <c:v>-229.32600000000002</c:v>
              </c:pt>
              <c:pt idx="2186">
                <c:v>-229.25000000000003</c:v>
              </c:pt>
              <c:pt idx="2187">
                <c:v>-229.17389999999997</c:v>
              </c:pt>
              <c:pt idx="2188">
                <c:v>-229.09789999999998</c:v>
              </c:pt>
              <c:pt idx="2189">
                <c:v>-229.02189999999999</c:v>
              </c:pt>
              <c:pt idx="2190">
                <c:v>-228.94580000000002</c:v>
              </c:pt>
              <c:pt idx="2191">
                <c:v>-228.8699</c:v>
              </c:pt>
              <c:pt idx="2192">
                <c:v>-228.7938</c:v>
              </c:pt>
              <c:pt idx="2193">
                <c:v>-228.71789999999999</c:v>
              </c:pt>
              <c:pt idx="2194">
                <c:v>-228.64180000000002</c:v>
              </c:pt>
              <c:pt idx="2195">
                <c:v>-228.5658</c:v>
              </c:pt>
              <c:pt idx="2196">
                <c:v>-228.48969999999997</c:v>
              </c:pt>
              <c:pt idx="2197">
                <c:v>-228.41370000000001</c:v>
              </c:pt>
              <c:pt idx="2198">
                <c:v>-228.33770000000001</c:v>
              </c:pt>
              <c:pt idx="2199">
                <c:v>-228.26169999999999</c:v>
              </c:pt>
              <c:pt idx="2200">
                <c:v>-228.18579999999997</c:v>
              </c:pt>
              <c:pt idx="2201">
                <c:v>-228.10980000000001</c:v>
              </c:pt>
              <c:pt idx="2202">
                <c:v>-228.03369999999998</c:v>
              </c:pt>
              <c:pt idx="2203">
                <c:v>-227.95769999999999</c:v>
              </c:pt>
              <c:pt idx="2204">
                <c:v>-227.88160000000002</c:v>
              </c:pt>
              <c:pt idx="2205">
                <c:v>-227.80570000000003</c:v>
              </c:pt>
              <c:pt idx="2206">
                <c:v>-227.72969999999998</c:v>
              </c:pt>
              <c:pt idx="2207">
                <c:v>-227.65369999999999</c:v>
              </c:pt>
              <c:pt idx="2208">
                <c:v>-227.57749999999999</c:v>
              </c:pt>
              <c:pt idx="2209">
                <c:v>-227.5016</c:v>
              </c:pt>
              <c:pt idx="2210">
                <c:v>-227.42550000000003</c:v>
              </c:pt>
              <c:pt idx="2211">
                <c:v>-227.34950000000001</c:v>
              </c:pt>
              <c:pt idx="2212">
                <c:v>-227.27359999999999</c:v>
              </c:pt>
              <c:pt idx="2213">
                <c:v>-227.19750000000002</c:v>
              </c:pt>
              <c:pt idx="2214">
                <c:v>-227.1216</c:v>
              </c:pt>
              <c:pt idx="2215">
                <c:v>-227.0455</c:v>
              </c:pt>
              <c:pt idx="2216">
                <c:v>-226.96950000000001</c:v>
              </c:pt>
              <c:pt idx="2217">
                <c:v>-226.89339999999999</c:v>
              </c:pt>
              <c:pt idx="2218">
                <c:v>-226.81740000000002</c:v>
              </c:pt>
              <c:pt idx="2219">
                <c:v>-226.7415</c:v>
              </c:pt>
              <c:pt idx="2220">
                <c:v>-226.66550000000001</c:v>
              </c:pt>
              <c:pt idx="2221">
                <c:v>-226.58930000000001</c:v>
              </c:pt>
              <c:pt idx="2222">
                <c:v>-226.51339999999999</c:v>
              </c:pt>
              <c:pt idx="2223">
                <c:v>-226.43740000000003</c:v>
              </c:pt>
              <c:pt idx="2224">
                <c:v>-226.36130000000003</c:v>
              </c:pt>
              <c:pt idx="2225">
                <c:v>-226.28529999999998</c:v>
              </c:pt>
              <c:pt idx="2226">
                <c:v>-226.20920000000001</c:v>
              </c:pt>
              <c:pt idx="2227">
                <c:v>-226.13330000000002</c:v>
              </c:pt>
              <c:pt idx="2228">
                <c:v>-226.05740000000003</c:v>
              </c:pt>
              <c:pt idx="2229">
                <c:v>-225.9812</c:v>
              </c:pt>
              <c:pt idx="2230">
                <c:v>-225.90520000000001</c:v>
              </c:pt>
              <c:pt idx="2231">
                <c:v>-225.82919999999999</c:v>
              </c:pt>
              <c:pt idx="2232">
                <c:v>-225.75320000000002</c:v>
              </c:pt>
              <c:pt idx="2233">
                <c:v>-225.6771</c:v>
              </c:pt>
              <c:pt idx="2234">
                <c:v>-225.60120000000001</c:v>
              </c:pt>
              <c:pt idx="2235">
                <c:v>-225.52519999999998</c:v>
              </c:pt>
              <c:pt idx="2236">
                <c:v>-225.44919999999999</c:v>
              </c:pt>
              <c:pt idx="2237">
                <c:v>-225.37310000000002</c:v>
              </c:pt>
              <c:pt idx="2238">
                <c:v>-225.2971</c:v>
              </c:pt>
              <c:pt idx="2239">
                <c:v>-225.22099999999998</c:v>
              </c:pt>
              <c:pt idx="2240">
                <c:v>-225.14499999999998</c:v>
              </c:pt>
              <c:pt idx="2241">
                <c:v>-225.06910000000002</c:v>
              </c:pt>
              <c:pt idx="2242">
                <c:v>-224.99310000000003</c:v>
              </c:pt>
              <c:pt idx="2243">
                <c:v>-224.9169</c:v>
              </c:pt>
              <c:pt idx="2244">
                <c:v>-224.84110000000001</c:v>
              </c:pt>
              <c:pt idx="2245">
                <c:v>-224.76500000000004</c:v>
              </c:pt>
              <c:pt idx="2246">
                <c:v>-224.68900000000002</c:v>
              </c:pt>
              <c:pt idx="2247">
                <c:v>-224.61279999999999</c:v>
              </c:pt>
              <c:pt idx="2248">
                <c:v>-224.53700000000001</c:v>
              </c:pt>
              <c:pt idx="2249">
                <c:v>-224.46089999999998</c:v>
              </c:pt>
              <c:pt idx="2250">
                <c:v>-224.38480000000001</c:v>
              </c:pt>
              <c:pt idx="2251">
                <c:v>-224.30889999999999</c:v>
              </c:pt>
              <c:pt idx="2252">
                <c:v>-224.23289999999997</c:v>
              </c:pt>
              <c:pt idx="2253">
                <c:v>-224.1568</c:v>
              </c:pt>
              <c:pt idx="2254">
                <c:v>-224.08070000000001</c:v>
              </c:pt>
              <c:pt idx="2255">
                <c:v>-224.00479999999999</c:v>
              </c:pt>
              <c:pt idx="2256">
                <c:v>-223.9288</c:v>
              </c:pt>
              <c:pt idx="2257">
                <c:v>-223.8527</c:v>
              </c:pt>
              <c:pt idx="2258">
                <c:v>-223.77670000000001</c:v>
              </c:pt>
              <c:pt idx="2259">
                <c:v>-223.70080000000002</c:v>
              </c:pt>
              <c:pt idx="2260">
                <c:v>-223.62459999999999</c:v>
              </c:pt>
              <c:pt idx="2261">
                <c:v>-223.5487</c:v>
              </c:pt>
              <c:pt idx="2262">
                <c:v>-223.4726</c:v>
              </c:pt>
              <c:pt idx="2263">
                <c:v>-223.39669999999998</c:v>
              </c:pt>
              <c:pt idx="2264">
                <c:v>-223.32069999999999</c:v>
              </c:pt>
              <c:pt idx="2265">
                <c:v>-223.24469999999999</c:v>
              </c:pt>
              <c:pt idx="2266">
                <c:v>-223.1686</c:v>
              </c:pt>
              <c:pt idx="2267">
                <c:v>-223.0926</c:v>
              </c:pt>
              <c:pt idx="2268">
                <c:v>-223.01660000000001</c:v>
              </c:pt>
              <c:pt idx="2269">
                <c:v>-222.94049999999999</c:v>
              </c:pt>
              <c:pt idx="2270">
                <c:v>-222.86439999999999</c:v>
              </c:pt>
              <c:pt idx="2271">
                <c:v>-222.78850000000003</c:v>
              </c:pt>
              <c:pt idx="2272">
                <c:v>-222.71260000000001</c:v>
              </c:pt>
              <c:pt idx="2273">
                <c:v>-222.63639999999998</c:v>
              </c:pt>
              <c:pt idx="2274">
                <c:v>-222.56050000000002</c:v>
              </c:pt>
              <c:pt idx="2275">
                <c:v>-222.48439999999999</c:v>
              </c:pt>
              <c:pt idx="2276">
                <c:v>-222.40829999999997</c:v>
              </c:pt>
              <c:pt idx="2277">
                <c:v>-222.33230000000003</c:v>
              </c:pt>
              <c:pt idx="2278">
                <c:v>-222.25640000000001</c:v>
              </c:pt>
              <c:pt idx="2279">
                <c:v>-222.18039999999999</c:v>
              </c:pt>
              <c:pt idx="2280">
                <c:v>-222.10430000000002</c:v>
              </c:pt>
              <c:pt idx="2281">
                <c:v>-222.02840000000003</c:v>
              </c:pt>
              <c:pt idx="2282">
                <c:v>-221.95229999999998</c:v>
              </c:pt>
              <c:pt idx="2283">
                <c:v>-221.87630000000001</c:v>
              </c:pt>
              <c:pt idx="2284">
                <c:v>-221.80040000000002</c:v>
              </c:pt>
              <c:pt idx="2285">
                <c:v>-221.7243</c:v>
              </c:pt>
              <c:pt idx="2286">
                <c:v>-221.64830000000001</c:v>
              </c:pt>
              <c:pt idx="2287">
                <c:v>-221.57230000000001</c:v>
              </c:pt>
              <c:pt idx="2288">
                <c:v>-221.49619999999999</c:v>
              </c:pt>
              <c:pt idx="2289">
                <c:v>-221.42009999999999</c:v>
              </c:pt>
              <c:pt idx="2290">
                <c:v>-221.34410000000003</c:v>
              </c:pt>
              <c:pt idx="2291">
                <c:v>-221.2681</c:v>
              </c:pt>
              <c:pt idx="2292">
                <c:v>-221.19209999999998</c:v>
              </c:pt>
              <c:pt idx="2293">
                <c:v>-221.11619999999999</c:v>
              </c:pt>
              <c:pt idx="2294">
                <c:v>-221.04019999999997</c:v>
              </c:pt>
              <c:pt idx="2295">
                <c:v>-220.96419999999998</c:v>
              </c:pt>
              <c:pt idx="2296">
                <c:v>-220.88810000000001</c:v>
              </c:pt>
              <c:pt idx="2297">
                <c:v>-220.81200000000001</c:v>
              </c:pt>
              <c:pt idx="2298">
                <c:v>-220.73609999999999</c:v>
              </c:pt>
              <c:pt idx="2299">
                <c:v>-220.66000000000003</c:v>
              </c:pt>
              <c:pt idx="2300">
                <c:v>-220.58390000000003</c:v>
              </c:pt>
              <c:pt idx="2301">
                <c:v>-220.50799999999998</c:v>
              </c:pt>
              <c:pt idx="2302">
                <c:v>-220.43199999999999</c:v>
              </c:pt>
              <c:pt idx="2303">
                <c:v>-220.35600000000002</c:v>
              </c:pt>
              <c:pt idx="2304">
                <c:v>-220.28</c:v>
              </c:pt>
              <c:pt idx="2305">
                <c:v>-220.20399999999998</c:v>
              </c:pt>
              <c:pt idx="2306">
                <c:v>-220.12790000000001</c:v>
              </c:pt>
              <c:pt idx="2307">
                <c:v>-220.05099999999999</c:v>
              </c:pt>
              <c:pt idx="2308">
                <c:v>-219.9717</c:v>
              </c:pt>
              <c:pt idx="2309">
                <c:v>-219.89230000000001</c:v>
              </c:pt>
              <c:pt idx="2310">
                <c:v>-219.81290000000001</c:v>
              </c:pt>
              <c:pt idx="2311">
                <c:v>-219.7336</c:v>
              </c:pt>
              <c:pt idx="2312">
                <c:v>-219.6542</c:v>
              </c:pt>
              <c:pt idx="2313">
                <c:v>-219.57490000000001</c:v>
              </c:pt>
              <c:pt idx="2314">
                <c:v>-219.4956</c:v>
              </c:pt>
              <c:pt idx="2315">
                <c:v>-219.4161</c:v>
              </c:pt>
              <c:pt idx="2316">
                <c:v>-219.33680000000001</c:v>
              </c:pt>
              <c:pt idx="2317">
                <c:v>-219.25759999999997</c:v>
              </c:pt>
              <c:pt idx="2318">
                <c:v>-219.1782</c:v>
              </c:pt>
              <c:pt idx="2319">
                <c:v>-219.09870000000001</c:v>
              </c:pt>
              <c:pt idx="2320">
                <c:v>-219.01959999999997</c:v>
              </c:pt>
              <c:pt idx="2321">
                <c:v>-218.94009999999997</c:v>
              </c:pt>
              <c:pt idx="2322">
                <c:v>-218.86070000000001</c:v>
              </c:pt>
              <c:pt idx="2323">
                <c:v>-218.78149999999999</c:v>
              </c:pt>
              <c:pt idx="2324">
                <c:v>-218.70210000000003</c:v>
              </c:pt>
              <c:pt idx="2325">
                <c:v>-218.62269999999998</c:v>
              </c:pt>
              <c:pt idx="2326">
                <c:v>-218.54340000000002</c:v>
              </c:pt>
              <c:pt idx="2327">
                <c:v>-218.464</c:v>
              </c:pt>
              <c:pt idx="2328">
                <c:v>-218.38470000000001</c:v>
              </c:pt>
              <c:pt idx="2329">
                <c:v>-218.30530000000002</c:v>
              </c:pt>
              <c:pt idx="2330">
                <c:v>-218.22520000000003</c:v>
              </c:pt>
              <c:pt idx="2331">
                <c:v>-218.14259999999999</c:v>
              </c:pt>
              <c:pt idx="2332">
                <c:v>-218.05970000000002</c:v>
              </c:pt>
              <c:pt idx="2333">
                <c:v>-217.97700000000003</c:v>
              </c:pt>
              <c:pt idx="2334">
                <c:v>-217.89440000000002</c:v>
              </c:pt>
              <c:pt idx="2335">
                <c:v>-217.81149999999997</c:v>
              </c:pt>
              <c:pt idx="2336">
                <c:v>-217.72899999999998</c:v>
              </c:pt>
              <c:pt idx="2337">
                <c:v>-217.6463</c:v>
              </c:pt>
              <c:pt idx="2338">
                <c:v>-217.56360000000001</c:v>
              </c:pt>
              <c:pt idx="2339">
                <c:v>-217.48079999999999</c:v>
              </c:pt>
              <c:pt idx="2340">
                <c:v>-217.39809999999997</c:v>
              </c:pt>
              <c:pt idx="2341">
                <c:v>-217.31550000000001</c:v>
              </c:pt>
              <c:pt idx="2342">
                <c:v>-217.23260000000002</c:v>
              </c:pt>
              <c:pt idx="2343">
                <c:v>-217.1499</c:v>
              </c:pt>
              <c:pt idx="2344">
                <c:v>-217.06729999999999</c:v>
              </c:pt>
              <c:pt idx="2345">
                <c:v>-216.9846</c:v>
              </c:pt>
              <c:pt idx="2346">
                <c:v>-216.90170000000001</c:v>
              </c:pt>
              <c:pt idx="2347">
                <c:v>-216.81920000000002</c:v>
              </c:pt>
              <c:pt idx="2348">
                <c:v>-216.73650000000004</c:v>
              </c:pt>
              <c:pt idx="2349">
                <c:v>-216.65379999999999</c:v>
              </c:pt>
              <c:pt idx="2350">
                <c:v>-216.571</c:v>
              </c:pt>
              <c:pt idx="2351">
                <c:v>-216.48830000000001</c:v>
              </c:pt>
              <c:pt idx="2352">
                <c:v>-216.40559999999996</c:v>
              </c:pt>
              <c:pt idx="2353">
                <c:v>-216.32289999999998</c:v>
              </c:pt>
              <c:pt idx="2354">
                <c:v>-216.24019999999999</c:v>
              </c:pt>
              <c:pt idx="2355">
                <c:v>-216.15740000000002</c:v>
              </c:pt>
              <c:pt idx="2356">
                <c:v>-216.07490000000001</c:v>
              </c:pt>
              <c:pt idx="2357">
                <c:v>-215.99209999999999</c:v>
              </c:pt>
              <c:pt idx="2358">
                <c:v>-215.90940000000001</c:v>
              </c:pt>
              <c:pt idx="2359">
                <c:v>-215.82659999999998</c:v>
              </c:pt>
              <c:pt idx="2360">
                <c:v>-215.7439</c:v>
              </c:pt>
              <c:pt idx="2361">
                <c:v>-215.66119999999998</c:v>
              </c:pt>
              <c:pt idx="2362">
                <c:v>-215.57859999999999</c:v>
              </c:pt>
              <c:pt idx="2363">
                <c:v>-215.4958</c:v>
              </c:pt>
              <c:pt idx="2364">
                <c:v>-215.41309999999999</c:v>
              </c:pt>
              <c:pt idx="2365">
                <c:v>-215.3304</c:v>
              </c:pt>
              <c:pt idx="2366">
                <c:v>-215.24780000000001</c:v>
              </c:pt>
              <c:pt idx="2367">
                <c:v>-215.16510000000002</c:v>
              </c:pt>
              <c:pt idx="2368">
                <c:v>-215.0822</c:v>
              </c:pt>
              <c:pt idx="2369">
                <c:v>-214.99970000000002</c:v>
              </c:pt>
              <c:pt idx="2370">
                <c:v>-214.917</c:v>
              </c:pt>
              <c:pt idx="2371">
                <c:v>-214.83419999999998</c:v>
              </c:pt>
              <c:pt idx="2372">
                <c:v>-214.75140000000002</c:v>
              </c:pt>
              <c:pt idx="2373">
                <c:v>-214.6688</c:v>
              </c:pt>
              <c:pt idx="2374">
                <c:v>-214.58599999999998</c:v>
              </c:pt>
              <c:pt idx="2375">
                <c:v>-214.5033</c:v>
              </c:pt>
              <c:pt idx="2376">
                <c:v>-214.42070000000001</c:v>
              </c:pt>
              <c:pt idx="2377">
                <c:v>-214.3381</c:v>
              </c:pt>
              <c:pt idx="2378">
                <c:v>-214.2552</c:v>
              </c:pt>
              <c:pt idx="2379">
                <c:v>-214.17249999999999</c:v>
              </c:pt>
              <c:pt idx="2380">
                <c:v>-214.0898</c:v>
              </c:pt>
              <c:pt idx="2381">
                <c:v>-214.00709999999998</c:v>
              </c:pt>
              <c:pt idx="2382">
                <c:v>-213.92439999999999</c:v>
              </c:pt>
              <c:pt idx="2383">
                <c:v>-213.8417</c:v>
              </c:pt>
              <c:pt idx="2384">
                <c:v>-213.75910000000002</c:v>
              </c:pt>
              <c:pt idx="2385">
                <c:v>-213.6764</c:v>
              </c:pt>
              <c:pt idx="2386">
                <c:v>-213.59359999999998</c:v>
              </c:pt>
              <c:pt idx="2387">
                <c:v>-213.51099999999997</c:v>
              </c:pt>
              <c:pt idx="2388">
                <c:v>-213.4281</c:v>
              </c:pt>
              <c:pt idx="2389">
                <c:v>-213.34549999999999</c:v>
              </c:pt>
              <c:pt idx="2390">
                <c:v>-213.2628</c:v>
              </c:pt>
              <c:pt idx="2391">
                <c:v>-213.18</c:v>
              </c:pt>
              <c:pt idx="2392">
                <c:v>-213.09739999999999</c:v>
              </c:pt>
              <c:pt idx="2393">
                <c:v>-213.01460000000003</c:v>
              </c:pt>
              <c:pt idx="2394">
                <c:v>-212.93200000000002</c:v>
              </c:pt>
              <c:pt idx="2395">
                <c:v>-212.84930000000003</c:v>
              </c:pt>
              <c:pt idx="2396">
                <c:v>-212.76660000000001</c:v>
              </c:pt>
              <c:pt idx="2397">
                <c:v>-212.68379999999999</c:v>
              </c:pt>
              <c:pt idx="2398">
                <c:v>-212.60120000000001</c:v>
              </c:pt>
              <c:pt idx="2399">
                <c:v>-212.51830000000001</c:v>
              </c:pt>
              <c:pt idx="2400">
                <c:v>-212.43580000000003</c:v>
              </c:pt>
              <c:pt idx="2401">
                <c:v>-212.35319999999999</c:v>
              </c:pt>
              <c:pt idx="2402">
                <c:v>-212.2704</c:v>
              </c:pt>
              <c:pt idx="2403">
                <c:v>-212.18770000000001</c:v>
              </c:pt>
              <c:pt idx="2404">
                <c:v>-212.10490000000001</c:v>
              </c:pt>
              <c:pt idx="2405">
                <c:v>-212.02219999999997</c:v>
              </c:pt>
              <c:pt idx="2406">
                <c:v>-211.93960000000001</c:v>
              </c:pt>
              <c:pt idx="2407">
                <c:v>-211.85679999999999</c:v>
              </c:pt>
              <c:pt idx="2408">
                <c:v>-211.7741</c:v>
              </c:pt>
              <c:pt idx="2409">
                <c:v>-211.69139999999999</c:v>
              </c:pt>
              <c:pt idx="2410">
                <c:v>-211.60860000000002</c:v>
              </c:pt>
              <c:pt idx="2411">
                <c:v>-211.52599999999998</c:v>
              </c:pt>
              <c:pt idx="2412">
                <c:v>-211.44329999999997</c:v>
              </c:pt>
              <c:pt idx="2413">
                <c:v>-211.36070000000001</c:v>
              </c:pt>
              <c:pt idx="2414">
                <c:v>-211.27780000000001</c:v>
              </c:pt>
              <c:pt idx="2415">
                <c:v>-211.1952</c:v>
              </c:pt>
              <c:pt idx="2416">
                <c:v>-211.11249999999995</c:v>
              </c:pt>
              <c:pt idx="2417">
                <c:v>-211.02959999999996</c:v>
              </c:pt>
              <c:pt idx="2418">
                <c:v>-210.94699999999997</c:v>
              </c:pt>
              <c:pt idx="2419">
                <c:v>-210.86420000000001</c:v>
              </c:pt>
              <c:pt idx="2420">
                <c:v>-210.7816</c:v>
              </c:pt>
              <c:pt idx="2421">
                <c:v>-210.69890000000001</c:v>
              </c:pt>
              <c:pt idx="2422">
                <c:v>-210.61630000000002</c:v>
              </c:pt>
              <c:pt idx="2423">
                <c:v>-210.53359999999998</c:v>
              </c:pt>
              <c:pt idx="2424">
                <c:v>-210.45079999999996</c:v>
              </c:pt>
              <c:pt idx="2425">
                <c:v>-210.36819999999997</c:v>
              </c:pt>
              <c:pt idx="2426">
                <c:v>-210.28550000000001</c:v>
              </c:pt>
              <c:pt idx="2427">
                <c:v>-210.20270000000002</c:v>
              </c:pt>
              <c:pt idx="2428">
                <c:v>-210.12</c:v>
              </c:pt>
              <c:pt idx="2429">
                <c:v>-210.03720000000001</c:v>
              </c:pt>
              <c:pt idx="2430">
                <c:v>-209.9545</c:v>
              </c:pt>
              <c:pt idx="2431">
                <c:v>-209.87190000000001</c:v>
              </c:pt>
              <c:pt idx="2432">
                <c:v>-209.78909999999999</c:v>
              </c:pt>
              <c:pt idx="2433">
                <c:v>-209.7064</c:v>
              </c:pt>
              <c:pt idx="2434">
                <c:v>-209.62379999999999</c:v>
              </c:pt>
              <c:pt idx="2435">
                <c:v>-209.541</c:v>
              </c:pt>
              <c:pt idx="2436">
                <c:v>-209.45830000000001</c:v>
              </c:pt>
              <c:pt idx="2437">
                <c:v>-209.37569999999999</c:v>
              </c:pt>
              <c:pt idx="2438">
                <c:v>-209.29300000000001</c:v>
              </c:pt>
              <c:pt idx="2439">
                <c:v>-209.21019999999999</c:v>
              </c:pt>
              <c:pt idx="2440">
                <c:v>-209.12739999999999</c:v>
              </c:pt>
              <c:pt idx="2441">
                <c:v>-209.04480000000001</c:v>
              </c:pt>
              <c:pt idx="2442">
                <c:v>-208.96209999999996</c:v>
              </c:pt>
              <c:pt idx="2443">
                <c:v>-208.87950000000001</c:v>
              </c:pt>
              <c:pt idx="2444">
                <c:v>-208.79669999999999</c:v>
              </c:pt>
              <c:pt idx="2445">
                <c:v>-208.7139</c:v>
              </c:pt>
              <c:pt idx="2446">
                <c:v>-208.63130000000001</c:v>
              </c:pt>
              <c:pt idx="2447">
                <c:v>-208.54859999999999</c:v>
              </c:pt>
              <c:pt idx="2448">
                <c:v>-208.4658</c:v>
              </c:pt>
              <c:pt idx="2449">
                <c:v>-208.38319999999999</c:v>
              </c:pt>
              <c:pt idx="2450">
                <c:v>-208.30049999999997</c:v>
              </c:pt>
              <c:pt idx="2451">
                <c:v>-208.21769999999998</c:v>
              </c:pt>
              <c:pt idx="2452">
                <c:v>-208.13500000000002</c:v>
              </c:pt>
              <c:pt idx="2453">
                <c:v>-208.0523</c:v>
              </c:pt>
              <c:pt idx="2454">
                <c:v>-207.96949999999998</c:v>
              </c:pt>
              <c:pt idx="2455">
                <c:v>-207.88690000000003</c:v>
              </c:pt>
              <c:pt idx="2456">
                <c:v>-207.80419999999998</c:v>
              </c:pt>
              <c:pt idx="2457">
                <c:v>-207.72149999999999</c:v>
              </c:pt>
              <c:pt idx="2458">
                <c:v>-207.6388</c:v>
              </c:pt>
              <c:pt idx="2459">
                <c:v>-207.55620000000002</c:v>
              </c:pt>
              <c:pt idx="2460">
                <c:v>-207.4735</c:v>
              </c:pt>
              <c:pt idx="2461">
                <c:v>-207.39069999999998</c:v>
              </c:pt>
              <c:pt idx="2462">
                <c:v>-207.30800000000002</c:v>
              </c:pt>
              <c:pt idx="2463">
                <c:v>-207.22520000000003</c:v>
              </c:pt>
              <c:pt idx="2464">
                <c:v>-207.14259999999999</c:v>
              </c:pt>
              <c:pt idx="2465">
                <c:v>-207.05990000000003</c:v>
              </c:pt>
              <c:pt idx="2466">
                <c:v>-206.97710000000001</c:v>
              </c:pt>
              <c:pt idx="2467">
                <c:v>-206.89439999999999</c:v>
              </c:pt>
              <c:pt idx="2468">
                <c:v>-206.81180000000001</c:v>
              </c:pt>
              <c:pt idx="2469">
                <c:v>-206.72900000000001</c:v>
              </c:pt>
              <c:pt idx="2470">
                <c:v>-206.64630000000002</c:v>
              </c:pt>
              <c:pt idx="2471">
                <c:v>-206.56360000000001</c:v>
              </c:pt>
              <c:pt idx="2472">
                <c:v>-206.48099999999999</c:v>
              </c:pt>
              <c:pt idx="2473">
                <c:v>-206.39830000000001</c:v>
              </c:pt>
              <c:pt idx="2474">
                <c:v>-206.31550000000001</c:v>
              </c:pt>
              <c:pt idx="2475">
                <c:v>-206.233</c:v>
              </c:pt>
              <c:pt idx="2476">
                <c:v>-206.15010000000001</c:v>
              </c:pt>
              <c:pt idx="2477">
                <c:v>-206.06739999999996</c:v>
              </c:pt>
              <c:pt idx="2478">
                <c:v>-205.98469999999998</c:v>
              </c:pt>
              <c:pt idx="2479">
                <c:v>-205.90209999999999</c:v>
              </c:pt>
              <c:pt idx="2480">
                <c:v>-205.8193</c:v>
              </c:pt>
              <c:pt idx="2481">
                <c:v>-205.73649999999998</c:v>
              </c:pt>
              <c:pt idx="2482">
                <c:v>-205.65389999999999</c:v>
              </c:pt>
              <c:pt idx="2483">
                <c:v>-205.5712</c:v>
              </c:pt>
              <c:pt idx="2484">
                <c:v>-205.48840000000001</c:v>
              </c:pt>
              <c:pt idx="2485">
                <c:v>-205.40580000000003</c:v>
              </c:pt>
              <c:pt idx="2486">
                <c:v>-205.32310000000001</c:v>
              </c:pt>
              <c:pt idx="2487">
                <c:v>-205.24030000000002</c:v>
              </c:pt>
              <c:pt idx="2488">
                <c:v>-205.15770000000001</c:v>
              </c:pt>
              <c:pt idx="2489">
                <c:v>-205.07490000000001</c:v>
              </c:pt>
              <c:pt idx="2490">
                <c:v>-204.9922</c:v>
              </c:pt>
              <c:pt idx="2491">
                <c:v>-204.90960000000001</c:v>
              </c:pt>
              <c:pt idx="2492">
                <c:v>-204.82679999999999</c:v>
              </c:pt>
              <c:pt idx="2493">
                <c:v>-204.74420000000001</c:v>
              </c:pt>
              <c:pt idx="2494">
                <c:v>-204.66149999999999</c:v>
              </c:pt>
              <c:pt idx="2495">
                <c:v>-204.57870000000003</c:v>
              </c:pt>
              <c:pt idx="2496">
                <c:v>-204.49590000000001</c:v>
              </c:pt>
              <c:pt idx="2497">
                <c:v>-204.41329999999996</c:v>
              </c:pt>
              <c:pt idx="2498">
                <c:v>-204.3306</c:v>
              </c:pt>
              <c:pt idx="2499">
                <c:v>-204.24800000000002</c:v>
              </c:pt>
              <c:pt idx="2500">
                <c:v>-204.16519999999997</c:v>
              </c:pt>
              <c:pt idx="2501">
                <c:v>-204.08249999999998</c:v>
              </c:pt>
              <c:pt idx="2502">
                <c:v>-203.99979999999999</c:v>
              </c:pt>
              <c:pt idx="2503">
                <c:v>-203.9171</c:v>
              </c:pt>
              <c:pt idx="2504">
                <c:v>-203.83440000000002</c:v>
              </c:pt>
              <c:pt idx="2505">
                <c:v>-203.7516</c:v>
              </c:pt>
              <c:pt idx="2506">
                <c:v>-203.6688</c:v>
              </c:pt>
              <c:pt idx="2507">
                <c:v>-203.58629999999999</c:v>
              </c:pt>
              <c:pt idx="2508">
                <c:v>-203.5034</c:v>
              </c:pt>
              <c:pt idx="2509">
                <c:v>-203.42079999999999</c:v>
              </c:pt>
              <c:pt idx="2510">
                <c:v>-203.33809999999997</c:v>
              </c:pt>
              <c:pt idx="2511">
                <c:v>-203.25539999999998</c:v>
              </c:pt>
              <c:pt idx="2512">
                <c:v>-203.17269999999999</c:v>
              </c:pt>
              <c:pt idx="2513">
                <c:v>-203.08999999999997</c:v>
              </c:pt>
              <c:pt idx="2514">
                <c:v>-203.00740000000002</c:v>
              </c:pt>
              <c:pt idx="2515">
                <c:v>-202.92449999999999</c:v>
              </c:pt>
              <c:pt idx="2516">
                <c:v>-202.84200000000004</c:v>
              </c:pt>
              <c:pt idx="2517">
                <c:v>-202.7593</c:v>
              </c:pt>
              <c:pt idx="2518">
                <c:v>-202.67650000000003</c:v>
              </c:pt>
              <c:pt idx="2519">
                <c:v>-202.59380000000002</c:v>
              </c:pt>
              <c:pt idx="2520">
                <c:v>-202.5111</c:v>
              </c:pt>
              <c:pt idx="2521">
                <c:v>-202.42840000000001</c:v>
              </c:pt>
              <c:pt idx="2522">
                <c:v>-202.34559999999999</c:v>
              </c:pt>
              <c:pt idx="2523">
                <c:v>-202.2629</c:v>
              </c:pt>
              <c:pt idx="2524">
                <c:v>-202.18029999999999</c:v>
              </c:pt>
              <c:pt idx="2525">
                <c:v>-202.09750000000003</c:v>
              </c:pt>
              <c:pt idx="2526">
                <c:v>-202.01480000000001</c:v>
              </c:pt>
              <c:pt idx="2527">
                <c:v>-201.93209999999999</c:v>
              </c:pt>
              <c:pt idx="2528">
                <c:v>-201.8493</c:v>
              </c:pt>
              <c:pt idx="2529">
                <c:v>-201.76669999999999</c:v>
              </c:pt>
              <c:pt idx="2530">
                <c:v>-201.684</c:v>
              </c:pt>
              <c:pt idx="2531">
                <c:v>-201.60120000000001</c:v>
              </c:pt>
              <c:pt idx="2532">
                <c:v>-201.51849999999996</c:v>
              </c:pt>
              <c:pt idx="2533">
                <c:v>-201.4358</c:v>
              </c:pt>
              <c:pt idx="2534">
                <c:v>-201.35320000000002</c:v>
              </c:pt>
              <c:pt idx="2535">
                <c:v>-201.2704</c:v>
              </c:pt>
              <c:pt idx="2536">
                <c:v>-201.18789999999998</c:v>
              </c:pt>
              <c:pt idx="2537">
                <c:v>-201.10499999999999</c:v>
              </c:pt>
              <c:pt idx="2538">
                <c:v>-201.0224</c:v>
              </c:pt>
              <c:pt idx="2539">
                <c:v>-200.93950000000001</c:v>
              </c:pt>
              <c:pt idx="2540">
                <c:v>-200.857</c:v>
              </c:pt>
              <c:pt idx="2541">
                <c:v>-200.77420000000001</c:v>
              </c:pt>
              <c:pt idx="2542">
                <c:v>-200.69140000000002</c:v>
              </c:pt>
              <c:pt idx="2543">
                <c:v>-200.60880000000003</c:v>
              </c:pt>
              <c:pt idx="2544">
                <c:v>-200.52619999999999</c:v>
              </c:pt>
              <c:pt idx="2545">
                <c:v>-200.4435</c:v>
              </c:pt>
              <c:pt idx="2546">
                <c:v>-200.36070000000001</c:v>
              </c:pt>
              <c:pt idx="2547">
                <c:v>-200.27799999999996</c:v>
              </c:pt>
              <c:pt idx="2548">
                <c:v>-200.1952</c:v>
              </c:pt>
              <c:pt idx="2549">
                <c:v>-200.11260000000001</c:v>
              </c:pt>
              <c:pt idx="2550">
                <c:v>-200.02979999999999</c:v>
              </c:pt>
              <c:pt idx="2551">
                <c:v>-199.94709999999998</c:v>
              </c:pt>
              <c:pt idx="2552">
                <c:v>-199.86449999999999</c:v>
              </c:pt>
              <c:pt idx="2553">
                <c:v>-199.78170000000003</c:v>
              </c:pt>
              <c:pt idx="2554">
                <c:v>-199.69909999999999</c:v>
              </c:pt>
              <c:pt idx="2555">
                <c:v>-199.6164</c:v>
              </c:pt>
              <c:pt idx="2556">
                <c:v>-199.53360000000001</c:v>
              </c:pt>
              <c:pt idx="2557">
                <c:v>-199.45089999999999</c:v>
              </c:pt>
              <c:pt idx="2558">
                <c:v>-199.36820000000003</c:v>
              </c:pt>
              <c:pt idx="2559">
                <c:v>-199.28550000000001</c:v>
              </c:pt>
              <c:pt idx="2560">
                <c:v>-199.2028</c:v>
              </c:pt>
              <c:pt idx="2561">
                <c:v>-199.12010000000001</c:v>
              </c:pt>
              <c:pt idx="2562">
                <c:v>-199.03739999999999</c:v>
              </c:pt>
              <c:pt idx="2563">
                <c:v>-198.95469999999997</c:v>
              </c:pt>
              <c:pt idx="2564">
                <c:v>-198.87200000000001</c:v>
              </c:pt>
              <c:pt idx="2565">
                <c:v>-198.78940000000003</c:v>
              </c:pt>
              <c:pt idx="2566">
                <c:v>-198.70659999999998</c:v>
              </c:pt>
              <c:pt idx="2567">
                <c:v>-198.62389999999999</c:v>
              </c:pt>
              <c:pt idx="2568">
                <c:v>-198.541</c:v>
              </c:pt>
              <c:pt idx="2569">
                <c:v>-198.45849999999999</c:v>
              </c:pt>
              <c:pt idx="2570">
                <c:v>-198.37569999999999</c:v>
              </c:pt>
              <c:pt idx="2571">
                <c:v>-198.29309999999998</c:v>
              </c:pt>
              <c:pt idx="2572">
                <c:v>-198.21039999999999</c:v>
              </c:pt>
              <c:pt idx="2573">
                <c:v>-198.12759999999997</c:v>
              </c:pt>
              <c:pt idx="2574">
                <c:v>-198.04499999999999</c:v>
              </c:pt>
              <c:pt idx="2575">
                <c:v>-197.9623</c:v>
              </c:pt>
              <c:pt idx="2576">
                <c:v>-197.8794</c:v>
              </c:pt>
              <c:pt idx="2577">
                <c:v>-197.79680000000002</c:v>
              </c:pt>
              <c:pt idx="2578">
                <c:v>-197.71430000000001</c:v>
              </c:pt>
              <c:pt idx="2579">
                <c:v>-197.63150000000002</c:v>
              </c:pt>
              <c:pt idx="2580">
                <c:v>-197.54879999999997</c:v>
              </c:pt>
              <c:pt idx="2581">
                <c:v>-197.46589999999998</c:v>
              </c:pt>
              <c:pt idx="2582">
                <c:v>-197.38330000000002</c:v>
              </c:pt>
              <c:pt idx="2583">
                <c:v>-197.3005</c:v>
              </c:pt>
              <c:pt idx="2584">
                <c:v>-197.21789999999999</c:v>
              </c:pt>
              <c:pt idx="2585">
                <c:v>-197.13520000000003</c:v>
              </c:pt>
              <c:pt idx="2586">
                <c:v>-197.05249999999998</c:v>
              </c:pt>
              <c:pt idx="2587">
                <c:v>-196.96970000000002</c:v>
              </c:pt>
              <c:pt idx="2588">
                <c:v>-196.8869</c:v>
              </c:pt>
              <c:pt idx="2589">
                <c:v>-196.80429999999998</c:v>
              </c:pt>
              <c:pt idx="2590">
                <c:v>-196.7216</c:v>
              </c:pt>
              <c:pt idx="2591">
                <c:v>-196.63890000000004</c:v>
              </c:pt>
              <c:pt idx="2592">
                <c:v>-196.55609999999999</c:v>
              </c:pt>
              <c:pt idx="2593">
                <c:v>-196.4735</c:v>
              </c:pt>
              <c:pt idx="2594">
                <c:v>-196.39079999999996</c:v>
              </c:pt>
              <c:pt idx="2595">
                <c:v>-196.3081</c:v>
              </c:pt>
              <c:pt idx="2596">
                <c:v>-196.2253</c:v>
              </c:pt>
              <c:pt idx="2597">
                <c:v>-196.14260000000002</c:v>
              </c:pt>
              <c:pt idx="2598">
                <c:v>-196.06</c:v>
              </c:pt>
              <c:pt idx="2599">
                <c:v>-195.97720000000001</c:v>
              </c:pt>
              <c:pt idx="2600">
                <c:v>-195.89450000000005</c:v>
              </c:pt>
              <c:pt idx="2601">
                <c:v>-195.81180000000001</c:v>
              </c:pt>
              <c:pt idx="2602">
                <c:v>-195.72920000000002</c:v>
              </c:pt>
              <c:pt idx="2603">
                <c:v>-195.6464</c:v>
              </c:pt>
              <c:pt idx="2604">
                <c:v>-195.56389999999999</c:v>
              </c:pt>
              <c:pt idx="2605">
                <c:v>-195.4811</c:v>
              </c:pt>
              <c:pt idx="2606">
                <c:v>-195.3982</c:v>
              </c:pt>
              <c:pt idx="2607">
                <c:v>-195.31560000000002</c:v>
              </c:pt>
              <c:pt idx="2608">
                <c:v>-195.2329</c:v>
              </c:pt>
              <c:pt idx="2609">
                <c:v>-195.15019999999998</c:v>
              </c:pt>
              <c:pt idx="2610">
                <c:v>-195.0676</c:v>
              </c:pt>
              <c:pt idx="2611">
                <c:v>-194.98480000000001</c:v>
              </c:pt>
              <c:pt idx="2612">
                <c:v>-194.90209999999999</c:v>
              </c:pt>
              <c:pt idx="2613">
                <c:v>-194.81930000000003</c:v>
              </c:pt>
              <c:pt idx="2614">
                <c:v>-194.73660000000001</c:v>
              </c:pt>
              <c:pt idx="2615">
                <c:v>-194.65389999999999</c:v>
              </c:pt>
              <c:pt idx="2616">
                <c:v>-194.57130000000004</c:v>
              </c:pt>
              <c:pt idx="2617">
                <c:v>-194.48869999999999</c:v>
              </c:pt>
              <c:pt idx="2618">
                <c:v>-194.4058</c:v>
              </c:pt>
              <c:pt idx="2619">
                <c:v>-194.32310000000001</c:v>
              </c:pt>
              <c:pt idx="2620">
                <c:v>-194.24039999999997</c:v>
              </c:pt>
              <c:pt idx="2621">
                <c:v>-194.15769999999998</c:v>
              </c:pt>
              <c:pt idx="2622">
                <c:v>-194.07499999999999</c:v>
              </c:pt>
              <c:pt idx="2623">
                <c:v>-193.9923</c:v>
              </c:pt>
              <c:pt idx="2624">
                <c:v>-193.90959999999998</c:v>
              </c:pt>
              <c:pt idx="2625">
                <c:v>-193.827</c:v>
              </c:pt>
              <c:pt idx="2626">
                <c:v>-193.74419999999998</c:v>
              </c:pt>
              <c:pt idx="2627">
                <c:v>-193.66149999999999</c:v>
              </c:pt>
              <c:pt idx="2628">
                <c:v>-193.5789</c:v>
              </c:pt>
              <c:pt idx="2629">
                <c:v>-193.49600000000001</c:v>
              </c:pt>
              <c:pt idx="2630">
                <c:v>-193.41329999999999</c:v>
              </c:pt>
              <c:pt idx="2631">
                <c:v>-193.33059999999998</c:v>
              </c:pt>
              <c:pt idx="2632">
                <c:v>-193.24790000000002</c:v>
              </c:pt>
              <c:pt idx="2633">
                <c:v>-193.1652</c:v>
              </c:pt>
              <c:pt idx="2634">
                <c:v>-193.08259999999999</c:v>
              </c:pt>
              <c:pt idx="2635">
                <c:v>-192.99980000000002</c:v>
              </c:pt>
              <c:pt idx="2636">
                <c:v>-192.91699999999997</c:v>
              </c:pt>
              <c:pt idx="2637">
                <c:v>-192.83449999999999</c:v>
              </c:pt>
              <c:pt idx="2638">
                <c:v>-192.7517</c:v>
              </c:pt>
              <c:pt idx="2639">
                <c:v>-192.66899999999998</c:v>
              </c:pt>
              <c:pt idx="2640">
                <c:v>-192.5864</c:v>
              </c:pt>
              <c:pt idx="2641">
                <c:v>-192.50370000000001</c:v>
              </c:pt>
              <c:pt idx="2642">
                <c:v>-192.42089999999999</c:v>
              </c:pt>
              <c:pt idx="2643">
                <c:v>-192.3381</c:v>
              </c:pt>
              <c:pt idx="2644">
                <c:v>-192.25550000000001</c:v>
              </c:pt>
              <c:pt idx="2645">
                <c:v>-192.17269999999999</c:v>
              </c:pt>
              <c:pt idx="2646">
                <c:v>-192.09010000000001</c:v>
              </c:pt>
              <c:pt idx="2647">
                <c:v>-192.00739999999999</c:v>
              </c:pt>
              <c:pt idx="2648">
                <c:v>-191.9247</c:v>
              </c:pt>
              <c:pt idx="2649">
                <c:v>-191.84199999999998</c:v>
              </c:pt>
              <c:pt idx="2650">
                <c:v>-191.75919999999999</c:v>
              </c:pt>
              <c:pt idx="2651">
                <c:v>-191.67670000000001</c:v>
              </c:pt>
              <c:pt idx="2652">
                <c:v>-191.59389999999999</c:v>
              </c:pt>
              <c:pt idx="2653">
                <c:v>-191.51110000000003</c:v>
              </c:pt>
              <c:pt idx="2654">
                <c:v>-191.42850000000001</c:v>
              </c:pt>
              <c:pt idx="2655">
                <c:v>-191.3458</c:v>
              </c:pt>
              <c:pt idx="2656">
                <c:v>-191.26299999999998</c:v>
              </c:pt>
              <c:pt idx="2657">
                <c:v>-191.18040000000002</c:v>
              </c:pt>
              <c:pt idx="2658">
                <c:v>-191.0976</c:v>
              </c:pt>
              <c:pt idx="2659">
                <c:v>-191.01490000000001</c:v>
              </c:pt>
              <c:pt idx="2660">
                <c:v>-190.93219999999997</c:v>
              </c:pt>
              <c:pt idx="2661">
                <c:v>-190.8494</c:v>
              </c:pt>
              <c:pt idx="2662">
                <c:v>-190.76679999999999</c:v>
              </c:pt>
              <c:pt idx="2663">
                <c:v>-190.684</c:v>
              </c:pt>
              <c:pt idx="2664">
                <c:v>-190.60150000000002</c:v>
              </c:pt>
              <c:pt idx="2665">
                <c:v>-190.51859999999999</c:v>
              </c:pt>
              <c:pt idx="2666">
                <c:v>-190.4358</c:v>
              </c:pt>
              <c:pt idx="2667">
                <c:v>-190.35339999999999</c:v>
              </c:pt>
              <c:pt idx="2668">
                <c:v>-190.2706</c:v>
              </c:pt>
              <c:pt idx="2669">
                <c:v>-190.18780000000001</c:v>
              </c:pt>
              <c:pt idx="2670">
                <c:v>-190.10509999999999</c:v>
              </c:pt>
              <c:pt idx="2671">
                <c:v>-190.02239999999998</c:v>
              </c:pt>
              <c:pt idx="2672">
                <c:v>-189.93970000000002</c:v>
              </c:pt>
              <c:pt idx="2673">
                <c:v>-189.85699999999997</c:v>
              </c:pt>
              <c:pt idx="2674">
                <c:v>-189.77429999999998</c:v>
              </c:pt>
              <c:pt idx="2675">
                <c:v>-189.69150000000002</c:v>
              </c:pt>
              <c:pt idx="2676">
                <c:v>-189.60879999999997</c:v>
              </c:pt>
              <c:pt idx="2677">
                <c:v>-189.52620000000002</c:v>
              </c:pt>
              <c:pt idx="2678">
                <c:v>-189.4435</c:v>
              </c:pt>
              <c:pt idx="2679">
                <c:v>-189.36089999999999</c:v>
              </c:pt>
              <c:pt idx="2680">
                <c:v>-189.27799999999999</c:v>
              </c:pt>
              <c:pt idx="2681">
                <c:v>-189.19529999999997</c:v>
              </c:pt>
              <c:pt idx="2682">
                <c:v>-189.11250000000001</c:v>
              </c:pt>
              <c:pt idx="2683">
                <c:v>-189.03</c:v>
              </c:pt>
              <c:pt idx="2684">
                <c:v>-188.94729999999998</c:v>
              </c:pt>
              <c:pt idx="2685">
                <c:v>-188.86449999999999</c:v>
              </c:pt>
              <c:pt idx="2686">
                <c:v>-188.78190000000001</c:v>
              </c:pt>
              <c:pt idx="2687">
                <c:v>-188.69909999999999</c:v>
              </c:pt>
              <c:pt idx="2688">
                <c:v>-188.6164</c:v>
              </c:pt>
              <c:pt idx="2689">
                <c:v>-188.53360000000001</c:v>
              </c:pt>
              <c:pt idx="2690">
                <c:v>-188.45089999999999</c:v>
              </c:pt>
              <c:pt idx="2691">
                <c:v>-188.36840000000001</c:v>
              </c:pt>
              <c:pt idx="2692">
                <c:v>-188.28559999999999</c:v>
              </c:pt>
              <c:pt idx="2693">
                <c:v>-188.20289999999997</c:v>
              </c:pt>
              <c:pt idx="2694">
                <c:v>-188.12020000000001</c:v>
              </c:pt>
              <c:pt idx="2695">
                <c:v>-188.03729999999999</c:v>
              </c:pt>
              <c:pt idx="2696">
                <c:v>-187.95480000000001</c:v>
              </c:pt>
              <c:pt idx="2697">
                <c:v>-187.87200000000001</c:v>
              </c:pt>
              <c:pt idx="2698">
                <c:v>-187.7893</c:v>
              </c:pt>
              <c:pt idx="2699">
                <c:v>-187.70669999999998</c:v>
              </c:pt>
              <c:pt idx="2700">
                <c:v>-187.62389999999999</c:v>
              </c:pt>
              <c:pt idx="2701">
                <c:v>-187.54130000000001</c:v>
              </c:pt>
              <c:pt idx="2702">
                <c:v>-187.45860000000002</c:v>
              </c:pt>
              <c:pt idx="2703">
                <c:v>-187.3758</c:v>
              </c:pt>
              <c:pt idx="2704">
                <c:v>-187.29299999999998</c:v>
              </c:pt>
              <c:pt idx="2705">
                <c:v>-187.21030000000002</c:v>
              </c:pt>
              <c:pt idx="2706">
                <c:v>-187.1276</c:v>
              </c:pt>
              <c:pt idx="2707">
                <c:v>-187.04499999999999</c:v>
              </c:pt>
              <c:pt idx="2708">
                <c:v>-186.9622</c:v>
              </c:pt>
              <c:pt idx="2709">
                <c:v>-186.87960000000001</c:v>
              </c:pt>
              <c:pt idx="2710">
                <c:v>-186.79689999999999</c:v>
              </c:pt>
              <c:pt idx="2711">
                <c:v>-186.7141</c:v>
              </c:pt>
              <c:pt idx="2712">
                <c:v>-186.63130000000001</c:v>
              </c:pt>
              <c:pt idx="2713">
                <c:v>-186.5488</c:v>
              </c:pt>
              <c:pt idx="2714">
                <c:v>-186.46600000000001</c:v>
              </c:pt>
              <c:pt idx="2715">
                <c:v>-186.38330000000002</c:v>
              </c:pt>
              <c:pt idx="2716">
                <c:v>-186.3006</c:v>
              </c:pt>
              <c:pt idx="2717">
                <c:v>-186.21790000000001</c:v>
              </c:pt>
              <c:pt idx="2718">
                <c:v>-186.13509999999999</c:v>
              </c:pt>
              <c:pt idx="2719">
                <c:v>-186.05240000000001</c:v>
              </c:pt>
              <c:pt idx="2720">
                <c:v>-185.96980000000002</c:v>
              </c:pt>
              <c:pt idx="2721">
                <c:v>-185.8871</c:v>
              </c:pt>
              <c:pt idx="2722">
                <c:v>-185.80430000000001</c:v>
              </c:pt>
              <c:pt idx="2723">
                <c:v>-185.7217</c:v>
              </c:pt>
              <c:pt idx="2724">
                <c:v>-185.63890000000001</c:v>
              </c:pt>
              <c:pt idx="2725">
                <c:v>-185.55619999999999</c:v>
              </c:pt>
              <c:pt idx="2726">
                <c:v>-185.4736</c:v>
              </c:pt>
              <c:pt idx="2727">
                <c:v>-185.39090000000002</c:v>
              </c:pt>
              <c:pt idx="2728">
                <c:v>-185.3081</c:v>
              </c:pt>
              <c:pt idx="2729">
                <c:v>-185.22550000000001</c:v>
              </c:pt>
              <c:pt idx="2730">
                <c:v>-185.14269999999999</c:v>
              </c:pt>
              <c:pt idx="2731">
                <c:v>-185.06010000000001</c:v>
              </c:pt>
              <c:pt idx="2732">
                <c:v>-184.97740000000002</c:v>
              </c:pt>
              <c:pt idx="2733">
                <c:v>-184.8947</c:v>
              </c:pt>
              <c:pt idx="2734">
                <c:v>-184.81190000000001</c:v>
              </c:pt>
              <c:pt idx="2735">
                <c:v>-184.72930000000002</c:v>
              </c:pt>
              <c:pt idx="2736">
                <c:v>-184.6465</c:v>
              </c:pt>
              <c:pt idx="2737">
                <c:v>-184.56380000000001</c:v>
              </c:pt>
              <c:pt idx="2738">
                <c:v>-184.4812</c:v>
              </c:pt>
              <c:pt idx="2739">
                <c:v>-184.39840000000001</c:v>
              </c:pt>
              <c:pt idx="2740">
                <c:v>-184.31559999999999</c:v>
              </c:pt>
              <c:pt idx="2741">
                <c:v>-184.2329</c:v>
              </c:pt>
              <c:pt idx="2742">
                <c:v>-184.15019999999998</c:v>
              </c:pt>
              <c:pt idx="2743">
                <c:v>-184.0676</c:v>
              </c:pt>
              <c:pt idx="2744">
                <c:v>-183.98469999999998</c:v>
              </c:pt>
              <c:pt idx="2745">
                <c:v>-183.90199999999999</c:v>
              </c:pt>
              <c:pt idx="2746">
                <c:v>-183.8194</c:v>
              </c:pt>
              <c:pt idx="2747">
                <c:v>-183.73659999999998</c:v>
              </c:pt>
              <c:pt idx="2748">
                <c:v>-183.65400000000002</c:v>
              </c:pt>
              <c:pt idx="2749">
                <c:v>-183.57119999999998</c:v>
              </c:pt>
              <c:pt idx="2750">
                <c:v>-183.48859999999999</c:v>
              </c:pt>
              <c:pt idx="2751">
                <c:v>-183.40580000000003</c:v>
              </c:pt>
              <c:pt idx="2752">
                <c:v>-183.32310000000001</c:v>
              </c:pt>
              <c:pt idx="2753">
                <c:v>-183.2405</c:v>
              </c:pt>
              <c:pt idx="2754">
                <c:v>-183.1576</c:v>
              </c:pt>
              <c:pt idx="2755">
                <c:v>-183.07499999999999</c:v>
              </c:pt>
              <c:pt idx="2756">
                <c:v>-182.99239999999998</c:v>
              </c:pt>
              <c:pt idx="2757">
                <c:v>-182.90969999999999</c:v>
              </c:pt>
              <c:pt idx="2758">
                <c:v>-182.827</c:v>
              </c:pt>
              <c:pt idx="2759">
                <c:v>-182.74420000000001</c:v>
              </c:pt>
              <c:pt idx="2760">
                <c:v>-182.66140000000001</c:v>
              </c:pt>
              <c:pt idx="2761">
                <c:v>-182.5787</c:v>
              </c:pt>
              <c:pt idx="2762">
                <c:v>-182.49600000000001</c:v>
              </c:pt>
              <c:pt idx="2763">
                <c:v>-182.41329999999999</c:v>
              </c:pt>
              <c:pt idx="2764">
                <c:v>-182.33079999999998</c:v>
              </c:pt>
              <c:pt idx="2765">
                <c:v>-182.24799999999999</c:v>
              </c:pt>
              <c:pt idx="2766">
                <c:v>-182.1653</c:v>
              </c:pt>
              <c:pt idx="2767">
                <c:v>-182.08250000000001</c:v>
              </c:pt>
              <c:pt idx="2768">
                <c:v>-181.9999</c:v>
              </c:pt>
              <c:pt idx="2769">
                <c:v>-181.917</c:v>
              </c:pt>
              <c:pt idx="2770">
                <c:v>-181.83449999999999</c:v>
              </c:pt>
              <c:pt idx="2771">
                <c:v>-181.75170000000003</c:v>
              </c:pt>
              <c:pt idx="2772">
                <c:v>-181.66910000000001</c:v>
              </c:pt>
              <c:pt idx="2773">
                <c:v>-181.58620000000002</c:v>
              </c:pt>
              <c:pt idx="2774">
                <c:v>-181.50360000000001</c:v>
              </c:pt>
              <c:pt idx="2775">
                <c:v>-181.42090000000002</c:v>
              </c:pt>
              <c:pt idx="2776">
                <c:v>-181.3383</c:v>
              </c:pt>
              <c:pt idx="2777">
                <c:v>-181.25549999999998</c:v>
              </c:pt>
              <c:pt idx="2778">
                <c:v>-181.17280000000002</c:v>
              </c:pt>
              <c:pt idx="2779">
                <c:v>-181.09020000000001</c:v>
              </c:pt>
              <c:pt idx="2780">
                <c:v>-181.00739999999999</c:v>
              </c:pt>
              <c:pt idx="2781">
                <c:v>-180.92469999999997</c:v>
              </c:pt>
              <c:pt idx="2782">
                <c:v>-180.84190000000001</c:v>
              </c:pt>
              <c:pt idx="2783">
                <c:v>-180.7593</c:v>
              </c:pt>
              <c:pt idx="2784">
                <c:v>-180.6764</c:v>
              </c:pt>
              <c:pt idx="2785">
                <c:v>-180.59379999999999</c:v>
              </c:pt>
              <c:pt idx="2786">
                <c:v>-180.5112</c:v>
              </c:pt>
              <c:pt idx="2787">
                <c:v>-180.42849999999999</c:v>
              </c:pt>
              <c:pt idx="2788">
                <c:v>-180.3458</c:v>
              </c:pt>
              <c:pt idx="2789">
                <c:v>-180.26300000000001</c:v>
              </c:pt>
              <c:pt idx="2790">
                <c:v>-180.18029999999999</c:v>
              </c:pt>
              <c:pt idx="2791">
                <c:v>-180.09750000000003</c:v>
              </c:pt>
              <c:pt idx="2792">
                <c:v>-180.01489999999998</c:v>
              </c:pt>
              <c:pt idx="2793">
                <c:v>-179.9323</c:v>
              </c:pt>
              <c:pt idx="2794">
                <c:v>-179.84950000000003</c:v>
              </c:pt>
              <c:pt idx="2795">
                <c:v>-179.76669999999999</c:v>
              </c:pt>
              <c:pt idx="2796">
                <c:v>-179.6841</c:v>
              </c:pt>
              <c:pt idx="2797">
                <c:v>-179.60140000000001</c:v>
              </c:pt>
              <c:pt idx="2798">
                <c:v>-179.51859999999999</c:v>
              </c:pt>
              <c:pt idx="2799">
                <c:v>-179.4358</c:v>
              </c:pt>
              <c:pt idx="2800">
                <c:v>-179.35320000000002</c:v>
              </c:pt>
              <c:pt idx="2801">
                <c:v>-179.27049999999997</c:v>
              </c:pt>
              <c:pt idx="2802">
                <c:v>-179.18790000000001</c:v>
              </c:pt>
              <c:pt idx="2803">
                <c:v>-179.10519999999997</c:v>
              </c:pt>
              <c:pt idx="2804">
                <c:v>-179.02249999999998</c:v>
              </c:pt>
              <c:pt idx="2805">
                <c:v>-178.93959999999998</c:v>
              </c:pt>
              <c:pt idx="2806">
                <c:v>-178.857</c:v>
              </c:pt>
              <c:pt idx="2807">
                <c:v>-178.77439999999999</c:v>
              </c:pt>
              <c:pt idx="2808">
                <c:v>-178.69149999999999</c:v>
              </c:pt>
              <c:pt idx="2809">
                <c:v>-178.60889999999998</c:v>
              </c:pt>
              <c:pt idx="2810">
                <c:v>-178.52619999999999</c:v>
              </c:pt>
              <c:pt idx="2811">
                <c:v>-178.4435</c:v>
              </c:pt>
              <c:pt idx="2812">
                <c:v>-178.36070000000001</c:v>
              </c:pt>
              <c:pt idx="2813">
                <c:v>-178.27809999999999</c:v>
              </c:pt>
              <c:pt idx="2814">
                <c:v>-178.1953</c:v>
              </c:pt>
              <c:pt idx="2815">
                <c:v>-178.11270000000002</c:v>
              </c:pt>
              <c:pt idx="2816">
                <c:v>-178.02980000000002</c:v>
              </c:pt>
              <c:pt idx="2817">
                <c:v>-177.94720000000001</c:v>
              </c:pt>
              <c:pt idx="2818">
                <c:v>-177.86450000000002</c:v>
              </c:pt>
              <c:pt idx="2819">
                <c:v>-177.78190000000001</c:v>
              </c:pt>
              <c:pt idx="2820">
                <c:v>-177.69919999999999</c:v>
              </c:pt>
              <c:pt idx="2821">
                <c:v>-177.61630000000002</c:v>
              </c:pt>
              <c:pt idx="2822">
                <c:v>-177.53370000000001</c:v>
              </c:pt>
              <c:pt idx="2823">
                <c:v>-177.45089999999999</c:v>
              </c:pt>
              <c:pt idx="2824">
                <c:v>-177.3682</c:v>
              </c:pt>
              <c:pt idx="2825">
                <c:v>-177.28550000000001</c:v>
              </c:pt>
              <c:pt idx="2826">
                <c:v>-177.2028</c:v>
              </c:pt>
              <c:pt idx="2827">
                <c:v>-177.12029999999999</c:v>
              </c:pt>
              <c:pt idx="2828">
                <c:v>-177.03749999999999</c:v>
              </c:pt>
              <c:pt idx="2829">
                <c:v>-176.95480000000003</c:v>
              </c:pt>
              <c:pt idx="2830">
                <c:v>-176.87209999999999</c:v>
              </c:pt>
              <c:pt idx="2831">
                <c:v>-176.7894</c:v>
              </c:pt>
              <c:pt idx="2832">
                <c:v>-176.70669999999998</c:v>
              </c:pt>
              <c:pt idx="2833">
                <c:v>-176.62389999999999</c:v>
              </c:pt>
              <c:pt idx="2834">
                <c:v>-176.54119999999998</c:v>
              </c:pt>
              <c:pt idx="2835">
                <c:v>-176.45859999999999</c:v>
              </c:pt>
              <c:pt idx="2836">
                <c:v>-176.37589999999997</c:v>
              </c:pt>
              <c:pt idx="2837">
                <c:v>-176.29300000000001</c:v>
              </c:pt>
              <c:pt idx="2838">
                <c:v>-176.21039999999999</c:v>
              </c:pt>
              <c:pt idx="2839">
                <c:v>-176.1277</c:v>
              </c:pt>
              <c:pt idx="2840">
                <c:v>-176.04509999999999</c:v>
              </c:pt>
              <c:pt idx="2841">
                <c:v>-175.96230000000003</c:v>
              </c:pt>
              <c:pt idx="2842">
                <c:v>-175.87959999999998</c:v>
              </c:pt>
              <c:pt idx="2843">
                <c:v>-175.79680000000002</c:v>
              </c:pt>
              <c:pt idx="2844">
                <c:v>-175.7141</c:v>
              </c:pt>
              <c:pt idx="2845">
                <c:v>-175.63139999999999</c:v>
              </c:pt>
              <c:pt idx="2846">
                <c:v>-175.5488</c:v>
              </c:pt>
              <c:pt idx="2847">
                <c:v>-175.46589999999998</c:v>
              </c:pt>
              <c:pt idx="2848">
                <c:v>-175.38320000000002</c:v>
              </c:pt>
              <c:pt idx="2849">
                <c:v>-175.30070000000001</c:v>
              </c:pt>
              <c:pt idx="2850">
                <c:v>-175.21800000000002</c:v>
              </c:pt>
              <c:pt idx="2851">
                <c:v>-175.1353</c:v>
              </c:pt>
              <c:pt idx="2852">
                <c:v>-175.05250000000001</c:v>
              </c:pt>
              <c:pt idx="2853">
                <c:v>-174.96969999999999</c:v>
              </c:pt>
              <c:pt idx="2854">
                <c:v>-174.887</c:v>
              </c:pt>
              <c:pt idx="2855">
                <c:v>-174.80429999999998</c:v>
              </c:pt>
              <c:pt idx="2856">
                <c:v>-174.7218</c:v>
              </c:pt>
              <c:pt idx="2857">
                <c:v>-174.63899999999998</c:v>
              </c:pt>
              <c:pt idx="2858">
                <c:v>-174.55620000000002</c:v>
              </c:pt>
              <c:pt idx="2859">
                <c:v>-174.47359999999998</c:v>
              </c:pt>
              <c:pt idx="2860">
                <c:v>-174.39080000000001</c:v>
              </c:pt>
              <c:pt idx="2861">
                <c:v>-174.30809999999997</c:v>
              </c:pt>
              <c:pt idx="2862">
                <c:v>-174.22550000000001</c:v>
              </c:pt>
              <c:pt idx="2863">
                <c:v>-174.14269999999999</c:v>
              </c:pt>
              <c:pt idx="2864">
                <c:v>-174.06</c:v>
              </c:pt>
              <c:pt idx="2865">
                <c:v>-173.97730000000001</c:v>
              </c:pt>
              <c:pt idx="2866">
                <c:v>-173.89460000000003</c:v>
              </c:pt>
              <c:pt idx="2867">
                <c:v>-173.81179999999998</c:v>
              </c:pt>
              <c:pt idx="2868">
                <c:v>-173.72919999999999</c:v>
              </c:pt>
              <c:pt idx="2869">
                <c:v>-173.64659999999998</c:v>
              </c:pt>
              <c:pt idx="2870">
                <c:v>-173.56380000000001</c:v>
              </c:pt>
              <c:pt idx="2871">
                <c:v>-173.48099999999999</c:v>
              </c:pt>
              <c:pt idx="2872">
                <c:v>-173.39830000000001</c:v>
              </c:pt>
              <c:pt idx="2873">
                <c:v>-173.31580000000002</c:v>
              </c:pt>
              <c:pt idx="2874">
                <c:v>-173.23289999999997</c:v>
              </c:pt>
              <c:pt idx="2875">
                <c:v>-173.15030000000002</c:v>
              </c:pt>
              <c:pt idx="2876">
                <c:v>-173.0675</c:v>
              </c:pt>
              <c:pt idx="2877">
                <c:v>-172.98480000000001</c:v>
              </c:pt>
              <c:pt idx="2878">
                <c:v>-172.90219999999999</c:v>
              </c:pt>
              <c:pt idx="2879">
                <c:v>-172.81930000000003</c:v>
              </c:pt>
              <c:pt idx="2880">
                <c:v>-172.73669999999998</c:v>
              </c:pt>
              <c:pt idx="2881">
                <c:v>-172.65390000000002</c:v>
              </c:pt>
              <c:pt idx="2882">
                <c:v>-172.57140000000001</c:v>
              </c:pt>
              <c:pt idx="2883">
                <c:v>-172.48860000000002</c:v>
              </c:pt>
              <c:pt idx="2884">
                <c:v>-172.40600000000001</c:v>
              </c:pt>
              <c:pt idx="2885">
                <c:v>-172.32320000000004</c:v>
              </c:pt>
              <c:pt idx="2886">
                <c:v>-172.24060000000003</c:v>
              </c:pt>
              <c:pt idx="2887">
                <c:v>-172.15779999999998</c:v>
              </c:pt>
              <c:pt idx="2888">
                <c:v>-172.07510000000002</c:v>
              </c:pt>
              <c:pt idx="2889">
                <c:v>-171.9923</c:v>
              </c:pt>
              <c:pt idx="2890">
                <c:v>-171.90970000000002</c:v>
              </c:pt>
              <c:pt idx="2891">
                <c:v>-171.82689999999999</c:v>
              </c:pt>
              <c:pt idx="2892">
                <c:v>-171.74430000000001</c:v>
              </c:pt>
              <c:pt idx="2893">
                <c:v>-171.66149999999999</c:v>
              </c:pt>
              <c:pt idx="2894">
                <c:v>-171.57889999999998</c:v>
              </c:pt>
              <c:pt idx="2895">
                <c:v>-171.49610000000001</c:v>
              </c:pt>
              <c:pt idx="2896">
                <c:v>-171.41329999999999</c:v>
              </c:pt>
              <c:pt idx="2897">
                <c:v>-171.33070000000001</c:v>
              </c:pt>
              <c:pt idx="2898">
                <c:v>-171.24799999999999</c:v>
              </c:pt>
              <c:pt idx="2899">
                <c:v>-171.1652</c:v>
              </c:pt>
              <c:pt idx="2900">
                <c:v>-171.08249999999998</c:v>
              </c:pt>
              <c:pt idx="2901">
                <c:v>-170.99980000000002</c:v>
              </c:pt>
              <c:pt idx="2902">
                <c:v>-170.91709999999998</c:v>
              </c:pt>
              <c:pt idx="2903">
                <c:v>-170.83429999999998</c:v>
              </c:pt>
              <c:pt idx="2904">
                <c:v>-170.7518</c:v>
              </c:pt>
              <c:pt idx="2905">
                <c:v>-170.66899999999998</c:v>
              </c:pt>
              <c:pt idx="2906">
                <c:v>-170.5864</c:v>
              </c:pt>
              <c:pt idx="2907">
                <c:v>-170.50360000000001</c:v>
              </c:pt>
              <c:pt idx="2908">
                <c:v>-170.42090000000002</c:v>
              </c:pt>
              <c:pt idx="2909">
                <c:v>-170.3382</c:v>
              </c:pt>
              <c:pt idx="2910">
                <c:v>-170.25549999999998</c:v>
              </c:pt>
              <c:pt idx="2911">
                <c:v>-170.17270000000002</c:v>
              </c:pt>
              <c:pt idx="2912">
                <c:v>-170.09010000000001</c:v>
              </c:pt>
              <c:pt idx="2913">
                <c:v>-170.00720000000001</c:v>
              </c:pt>
              <c:pt idx="2914">
                <c:v>-169.9247</c:v>
              </c:pt>
              <c:pt idx="2915">
                <c:v>-169.84190000000001</c:v>
              </c:pt>
              <c:pt idx="2916">
                <c:v>-169.75919999999999</c:v>
              </c:pt>
              <c:pt idx="2917">
                <c:v>-169.67660000000001</c:v>
              </c:pt>
              <c:pt idx="2918">
                <c:v>-169.59390000000002</c:v>
              </c:pt>
              <c:pt idx="2919">
                <c:v>-169.5111</c:v>
              </c:pt>
              <c:pt idx="2920">
                <c:v>-169.42840000000001</c:v>
              </c:pt>
              <c:pt idx="2921">
                <c:v>-169.34569999999999</c:v>
              </c:pt>
              <c:pt idx="2922">
                <c:v>-169.26300000000001</c:v>
              </c:pt>
              <c:pt idx="2923">
                <c:v>-169.18020000000001</c:v>
              </c:pt>
              <c:pt idx="2924">
                <c:v>-169.0976</c:v>
              </c:pt>
              <c:pt idx="2925">
                <c:v>-169.01499999999999</c:v>
              </c:pt>
              <c:pt idx="2926">
                <c:v>-168.93209999999999</c:v>
              </c:pt>
              <c:pt idx="2927">
                <c:v>-168.84960000000001</c:v>
              </c:pt>
              <c:pt idx="2928">
                <c:v>-168.76679999999999</c:v>
              </c:pt>
              <c:pt idx="2929">
                <c:v>-168.68400000000003</c:v>
              </c:pt>
              <c:pt idx="2930">
                <c:v>-168.60140000000001</c:v>
              </c:pt>
              <c:pt idx="2931">
                <c:v>-168.51859999999999</c:v>
              </c:pt>
              <c:pt idx="2932">
                <c:v>-168.4359</c:v>
              </c:pt>
              <c:pt idx="2933">
                <c:v>-168.35329999999999</c:v>
              </c:pt>
              <c:pt idx="2934">
                <c:v>-168.2705</c:v>
              </c:pt>
              <c:pt idx="2935">
                <c:v>-168.18779999999998</c:v>
              </c:pt>
              <c:pt idx="2936">
                <c:v>-168.10509999999999</c:v>
              </c:pt>
              <c:pt idx="2937">
                <c:v>-168.0224</c:v>
              </c:pt>
              <c:pt idx="2938">
                <c:v>-167.93959999999998</c:v>
              </c:pt>
              <c:pt idx="2939">
                <c:v>-167.857</c:v>
              </c:pt>
              <c:pt idx="2940">
                <c:v>-167.77430000000001</c:v>
              </c:pt>
              <c:pt idx="2941">
                <c:v>-167.69150000000002</c:v>
              </c:pt>
              <c:pt idx="2942">
                <c:v>-167.60900000000001</c:v>
              </c:pt>
              <c:pt idx="2943">
                <c:v>-167.52609999999999</c:v>
              </c:pt>
              <c:pt idx="2944">
                <c:v>-167.4434</c:v>
              </c:pt>
              <c:pt idx="2945">
                <c:v>-167.36079999999998</c:v>
              </c:pt>
              <c:pt idx="2946">
                <c:v>-167.27790000000002</c:v>
              </c:pt>
              <c:pt idx="2947">
                <c:v>-167.1953</c:v>
              </c:pt>
              <c:pt idx="2948">
                <c:v>-167.11250000000001</c:v>
              </c:pt>
              <c:pt idx="2949">
                <c:v>-167.0299</c:v>
              </c:pt>
              <c:pt idx="2950">
                <c:v>-166.94720000000001</c:v>
              </c:pt>
              <c:pt idx="2951">
                <c:v>-166.86450000000002</c:v>
              </c:pt>
              <c:pt idx="2952">
                <c:v>-166.7817</c:v>
              </c:pt>
              <c:pt idx="2953">
                <c:v>-166.69920000000002</c:v>
              </c:pt>
              <c:pt idx="2954">
                <c:v>-166.61630000000002</c:v>
              </c:pt>
              <c:pt idx="2955">
                <c:v>-166.53369999999998</c:v>
              </c:pt>
              <c:pt idx="2956">
                <c:v>-166.45099999999999</c:v>
              </c:pt>
              <c:pt idx="2957">
                <c:v>-166.36829999999998</c:v>
              </c:pt>
              <c:pt idx="2958">
                <c:v>-166.28550000000001</c:v>
              </c:pt>
              <c:pt idx="2959">
                <c:v>-166.2029</c:v>
              </c:pt>
              <c:pt idx="2960">
                <c:v>-166.12019999999998</c:v>
              </c:pt>
              <c:pt idx="2961">
                <c:v>-166.03739999999999</c:v>
              </c:pt>
              <c:pt idx="2962">
                <c:v>-165.9547</c:v>
              </c:pt>
              <c:pt idx="2963">
                <c:v>-165.87200000000001</c:v>
              </c:pt>
              <c:pt idx="2964">
                <c:v>-165.78919999999999</c:v>
              </c:pt>
              <c:pt idx="2965">
                <c:v>-165.70659999999998</c:v>
              </c:pt>
              <c:pt idx="2966">
                <c:v>-165.62380000000002</c:v>
              </c:pt>
              <c:pt idx="2967">
                <c:v>-165.5412</c:v>
              </c:pt>
              <c:pt idx="2968">
                <c:v>-165.45849999999999</c:v>
              </c:pt>
              <c:pt idx="2969">
                <c:v>-165.37570000000002</c:v>
              </c:pt>
              <c:pt idx="2970">
                <c:v>-165.29299999999998</c:v>
              </c:pt>
              <c:pt idx="2971">
                <c:v>-165.21039999999999</c:v>
              </c:pt>
              <c:pt idx="2972">
                <c:v>-165.1276</c:v>
              </c:pt>
              <c:pt idx="2973">
                <c:v>-165.04489999999998</c:v>
              </c:pt>
              <c:pt idx="2974">
                <c:v>-164.96209999999999</c:v>
              </c:pt>
              <c:pt idx="2975">
                <c:v>-164.87959999999998</c:v>
              </c:pt>
              <c:pt idx="2976">
                <c:v>-164.79680000000002</c:v>
              </c:pt>
              <c:pt idx="2977">
                <c:v>-164.7141</c:v>
              </c:pt>
              <c:pt idx="2978">
                <c:v>-164.63150000000002</c:v>
              </c:pt>
              <c:pt idx="2979">
                <c:v>-164.54859999999996</c:v>
              </c:pt>
              <c:pt idx="2980">
                <c:v>-164.46600000000001</c:v>
              </c:pt>
              <c:pt idx="2981">
                <c:v>-164.38329999999999</c:v>
              </c:pt>
              <c:pt idx="2982">
                <c:v>-164.30050000000003</c:v>
              </c:pt>
              <c:pt idx="2983">
                <c:v>-164.21789999999999</c:v>
              </c:pt>
              <c:pt idx="2984">
                <c:v>-164.13510000000002</c:v>
              </c:pt>
              <c:pt idx="2985">
                <c:v>-164.05240000000001</c:v>
              </c:pt>
              <c:pt idx="2986">
                <c:v>-163.96969999999999</c:v>
              </c:pt>
              <c:pt idx="2987">
                <c:v>-163.88709999999998</c:v>
              </c:pt>
              <c:pt idx="2988">
                <c:v>-163.80430000000001</c:v>
              </c:pt>
              <c:pt idx="2989">
                <c:v>-163.7216</c:v>
              </c:pt>
              <c:pt idx="2990">
                <c:v>-163.6388</c:v>
              </c:pt>
              <c:pt idx="2991">
                <c:v>-163.55620000000002</c:v>
              </c:pt>
              <c:pt idx="2992">
                <c:v>-163.4735</c:v>
              </c:pt>
              <c:pt idx="2993">
                <c:v>-163.39080000000001</c:v>
              </c:pt>
              <c:pt idx="2994">
                <c:v>-163.3081</c:v>
              </c:pt>
              <c:pt idx="2995">
                <c:v>-163.2253</c:v>
              </c:pt>
              <c:pt idx="2996">
                <c:v>-163.14269999999999</c:v>
              </c:pt>
              <c:pt idx="2997">
                <c:v>-163.06</c:v>
              </c:pt>
              <c:pt idx="2998">
                <c:v>-162.97719999999998</c:v>
              </c:pt>
              <c:pt idx="2999">
                <c:v>-162.89449999999999</c:v>
              </c:pt>
              <c:pt idx="3000">
                <c:v>-162.81180000000001</c:v>
              </c:pt>
              <c:pt idx="3001">
                <c:v>-162.72910000000002</c:v>
              </c:pt>
              <c:pt idx="3002">
                <c:v>-162.6465</c:v>
              </c:pt>
              <c:pt idx="3003">
                <c:v>-162.56359999999998</c:v>
              </c:pt>
              <c:pt idx="3004">
                <c:v>-162.48100000000002</c:v>
              </c:pt>
              <c:pt idx="3005">
                <c:v>-162.39830000000001</c:v>
              </c:pt>
              <c:pt idx="3006">
                <c:v>-162.31550000000004</c:v>
              </c:pt>
              <c:pt idx="3007">
                <c:v>-162.2329</c:v>
              </c:pt>
              <c:pt idx="3008">
                <c:v>-162.15019999999998</c:v>
              </c:pt>
              <c:pt idx="3009">
                <c:v>-162.06740000000002</c:v>
              </c:pt>
              <c:pt idx="3010">
                <c:v>-161.9847</c:v>
              </c:pt>
              <c:pt idx="3011">
                <c:v>-161.90199999999999</c:v>
              </c:pt>
              <c:pt idx="3012">
                <c:v>-161.81920000000002</c:v>
              </c:pt>
              <c:pt idx="3013">
                <c:v>-161.73659999999998</c:v>
              </c:pt>
              <c:pt idx="3014">
                <c:v>-161.6541</c:v>
              </c:pt>
              <c:pt idx="3015">
                <c:v>-161.57120000000003</c:v>
              </c:pt>
              <c:pt idx="3016">
                <c:v>-161.48859999999999</c:v>
              </c:pt>
              <c:pt idx="3017">
                <c:v>-161.4058</c:v>
              </c:pt>
              <c:pt idx="3018">
                <c:v>-161.32310000000001</c:v>
              </c:pt>
              <c:pt idx="3019">
                <c:v>-161.24029999999999</c:v>
              </c:pt>
              <c:pt idx="3020">
                <c:v>-161.15770000000001</c:v>
              </c:pt>
              <c:pt idx="3021">
                <c:v>-161.07500000000002</c:v>
              </c:pt>
              <c:pt idx="3022">
                <c:v>-160.9922</c:v>
              </c:pt>
              <c:pt idx="3023">
                <c:v>-160.90959999999998</c:v>
              </c:pt>
              <c:pt idx="3024">
                <c:v>-160.82679999999999</c:v>
              </c:pt>
              <c:pt idx="3025">
                <c:v>-160.7441</c:v>
              </c:pt>
              <c:pt idx="3026">
                <c:v>-160.66129999999998</c:v>
              </c:pt>
              <c:pt idx="3027">
                <c:v>-160.57870000000003</c:v>
              </c:pt>
              <c:pt idx="3028">
                <c:v>-160.49590000000001</c:v>
              </c:pt>
              <c:pt idx="3029">
                <c:v>-160.41320000000002</c:v>
              </c:pt>
              <c:pt idx="3030">
                <c:v>-160.33080000000001</c:v>
              </c:pt>
              <c:pt idx="3031">
                <c:v>-160.24799999999999</c:v>
              </c:pt>
              <c:pt idx="3032">
                <c:v>-160.1653</c:v>
              </c:pt>
              <c:pt idx="3033">
                <c:v>-160.08250000000001</c:v>
              </c:pt>
              <c:pt idx="3034">
                <c:v>-159.99980000000002</c:v>
              </c:pt>
              <c:pt idx="3035">
                <c:v>-159.91709999999998</c:v>
              </c:pt>
              <c:pt idx="3036">
                <c:v>-159.83430000000001</c:v>
              </c:pt>
              <c:pt idx="3037">
                <c:v>-159.7516</c:v>
              </c:pt>
              <c:pt idx="3038">
                <c:v>-159.66909999999999</c:v>
              </c:pt>
              <c:pt idx="3039">
                <c:v>-159.58619999999999</c:v>
              </c:pt>
              <c:pt idx="3040">
                <c:v>-159.5035</c:v>
              </c:pt>
              <c:pt idx="3041">
                <c:v>-159.42079999999999</c:v>
              </c:pt>
              <c:pt idx="3042">
                <c:v>-159.33810000000003</c:v>
              </c:pt>
              <c:pt idx="3043">
                <c:v>-159.25540000000001</c:v>
              </c:pt>
              <c:pt idx="3044">
                <c:v>-159.17259999999999</c:v>
              </c:pt>
              <c:pt idx="3045">
                <c:v>-159.09009999999998</c:v>
              </c:pt>
              <c:pt idx="3046">
                <c:v>-159.00740000000002</c:v>
              </c:pt>
              <c:pt idx="3047">
                <c:v>-158.9246</c:v>
              </c:pt>
              <c:pt idx="3048">
                <c:v>-158.84179999999998</c:v>
              </c:pt>
              <c:pt idx="3049">
                <c:v>-158.7593</c:v>
              </c:pt>
              <c:pt idx="3050">
                <c:v>-158.6765</c:v>
              </c:pt>
              <c:pt idx="3051">
                <c:v>-158.59379999999999</c:v>
              </c:pt>
              <c:pt idx="3052">
                <c:v>-158.5111</c:v>
              </c:pt>
              <c:pt idx="3053">
                <c:v>-158.42829999999998</c:v>
              </c:pt>
              <c:pt idx="3054">
                <c:v>-158.34570000000002</c:v>
              </c:pt>
              <c:pt idx="3055">
                <c:v>-158.2629</c:v>
              </c:pt>
              <c:pt idx="3056">
                <c:v>-158.18009999999998</c:v>
              </c:pt>
              <c:pt idx="3057">
                <c:v>-158.0975</c:v>
              </c:pt>
              <c:pt idx="3058">
                <c:v>-158.0147</c:v>
              </c:pt>
              <c:pt idx="3059">
                <c:v>-157.93209999999999</c:v>
              </c:pt>
              <c:pt idx="3060">
                <c:v>-157.8494</c:v>
              </c:pt>
              <c:pt idx="3061">
                <c:v>-157.76669999999999</c:v>
              </c:pt>
              <c:pt idx="3062">
                <c:v>-157.68400000000003</c:v>
              </c:pt>
              <c:pt idx="3063">
                <c:v>-157.60130000000001</c:v>
              </c:pt>
              <c:pt idx="3064">
                <c:v>-157.51850000000002</c:v>
              </c:pt>
              <c:pt idx="3065">
                <c:v>-157.4358</c:v>
              </c:pt>
              <c:pt idx="3066">
                <c:v>-157.35320000000002</c:v>
              </c:pt>
              <c:pt idx="3067">
                <c:v>-157.2704</c:v>
              </c:pt>
              <c:pt idx="3068">
                <c:v>-157.18770000000001</c:v>
              </c:pt>
              <c:pt idx="3069">
                <c:v>-157.1052</c:v>
              </c:pt>
              <c:pt idx="3070">
                <c:v>-157.0223</c:v>
              </c:pt>
              <c:pt idx="3071">
                <c:v>-156.93940000000001</c:v>
              </c:pt>
              <c:pt idx="3072">
                <c:v>-156.85680000000002</c:v>
              </c:pt>
              <c:pt idx="3073">
                <c:v>-156.7741</c:v>
              </c:pt>
              <c:pt idx="3074">
                <c:v>-156.69150000000002</c:v>
              </c:pt>
              <c:pt idx="3075">
                <c:v>-156.6087</c:v>
              </c:pt>
              <c:pt idx="3076">
                <c:v>-156.52610000000001</c:v>
              </c:pt>
              <c:pt idx="3077">
                <c:v>-156.4434</c:v>
              </c:pt>
              <c:pt idx="3078">
                <c:v>-156.36060000000001</c:v>
              </c:pt>
              <c:pt idx="3079">
                <c:v>-156.27800000000002</c:v>
              </c:pt>
              <c:pt idx="3080">
                <c:v>-156.1951</c:v>
              </c:pt>
              <c:pt idx="3081">
                <c:v>-156.11250000000001</c:v>
              </c:pt>
              <c:pt idx="3082">
                <c:v>-156.02979999999999</c:v>
              </c:pt>
              <c:pt idx="3083">
                <c:v>-155.94720000000001</c:v>
              </c:pt>
              <c:pt idx="3084">
                <c:v>-155.86450000000002</c:v>
              </c:pt>
              <c:pt idx="3085">
                <c:v>-155.7818</c:v>
              </c:pt>
              <c:pt idx="3086">
                <c:v>-155.69890000000001</c:v>
              </c:pt>
              <c:pt idx="3087">
                <c:v>-155.61619999999999</c:v>
              </c:pt>
              <c:pt idx="3088">
                <c:v>-155.5334</c:v>
              </c:pt>
              <c:pt idx="3089">
                <c:v>-155.45080000000002</c:v>
              </c:pt>
              <c:pt idx="3090">
                <c:v>-155.3681</c:v>
              </c:pt>
              <c:pt idx="3091">
                <c:v>-155.28540000000001</c:v>
              </c:pt>
              <c:pt idx="3092">
                <c:v>-155.20270000000002</c:v>
              </c:pt>
              <c:pt idx="3093">
                <c:v>-155.12010000000001</c:v>
              </c:pt>
              <c:pt idx="3094">
                <c:v>-155.03729999999999</c:v>
              </c:pt>
              <c:pt idx="3095">
                <c:v>-154.9545</c:v>
              </c:pt>
              <c:pt idx="3096">
                <c:v>-154.87190000000001</c:v>
              </c:pt>
              <c:pt idx="3097">
                <c:v>-154.78919999999999</c:v>
              </c:pt>
              <c:pt idx="3098">
                <c:v>-154.70650000000001</c:v>
              </c:pt>
              <c:pt idx="3099">
                <c:v>-154.62369999999999</c:v>
              </c:pt>
              <c:pt idx="3100">
                <c:v>-154.54110000000003</c:v>
              </c:pt>
              <c:pt idx="3101">
                <c:v>-154.45840000000001</c:v>
              </c:pt>
              <c:pt idx="3102">
                <c:v>-154.37560000000002</c:v>
              </c:pt>
              <c:pt idx="3103">
                <c:v>-154.29300000000001</c:v>
              </c:pt>
              <c:pt idx="3104">
                <c:v>-154.21019999999999</c:v>
              </c:pt>
              <c:pt idx="3105">
                <c:v>-154.1276</c:v>
              </c:pt>
              <c:pt idx="3106">
                <c:v>-154.04489999999998</c:v>
              </c:pt>
              <c:pt idx="3107">
                <c:v>-153.96209999999999</c:v>
              </c:pt>
              <c:pt idx="3108">
                <c:v>-153.8794</c:v>
              </c:pt>
              <c:pt idx="3109">
                <c:v>-153.79659999999998</c:v>
              </c:pt>
              <c:pt idx="3110">
                <c:v>-153.71379999999999</c:v>
              </c:pt>
              <c:pt idx="3111">
                <c:v>-153.63120000000001</c:v>
              </c:pt>
              <c:pt idx="3112">
                <c:v>-153.54859999999999</c:v>
              </c:pt>
              <c:pt idx="3113">
                <c:v>-153.4658</c:v>
              </c:pt>
              <c:pt idx="3114">
                <c:v>-153.38300000000001</c:v>
              </c:pt>
              <c:pt idx="3115">
                <c:v>-153.30040000000002</c:v>
              </c:pt>
              <c:pt idx="3116">
                <c:v>-153.2176</c:v>
              </c:pt>
              <c:pt idx="3117">
                <c:v>-153.13499999999999</c:v>
              </c:pt>
              <c:pt idx="3118">
                <c:v>-153.05240000000001</c:v>
              </c:pt>
              <c:pt idx="3119">
                <c:v>-152.96960000000001</c:v>
              </c:pt>
              <c:pt idx="3120">
                <c:v>-152.88690000000003</c:v>
              </c:pt>
              <c:pt idx="3121">
                <c:v>-152.80430000000001</c:v>
              </c:pt>
              <c:pt idx="3122">
                <c:v>-152.72149999999999</c:v>
              </c:pt>
              <c:pt idx="3123">
                <c:v>-152.63889999999998</c:v>
              </c:pt>
              <c:pt idx="3124">
                <c:v>-152.55610000000001</c:v>
              </c:pt>
              <c:pt idx="3125">
                <c:v>-152.4734</c:v>
              </c:pt>
              <c:pt idx="3126">
                <c:v>-152.39070000000001</c:v>
              </c:pt>
              <c:pt idx="3127">
                <c:v>-152.30799999999999</c:v>
              </c:pt>
              <c:pt idx="3128">
                <c:v>-152.22540000000001</c:v>
              </c:pt>
              <c:pt idx="3129">
                <c:v>-152.14250000000001</c:v>
              </c:pt>
              <c:pt idx="3130">
                <c:v>-152.0598</c:v>
              </c:pt>
              <c:pt idx="3131">
                <c:v>-151.97720000000001</c:v>
              </c:pt>
              <c:pt idx="3132">
                <c:v>-151.89449999999999</c:v>
              </c:pt>
              <c:pt idx="3133">
                <c:v>-151.8117</c:v>
              </c:pt>
              <c:pt idx="3134">
                <c:v>-151.72900000000001</c:v>
              </c:pt>
              <c:pt idx="3135">
                <c:v>-151.6463</c:v>
              </c:pt>
              <c:pt idx="3136">
                <c:v>-151.56349999999998</c:v>
              </c:pt>
              <c:pt idx="3137">
                <c:v>-151.48079999999999</c:v>
              </c:pt>
              <c:pt idx="3138">
                <c:v>-151.3982</c:v>
              </c:pt>
              <c:pt idx="3139">
                <c:v>-151.31549999999999</c:v>
              </c:pt>
              <c:pt idx="3140">
                <c:v>-151.23269999999999</c:v>
              </c:pt>
              <c:pt idx="3141">
                <c:v>-151.15010000000001</c:v>
              </c:pt>
              <c:pt idx="3142">
                <c:v>-151.06740000000002</c:v>
              </c:pt>
              <c:pt idx="3143">
                <c:v>-150.9847</c:v>
              </c:pt>
              <c:pt idx="3144">
                <c:v>-150.90189999999998</c:v>
              </c:pt>
              <c:pt idx="3145">
                <c:v>-150.8192</c:v>
              </c:pt>
              <c:pt idx="3146">
                <c:v>-150.7364</c:v>
              </c:pt>
              <c:pt idx="3147">
                <c:v>-150.65370000000001</c:v>
              </c:pt>
              <c:pt idx="3148">
                <c:v>-150.5711</c:v>
              </c:pt>
              <c:pt idx="3149">
                <c:v>-150.48829999999998</c:v>
              </c:pt>
              <c:pt idx="3150">
                <c:v>-150.40569999999997</c:v>
              </c:pt>
              <c:pt idx="3151">
                <c:v>-150.3229</c:v>
              </c:pt>
              <c:pt idx="3152">
                <c:v>-150.24029999999999</c:v>
              </c:pt>
              <c:pt idx="3153">
                <c:v>-150.1576</c:v>
              </c:pt>
              <c:pt idx="3154">
                <c:v>-150.07470000000001</c:v>
              </c:pt>
              <c:pt idx="3155">
                <c:v>-149.99209999999999</c:v>
              </c:pt>
              <c:pt idx="3156">
                <c:v>-149.90950000000001</c:v>
              </c:pt>
              <c:pt idx="3157">
                <c:v>-149.82659999999998</c:v>
              </c:pt>
              <c:pt idx="3158">
                <c:v>-149.744</c:v>
              </c:pt>
              <c:pt idx="3159">
                <c:v>-149.66129999999998</c:v>
              </c:pt>
              <c:pt idx="3160">
                <c:v>-149.57850000000002</c:v>
              </c:pt>
              <c:pt idx="3161">
                <c:v>-149.49590000000001</c:v>
              </c:pt>
              <c:pt idx="3162">
                <c:v>-149.41309999999999</c:v>
              </c:pt>
              <c:pt idx="3163">
                <c:v>-149.3304</c:v>
              </c:pt>
              <c:pt idx="3164">
                <c:v>-149.24770000000001</c:v>
              </c:pt>
              <c:pt idx="3165">
                <c:v>-149.1651</c:v>
              </c:pt>
              <c:pt idx="3166">
                <c:v>-149.0823</c:v>
              </c:pt>
              <c:pt idx="3167">
                <c:v>-148.99959999999999</c:v>
              </c:pt>
              <c:pt idx="3168">
                <c:v>-148.91700000000003</c:v>
              </c:pt>
              <c:pt idx="3169">
                <c:v>-148.83429999999998</c:v>
              </c:pt>
              <c:pt idx="3170">
                <c:v>-148.75150000000002</c:v>
              </c:pt>
              <c:pt idx="3171">
                <c:v>-148.6687</c:v>
              </c:pt>
              <c:pt idx="3172">
                <c:v>-148.58589999999998</c:v>
              </c:pt>
              <c:pt idx="3173">
                <c:v>-148.5034</c:v>
              </c:pt>
              <c:pt idx="3174">
                <c:v>-148.42060000000001</c:v>
              </c:pt>
              <c:pt idx="3175">
                <c:v>-148.33799999999999</c:v>
              </c:pt>
              <c:pt idx="3176">
                <c:v>-148.2552</c:v>
              </c:pt>
              <c:pt idx="3177">
                <c:v>-148.17239999999998</c:v>
              </c:pt>
              <c:pt idx="3178">
                <c:v>-148.0899</c:v>
              </c:pt>
              <c:pt idx="3179">
                <c:v>-148.00710000000001</c:v>
              </c:pt>
              <c:pt idx="3180">
                <c:v>-147.92439999999999</c:v>
              </c:pt>
              <c:pt idx="3181">
                <c:v>-147.8416</c:v>
              </c:pt>
              <c:pt idx="3182">
                <c:v>-147.75900000000001</c:v>
              </c:pt>
              <c:pt idx="3183">
                <c:v>-147.6763</c:v>
              </c:pt>
              <c:pt idx="3184">
                <c:v>-147.59350000000001</c:v>
              </c:pt>
              <c:pt idx="3185">
                <c:v>-147.511</c:v>
              </c:pt>
              <c:pt idx="3186">
                <c:v>-147.4281</c:v>
              </c:pt>
              <c:pt idx="3187">
                <c:v>-147.34559999999999</c:v>
              </c:pt>
              <c:pt idx="3188">
                <c:v>-147.2628</c:v>
              </c:pt>
              <c:pt idx="3189">
                <c:v>-147.18</c:v>
              </c:pt>
              <c:pt idx="3190">
                <c:v>-147.09730000000002</c:v>
              </c:pt>
              <c:pt idx="3191">
                <c:v>-147.0147</c:v>
              </c:pt>
              <c:pt idx="3192">
                <c:v>-146.93189999999998</c:v>
              </c:pt>
              <c:pt idx="3193">
                <c:v>-146.84920000000002</c:v>
              </c:pt>
              <c:pt idx="3194">
                <c:v>-146.7664</c:v>
              </c:pt>
              <c:pt idx="3195">
                <c:v>-146.68380000000002</c:v>
              </c:pt>
              <c:pt idx="3196">
                <c:v>-146.601</c:v>
              </c:pt>
              <c:pt idx="3197">
                <c:v>-146.51829999999998</c:v>
              </c:pt>
              <c:pt idx="3198">
                <c:v>-146.43559999999999</c:v>
              </c:pt>
              <c:pt idx="3199">
                <c:v>-146.35300000000001</c:v>
              </c:pt>
              <c:pt idx="3200">
                <c:v>-146.27019999999999</c:v>
              </c:pt>
              <c:pt idx="3201">
                <c:v>-146.1875</c:v>
              </c:pt>
              <c:pt idx="3202">
                <c:v>-146.10479999999998</c:v>
              </c:pt>
              <c:pt idx="3203">
                <c:v>-146.0222</c:v>
              </c:pt>
              <c:pt idx="3204">
                <c:v>-145.9393</c:v>
              </c:pt>
              <c:pt idx="3205">
                <c:v>-145.85680000000002</c:v>
              </c:pt>
              <c:pt idx="3206">
                <c:v>-145.774</c:v>
              </c:pt>
              <c:pt idx="3207">
                <c:v>-145.69129999999998</c:v>
              </c:pt>
              <c:pt idx="3208">
                <c:v>-145.60860000000002</c:v>
              </c:pt>
              <c:pt idx="3209">
                <c:v>-145.52599999999998</c:v>
              </c:pt>
              <c:pt idx="3210">
                <c:v>-145.44309999999999</c:v>
              </c:pt>
              <c:pt idx="3211">
                <c:v>-145.3605</c:v>
              </c:pt>
              <c:pt idx="3212">
                <c:v>-145.27770000000001</c:v>
              </c:pt>
              <c:pt idx="3213">
                <c:v>-145.19499999999999</c:v>
              </c:pt>
              <c:pt idx="3214">
                <c:v>-145.1123</c:v>
              </c:pt>
              <c:pt idx="3215">
                <c:v>-145.02959999999999</c:v>
              </c:pt>
              <c:pt idx="3216">
                <c:v>-144.947</c:v>
              </c:pt>
              <c:pt idx="3217">
                <c:v>-144.86420000000001</c:v>
              </c:pt>
              <c:pt idx="3218">
                <c:v>-144.7816</c:v>
              </c:pt>
              <c:pt idx="3219">
                <c:v>-144.69880000000001</c:v>
              </c:pt>
              <c:pt idx="3220">
                <c:v>-144.61600000000001</c:v>
              </c:pt>
              <c:pt idx="3221">
                <c:v>-144.53330000000003</c:v>
              </c:pt>
              <c:pt idx="3222">
                <c:v>-144.45069999999998</c:v>
              </c:pt>
              <c:pt idx="3223">
                <c:v>-144.36800000000002</c:v>
              </c:pt>
              <c:pt idx="3224">
                <c:v>-144.28530000000001</c:v>
              </c:pt>
              <c:pt idx="3225">
                <c:v>-144.20240000000001</c:v>
              </c:pt>
              <c:pt idx="3226">
                <c:v>-144.1199</c:v>
              </c:pt>
              <c:pt idx="3227">
                <c:v>-144.03709999999998</c:v>
              </c:pt>
              <c:pt idx="3228">
                <c:v>-143.9545</c:v>
              </c:pt>
              <c:pt idx="3229">
                <c:v>-143.8717</c:v>
              </c:pt>
              <c:pt idx="3230">
                <c:v>-143.78889999999998</c:v>
              </c:pt>
              <c:pt idx="3231">
                <c:v>-143.7063</c:v>
              </c:pt>
              <c:pt idx="3232">
                <c:v>-143.62359999999998</c:v>
              </c:pt>
              <c:pt idx="3233">
                <c:v>-143.54089999999999</c:v>
              </c:pt>
              <c:pt idx="3234">
                <c:v>-143.45820000000001</c:v>
              </c:pt>
              <c:pt idx="3235">
                <c:v>-143.37549999999999</c:v>
              </c:pt>
              <c:pt idx="3236">
                <c:v>-143.2928</c:v>
              </c:pt>
              <c:pt idx="3237">
                <c:v>-143.21</c:v>
              </c:pt>
              <c:pt idx="3238">
                <c:v>-143.1275</c:v>
              </c:pt>
              <c:pt idx="3239">
                <c:v>-143.0446</c:v>
              </c:pt>
              <c:pt idx="3240">
                <c:v>-142.96189999999999</c:v>
              </c:pt>
              <c:pt idx="3241">
                <c:v>-142.8793</c:v>
              </c:pt>
              <c:pt idx="3242">
                <c:v>-142.79640000000001</c:v>
              </c:pt>
              <c:pt idx="3243">
                <c:v>-142.71379999999999</c:v>
              </c:pt>
              <c:pt idx="3244">
                <c:v>-142.6311</c:v>
              </c:pt>
              <c:pt idx="3245">
                <c:v>-142.54830000000001</c:v>
              </c:pt>
              <c:pt idx="3246">
                <c:v>-142.4657</c:v>
              </c:pt>
              <c:pt idx="3247">
                <c:v>-142.38290000000001</c:v>
              </c:pt>
              <c:pt idx="3248">
                <c:v>-142.30029999999999</c:v>
              </c:pt>
              <c:pt idx="3249">
                <c:v>-142.2176</c:v>
              </c:pt>
              <c:pt idx="3250">
                <c:v>-142.13479999999998</c:v>
              </c:pt>
              <c:pt idx="3251">
                <c:v>-142.05219999999997</c:v>
              </c:pt>
              <c:pt idx="3252">
                <c:v>-141.9693</c:v>
              </c:pt>
              <c:pt idx="3253">
                <c:v>-141.88669999999999</c:v>
              </c:pt>
              <c:pt idx="3254">
                <c:v>-141.8039</c:v>
              </c:pt>
              <c:pt idx="3255">
                <c:v>-141.72130000000001</c:v>
              </c:pt>
              <c:pt idx="3256">
                <c:v>-141.63850000000002</c:v>
              </c:pt>
              <c:pt idx="3257">
                <c:v>-141.55589999999998</c:v>
              </c:pt>
              <c:pt idx="3258">
                <c:v>-141.47309999999999</c:v>
              </c:pt>
              <c:pt idx="3259">
                <c:v>-141.3904</c:v>
              </c:pt>
              <c:pt idx="3260">
                <c:v>-141.30779999999999</c:v>
              </c:pt>
              <c:pt idx="3261">
                <c:v>-141.22500000000002</c:v>
              </c:pt>
              <c:pt idx="3262">
                <c:v>-141.1422</c:v>
              </c:pt>
              <c:pt idx="3263">
                <c:v>-141.05969999999999</c:v>
              </c:pt>
              <c:pt idx="3264">
                <c:v>-140.9769</c:v>
              </c:pt>
              <c:pt idx="3265">
                <c:v>-140.89420000000001</c:v>
              </c:pt>
              <c:pt idx="3266">
                <c:v>-140.81139999999999</c:v>
              </c:pt>
              <c:pt idx="3267">
                <c:v>-140.72890000000001</c:v>
              </c:pt>
              <c:pt idx="3268">
                <c:v>-140.64599999999999</c:v>
              </c:pt>
              <c:pt idx="3269">
                <c:v>-140.56349999999998</c:v>
              </c:pt>
              <c:pt idx="3270">
                <c:v>-140.48070000000001</c:v>
              </c:pt>
              <c:pt idx="3271">
                <c:v>-140.398</c:v>
              </c:pt>
              <c:pt idx="3272">
                <c:v>-140.3151</c:v>
              </c:pt>
              <c:pt idx="3273">
                <c:v>-140.23250000000002</c:v>
              </c:pt>
              <c:pt idx="3274">
                <c:v>-140.1498</c:v>
              </c:pt>
              <c:pt idx="3275">
                <c:v>-140.06709999999998</c:v>
              </c:pt>
              <c:pt idx="3276">
                <c:v>-139.98439999999999</c:v>
              </c:pt>
              <c:pt idx="3277">
                <c:v>-139.90179999999998</c:v>
              </c:pt>
              <c:pt idx="3278">
                <c:v>-139.81910000000002</c:v>
              </c:pt>
              <c:pt idx="3279">
                <c:v>-139.7363</c:v>
              </c:pt>
              <c:pt idx="3280">
                <c:v>-139.65359999999998</c:v>
              </c:pt>
              <c:pt idx="3281">
                <c:v>-139.57079999999999</c:v>
              </c:pt>
              <c:pt idx="3282">
                <c:v>-139.4881</c:v>
              </c:pt>
              <c:pt idx="3283">
                <c:v>-139.40539999999999</c:v>
              </c:pt>
              <c:pt idx="3284">
                <c:v>-139.3228</c:v>
              </c:pt>
              <c:pt idx="3285">
                <c:v>-139.24</c:v>
              </c:pt>
              <c:pt idx="3286">
                <c:v>-139.15720000000002</c:v>
              </c:pt>
              <c:pt idx="3287">
                <c:v>-139.07469999999998</c:v>
              </c:pt>
              <c:pt idx="3288">
                <c:v>-138.99199999999999</c:v>
              </c:pt>
              <c:pt idx="3289">
                <c:v>-138.9092</c:v>
              </c:pt>
              <c:pt idx="3290">
                <c:v>-138.82639999999998</c:v>
              </c:pt>
              <c:pt idx="3291">
                <c:v>-138.74379999999999</c:v>
              </c:pt>
              <c:pt idx="3292">
                <c:v>-138.66120000000001</c:v>
              </c:pt>
              <c:pt idx="3293">
                <c:v>-138.57839999999999</c:v>
              </c:pt>
              <c:pt idx="3294">
                <c:v>-138.4957</c:v>
              </c:pt>
              <c:pt idx="3295">
                <c:v>-138.41290000000001</c:v>
              </c:pt>
              <c:pt idx="3296">
                <c:v>-138.33020000000002</c:v>
              </c:pt>
              <c:pt idx="3297">
                <c:v>-138.24760000000001</c:v>
              </c:pt>
              <c:pt idx="3298">
                <c:v>-138.16479999999999</c:v>
              </c:pt>
              <c:pt idx="3299">
                <c:v>-138.0821</c:v>
              </c:pt>
              <c:pt idx="3300">
                <c:v>-137.99930000000001</c:v>
              </c:pt>
              <c:pt idx="3301">
                <c:v>-137.91669999999999</c:v>
              </c:pt>
              <c:pt idx="3302">
                <c:v>-137.834</c:v>
              </c:pt>
              <c:pt idx="3303">
                <c:v>-137.75119999999998</c:v>
              </c:pt>
              <c:pt idx="3304">
                <c:v>-137.6687</c:v>
              </c:pt>
              <c:pt idx="3305">
                <c:v>-137.58590000000001</c:v>
              </c:pt>
              <c:pt idx="3306">
                <c:v>-137.50309999999999</c:v>
              </c:pt>
              <c:pt idx="3307">
                <c:v>-137.4205</c:v>
              </c:pt>
              <c:pt idx="3308">
                <c:v>-137.33769999999998</c:v>
              </c:pt>
              <c:pt idx="3309">
                <c:v>-137.25489999999999</c:v>
              </c:pt>
              <c:pt idx="3310">
                <c:v>-137.17230000000001</c:v>
              </c:pt>
              <c:pt idx="3311">
                <c:v>-137.08959999999999</c:v>
              </c:pt>
              <c:pt idx="3312">
                <c:v>-137.0069</c:v>
              </c:pt>
              <c:pt idx="3313">
                <c:v>-136.92439999999999</c:v>
              </c:pt>
              <c:pt idx="3314">
                <c:v>-136.8415</c:v>
              </c:pt>
              <c:pt idx="3315">
                <c:v>-136.75880000000001</c:v>
              </c:pt>
              <c:pt idx="3316">
                <c:v>-136.67610000000002</c:v>
              </c:pt>
              <c:pt idx="3317">
                <c:v>-136.5933</c:v>
              </c:pt>
              <c:pt idx="3318">
                <c:v>-136.51049999999998</c:v>
              </c:pt>
              <c:pt idx="3319">
                <c:v>-136.428</c:v>
              </c:pt>
              <c:pt idx="3320">
                <c:v>-136.34530000000001</c:v>
              </c:pt>
              <c:pt idx="3321">
                <c:v>-136.26259999999999</c:v>
              </c:pt>
              <c:pt idx="3322">
                <c:v>-136.1799</c:v>
              </c:pt>
              <c:pt idx="3323">
                <c:v>-136.09710000000001</c:v>
              </c:pt>
              <c:pt idx="3324">
                <c:v>-136.01439999999999</c:v>
              </c:pt>
              <c:pt idx="3325">
                <c:v>-135.93170000000001</c:v>
              </c:pt>
              <c:pt idx="3326">
                <c:v>-135.84899999999999</c:v>
              </c:pt>
              <c:pt idx="3327">
                <c:v>-135.76620000000003</c:v>
              </c:pt>
              <c:pt idx="3328">
                <c:v>-135.68359999999998</c:v>
              </c:pt>
              <c:pt idx="3329">
                <c:v>-135.6009</c:v>
              </c:pt>
              <c:pt idx="3330">
                <c:v>-135.5181</c:v>
              </c:pt>
              <c:pt idx="3331">
                <c:v>-135.43549999999999</c:v>
              </c:pt>
              <c:pt idx="3332">
                <c:v>-135.3528</c:v>
              </c:pt>
              <c:pt idx="3333">
                <c:v>-135.27010000000001</c:v>
              </c:pt>
              <c:pt idx="3334">
                <c:v>-135.18730000000002</c:v>
              </c:pt>
              <c:pt idx="3335">
                <c:v>-135.1046</c:v>
              </c:pt>
              <c:pt idx="3336">
                <c:v>-135.02189999999999</c:v>
              </c:pt>
              <c:pt idx="3337">
                <c:v>-134.9392</c:v>
              </c:pt>
              <c:pt idx="3338">
                <c:v>-134.85639999999998</c:v>
              </c:pt>
              <c:pt idx="3339">
                <c:v>-134.77370000000002</c:v>
              </c:pt>
              <c:pt idx="3340">
                <c:v>-134.691</c:v>
              </c:pt>
              <c:pt idx="3341">
                <c:v>-134.60840000000002</c:v>
              </c:pt>
              <c:pt idx="3342">
                <c:v>-134.5257</c:v>
              </c:pt>
              <c:pt idx="3343">
                <c:v>-134.44310000000002</c:v>
              </c:pt>
              <c:pt idx="3344">
                <c:v>-134.36019999999999</c:v>
              </c:pt>
              <c:pt idx="3345">
                <c:v>-134.2775</c:v>
              </c:pt>
              <c:pt idx="3346">
                <c:v>-134.19479999999999</c:v>
              </c:pt>
              <c:pt idx="3347">
                <c:v>-134.1121</c:v>
              </c:pt>
              <c:pt idx="3348">
                <c:v>-134.02940000000001</c:v>
              </c:pt>
              <c:pt idx="3349">
                <c:v>-133.94669999999999</c:v>
              </c:pt>
              <c:pt idx="3350">
                <c:v>-133.8639</c:v>
              </c:pt>
              <c:pt idx="3351">
                <c:v>-133.78129999999999</c:v>
              </c:pt>
              <c:pt idx="3352">
                <c:v>-133.6985</c:v>
              </c:pt>
              <c:pt idx="3353">
                <c:v>-133.61590000000001</c:v>
              </c:pt>
              <c:pt idx="3354">
                <c:v>-133.53319999999999</c:v>
              </c:pt>
              <c:pt idx="3355">
                <c:v>-133.45050000000001</c:v>
              </c:pt>
              <c:pt idx="3356">
                <c:v>-133.36759999999998</c:v>
              </c:pt>
              <c:pt idx="3357">
                <c:v>-133.28489999999999</c:v>
              </c:pt>
              <c:pt idx="3358">
                <c:v>-133.20230000000001</c:v>
              </c:pt>
              <c:pt idx="3359">
                <c:v>-133.11949999999999</c:v>
              </c:pt>
              <c:pt idx="3360">
                <c:v>-133.0368</c:v>
              </c:pt>
              <c:pt idx="3361">
                <c:v>-132.95409999999998</c:v>
              </c:pt>
              <c:pt idx="3362">
                <c:v>-132.87139999999999</c:v>
              </c:pt>
              <c:pt idx="3363">
                <c:v>-132.78870000000001</c:v>
              </c:pt>
              <c:pt idx="3364">
                <c:v>-132.70609999999999</c:v>
              </c:pt>
              <c:pt idx="3365">
                <c:v>-132.6233</c:v>
              </c:pt>
              <c:pt idx="3366">
                <c:v>-132.54060000000001</c:v>
              </c:pt>
              <c:pt idx="3367">
                <c:v>-132.458</c:v>
              </c:pt>
              <c:pt idx="3368">
                <c:v>-132.37520000000001</c:v>
              </c:pt>
              <c:pt idx="3369">
                <c:v>-132.29259999999999</c:v>
              </c:pt>
              <c:pt idx="3370">
                <c:v>-132.2098</c:v>
              </c:pt>
              <c:pt idx="3371">
                <c:v>-132.12720000000002</c:v>
              </c:pt>
              <c:pt idx="3372">
                <c:v>-132.04429999999999</c:v>
              </c:pt>
              <c:pt idx="3373">
                <c:v>-131.96170000000001</c:v>
              </c:pt>
              <c:pt idx="3374">
                <c:v>-131.87899999999999</c:v>
              </c:pt>
              <c:pt idx="3375">
                <c:v>-131.7962</c:v>
              </c:pt>
              <c:pt idx="3376">
                <c:v>-131.71359999999999</c:v>
              </c:pt>
              <c:pt idx="3377">
                <c:v>-131.63079999999999</c:v>
              </c:pt>
              <c:pt idx="3378">
                <c:v>-131.54820000000001</c:v>
              </c:pt>
              <c:pt idx="3379">
                <c:v>-131.46539999999999</c:v>
              </c:pt>
              <c:pt idx="3380">
                <c:v>-131.3826</c:v>
              </c:pt>
              <c:pt idx="3381">
                <c:v>-131.30000000000001</c:v>
              </c:pt>
              <c:pt idx="3382">
                <c:v>-131.2174</c:v>
              </c:pt>
              <c:pt idx="3383">
                <c:v>-131.13460000000001</c:v>
              </c:pt>
              <c:pt idx="3384">
                <c:v>-131.05199999999999</c:v>
              </c:pt>
              <c:pt idx="3385">
                <c:v>-130.9692</c:v>
              </c:pt>
              <c:pt idx="3386">
                <c:v>-130.88649999999998</c:v>
              </c:pt>
              <c:pt idx="3387">
                <c:v>-130.8038</c:v>
              </c:pt>
              <c:pt idx="3388">
                <c:v>-130.72109999999998</c:v>
              </c:pt>
              <c:pt idx="3389">
                <c:v>-130.63830000000002</c:v>
              </c:pt>
              <c:pt idx="3390">
                <c:v>-130.55560000000003</c:v>
              </c:pt>
              <c:pt idx="3391">
                <c:v>-130.47289999999998</c:v>
              </c:pt>
              <c:pt idx="3392">
                <c:v>-130.39019999999999</c:v>
              </c:pt>
              <c:pt idx="3393">
                <c:v>-130.3074</c:v>
              </c:pt>
              <c:pt idx="3394">
                <c:v>-130.22480000000002</c:v>
              </c:pt>
              <c:pt idx="3395">
                <c:v>-130.1421</c:v>
              </c:pt>
              <c:pt idx="3396">
                <c:v>-130.05940000000001</c:v>
              </c:pt>
              <c:pt idx="3397">
                <c:v>-129.97669999999999</c:v>
              </c:pt>
              <c:pt idx="3398">
                <c:v>-129.89400000000001</c:v>
              </c:pt>
              <c:pt idx="3399">
                <c:v>-129.81139999999999</c:v>
              </c:pt>
              <c:pt idx="3400">
                <c:v>-129.7285</c:v>
              </c:pt>
              <c:pt idx="3401">
                <c:v>-129.64570000000001</c:v>
              </c:pt>
              <c:pt idx="3402">
                <c:v>-129.56319999999999</c:v>
              </c:pt>
              <c:pt idx="3403">
                <c:v>-129.48050000000001</c:v>
              </c:pt>
              <c:pt idx="3404">
                <c:v>-129.39779999999999</c:v>
              </c:pt>
              <c:pt idx="3405">
                <c:v>-129.3152</c:v>
              </c:pt>
              <c:pt idx="3406">
                <c:v>-129.23230000000001</c:v>
              </c:pt>
              <c:pt idx="3407">
                <c:v>-129.14940000000001</c:v>
              </c:pt>
              <c:pt idx="3408">
                <c:v>-129.0667</c:v>
              </c:pt>
              <c:pt idx="3409">
                <c:v>-128.98419999999999</c:v>
              </c:pt>
              <c:pt idx="3410">
                <c:v>-128.9015</c:v>
              </c:pt>
              <c:pt idx="3411">
                <c:v>-128.81880000000001</c:v>
              </c:pt>
              <c:pt idx="3412">
                <c:v>-128.73599999999999</c:v>
              </c:pt>
              <c:pt idx="3413">
                <c:v>-128.6532</c:v>
              </c:pt>
              <c:pt idx="3414">
                <c:v>-128.57060000000001</c:v>
              </c:pt>
              <c:pt idx="3415">
                <c:v>-128.4879</c:v>
              </c:pt>
              <c:pt idx="3416">
                <c:v>-128.40520000000001</c:v>
              </c:pt>
              <c:pt idx="3417">
                <c:v>-128.32239999999999</c:v>
              </c:pt>
              <c:pt idx="3418">
                <c:v>-128.2397</c:v>
              </c:pt>
              <c:pt idx="3419">
                <c:v>-128.15710000000001</c:v>
              </c:pt>
              <c:pt idx="3420">
                <c:v>-128.0744</c:v>
              </c:pt>
              <c:pt idx="3421">
                <c:v>-127.99169999999999</c:v>
              </c:pt>
              <c:pt idx="3422">
                <c:v>-127.90890000000002</c:v>
              </c:pt>
              <c:pt idx="3423">
                <c:v>-127.8261</c:v>
              </c:pt>
              <c:pt idx="3424">
                <c:v>-127.74360000000001</c:v>
              </c:pt>
              <c:pt idx="3425">
                <c:v>-127.66090000000001</c:v>
              </c:pt>
              <c:pt idx="3426">
                <c:v>-127.57820000000001</c:v>
              </c:pt>
              <c:pt idx="3427">
                <c:v>-127.49549999999999</c:v>
              </c:pt>
              <c:pt idx="3428">
                <c:v>-127.4127</c:v>
              </c:pt>
              <c:pt idx="3429">
                <c:v>-127.33</c:v>
              </c:pt>
              <c:pt idx="3430">
                <c:v>-127.24720000000001</c:v>
              </c:pt>
              <c:pt idx="3431">
                <c:v>-127.1645</c:v>
              </c:pt>
              <c:pt idx="3432">
                <c:v>-127.08190000000002</c:v>
              </c:pt>
              <c:pt idx="3433">
                <c:v>-126.9992</c:v>
              </c:pt>
              <c:pt idx="3434">
                <c:v>-126.91650000000001</c:v>
              </c:pt>
              <c:pt idx="3435">
                <c:v>-126.8338</c:v>
              </c:pt>
              <c:pt idx="3436">
                <c:v>-126.75110000000001</c:v>
              </c:pt>
              <c:pt idx="3437">
                <c:v>-126.66839999999999</c:v>
              </c:pt>
              <c:pt idx="3438">
                <c:v>-126.5856</c:v>
              </c:pt>
              <c:pt idx="3439">
                <c:v>-126.50299999999999</c:v>
              </c:pt>
              <c:pt idx="3440">
                <c:v>-126.42020000000002</c:v>
              </c:pt>
              <c:pt idx="3441">
                <c:v>-126.3374</c:v>
              </c:pt>
              <c:pt idx="3442">
                <c:v>-126.25489999999999</c:v>
              </c:pt>
              <c:pt idx="3443">
                <c:v>-126.1722</c:v>
              </c:pt>
              <c:pt idx="3444">
                <c:v>-126.08940000000001</c:v>
              </c:pt>
              <c:pt idx="3445">
                <c:v>-126.00659999999999</c:v>
              </c:pt>
              <c:pt idx="3446">
                <c:v>-125.9241</c:v>
              </c:pt>
              <c:pt idx="3447">
                <c:v>-125.8413</c:v>
              </c:pt>
              <c:pt idx="3448">
                <c:v>-125.75839999999999</c:v>
              </c:pt>
              <c:pt idx="3449">
                <c:v>-125.6758</c:v>
              </c:pt>
              <c:pt idx="3450">
                <c:v>-125.59309999999999</c:v>
              </c:pt>
              <c:pt idx="3451">
                <c:v>-125.51020000000001</c:v>
              </c:pt>
              <c:pt idx="3452">
                <c:v>-125.4277</c:v>
              </c:pt>
              <c:pt idx="3453">
                <c:v>-125.3451</c:v>
              </c:pt>
              <c:pt idx="3454">
                <c:v>-125.26230000000001</c:v>
              </c:pt>
              <c:pt idx="3455">
                <c:v>-125.17960000000001</c:v>
              </c:pt>
              <c:pt idx="3456">
                <c:v>-125.09689999999999</c:v>
              </c:pt>
              <c:pt idx="3457">
                <c:v>-125.0141</c:v>
              </c:pt>
              <c:pt idx="3458">
                <c:v>-124.9314</c:v>
              </c:pt>
              <c:pt idx="3459">
                <c:v>-124.84870000000001</c:v>
              </c:pt>
              <c:pt idx="3460">
                <c:v>-124.76599999999999</c:v>
              </c:pt>
              <c:pt idx="3461">
                <c:v>-124.6833</c:v>
              </c:pt>
              <c:pt idx="3462">
                <c:v>-124.60070000000002</c:v>
              </c:pt>
              <c:pt idx="3463">
                <c:v>-124.51789999999998</c:v>
              </c:pt>
              <c:pt idx="3464">
                <c:v>-124.43510000000001</c:v>
              </c:pt>
              <c:pt idx="3465">
                <c:v>-124.35249999999999</c:v>
              </c:pt>
              <c:pt idx="3466">
                <c:v>-124.2697</c:v>
              </c:pt>
              <c:pt idx="3467">
                <c:v>-124.1872</c:v>
              </c:pt>
              <c:pt idx="3468">
                <c:v>-124.1044</c:v>
              </c:pt>
              <c:pt idx="3469">
                <c:v>-124.0215</c:v>
              </c:pt>
              <c:pt idx="3470">
                <c:v>-123.93899999999999</c:v>
              </c:pt>
              <c:pt idx="3471">
                <c:v>-123.85610000000001</c:v>
              </c:pt>
              <c:pt idx="3472">
                <c:v>-123.7736</c:v>
              </c:pt>
              <c:pt idx="3473">
                <c:v>-123.69080000000001</c:v>
              </c:pt>
              <c:pt idx="3474">
                <c:v>-123.60810000000001</c:v>
              </c:pt>
              <c:pt idx="3475">
                <c:v>-123.52540000000002</c:v>
              </c:pt>
              <c:pt idx="3476">
                <c:v>-123.4425</c:v>
              </c:pt>
              <c:pt idx="3477">
                <c:v>-123.36</c:v>
              </c:pt>
              <c:pt idx="3478">
                <c:v>-123.2773</c:v>
              </c:pt>
              <c:pt idx="3479">
                <c:v>-123.19459999999999</c:v>
              </c:pt>
              <c:pt idx="3480">
                <c:v>-123.1118</c:v>
              </c:pt>
              <c:pt idx="3481">
                <c:v>-123.0291</c:v>
              </c:pt>
              <c:pt idx="3482">
                <c:v>-122.94650000000001</c:v>
              </c:pt>
              <c:pt idx="3483">
                <c:v>-122.86370000000002</c:v>
              </c:pt>
              <c:pt idx="3484">
                <c:v>-122.78089999999997</c:v>
              </c:pt>
              <c:pt idx="3485">
                <c:v>-122.6983</c:v>
              </c:pt>
              <c:pt idx="3486">
                <c:v>-122.61559999999999</c:v>
              </c:pt>
              <c:pt idx="3487">
                <c:v>-122.533</c:v>
              </c:pt>
              <c:pt idx="3488">
                <c:v>-122.45010000000001</c:v>
              </c:pt>
              <c:pt idx="3489">
                <c:v>-122.3674</c:v>
              </c:pt>
              <c:pt idx="3490">
                <c:v>-122.2848</c:v>
              </c:pt>
              <c:pt idx="3491">
                <c:v>-122.202</c:v>
              </c:pt>
              <c:pt idx="3492">
                <c:v>-122.11940000000001</c:v>
              </c:pt>
              <c:pt idx="3493">
                <c:v>-122.03659999999999</c:v>
              </c:pt>
              <c:pt idx="3494">
                <c:v>-121.95400000000001</c:v>
              </c:pt>
              <c:pt idx="3495">
                <c:v>-121.87119999999999</c:v>
              </c:pt>
              <c:pt idx="3496">
                <c:v>-121.7885</c:v>
              </c:pt>
              <c:pt idx="3497">
                <c:v>-121.70570000000001</c:v>
              </c:pt>
              <c:pt idx="3498">
                <c:v>-121.62310000000001</c:v>
              </c:pt>
              <c:pt idx="3499">
                <c:v>-121.54040000000001</c:v>
              </c:pt>
              <c:pt idx="3500">
                <c:v>-121.45759999999999</c:v>
              </c:pt>
              <c:pt idx="3501">
                <c:v>-121.3749</c:v>
              </c:pt>
              <c:pt idx="3502">
                <c:v>-121.29229999999998</c:v>
              </c:pt>
              <c:pt idx="3503">
                <c:v>-121.20939999999999</c:v>
              </c:pt>
              <c:pt idx="3504">
                <c:v>-121.1268</c:v>
              </c:pt>
              <c:pt idx="3505">
                <c:v>-121.044</c:v>
              </c:pt>
              <c:pt idx="3506">
                <c:v>-120.96140000000001</c:v>
              </c:pt>
              <c:pt idx="3507">
                <c:v>-120.87860000000001</c:v>
              </c:pt>
              <c:pt idx="3508">
                <c:v>-120.79600000000002</c:v>
              </c:pt>
              <c:pt idx="3509">
                <c:v>-120.7133</c:v>
              </c:pt>
              <c:pt idx="3510">
                <c:v>-120.63059999999999</c:v>
              </c:pt>
              <c:pt idx="3511">
                <c:v>-120.54780000000001</c:v>
              </c:pt>
              <c:pt idx="3512">
                <c:v>-120.4652</c:v>
              </c:pt>
              <c:pt idx="3513">
                <c:v>-120.3824</c:v>
              </c:pt>
              <c:pt idx="3514">
                <c:v>-120.2998</c:v>
              </c:pt>
              <c:pt idx="3515">
                <c:v>-120.21700000000001</c:v>
              </c:pt>
              <c:pt idx="3516">
                <c:v>-120.13430000000001</c:v>
              </c:pt>
              <c:pt idx="3517">
                <c:v>-120.0515</c:v>
              </c:pt>
              <c:pt idx="3518">
                <c:v>-119.96889999999999</c:v>
              </c:pt>
              <c:pt idx="3519">
                <c:v>-119.8862</c:v>
              </c:pt>
              <c:pt idx="3520">
                <c:v>-119.8034</c:v>
              </c:pt>
              <c:pt idx="3521">
                <c:v>-119.7208</c:v>
              </c:pt>
              <c:pt idx="3522">
                <c:v>-119.63809999999999</c:v>
              </c:pt>
              <c:pt idx="3523">
                <c:v>-119.5552</c:v>
              </c:pt>
              <c:pt idx="3524">
                <c:v>-119.4726</c:v>
              </c:pt>
              <c:pt idx="3525">
                <c:v>-119.39</c:v>
              </c:pt>
              <c:pt idx="3526">
                <c:v>-119.30719999999999</c:v>
              </c:pt>
              <c:pt idx="3527">
                <c:v>-119.22460000000001</c:v>
              </c:pt>
              <c:pt idx="3528">
                <c:v>-119.14169999999999</c:v>
              </c:pt>
              <c:pt idx="3529">
                <c:v>-119.0591</c:v>
              </c:pt>
              <c:pt idx="3530">
                <c:v>-118.9764</c:v>
              </c:pt>
              <c:pt idx="3531">
                <c:v>-118.89359999999999</c:v>
              </c:pt>
              <c:pt idx="3532">
                <c:v>-118.81100000000001</c:v>
              </c:pt>
              <c:pt idx="3533">
                <c:v>-118.72819999999999</c:v>
              </c:pt>
              <c:pt idx="3534">
                <c:v>-118.6456</c:v>
              </c:pt>
              <c:pt idx="3535">
                <c:v>-118.5628</c:v>
              </c:pt>
              <c:pt idx="3536">
                <c:v>-118.48010000000001</c:v>
              </c:pt>
              <c:pt idx="3537">
                <c:v>-118.39750000000001</c:v>
              </c:pt>
              <c:pt idx="3538">
                <c:v>-118.31459999999998</c:v>
              </c:pt>
              <c:pt idx="3539">
                <c:v>-118.2321</c:v>
              </c:pt>
              <c:pt idx="3540">
                <c:v>-118.1493</c:v>
              </c:pt>
              <c:pt idx="3541">
                <c:v>-118.06659999999999</c:v>
              </c:pt>
              <c:pt idx="3542">
                <c:v>-117.98390000000001</c:v>
              </c:pt>
              <c:pt idx="3543">
                <c:v>-117.9011</c:v>
              </c:pt>
              <c:pt idx="3544">
                <c:v>-117.81849999999999</c:v>
              </c:pt>
              <c:pt idx="3545">
                <c:v>-117.73560000000001</c:v>
              </c:pt>
              <c:pt idx="3546">
                <c:v>-117.65289999999999</c:v>
              </c:pt>
              <c:pt idx="3547">
                <c:v>-117.57040000000001</c:v>
              </c:pt>
              <c:pt idx="3548">
                <c:v>-117.4876</c:v>
              </c:pt>
              <c:pt idx="3549">
                <c:v>-117.405</c:v>
              </c:pt>
              <c:pt idx="3550">
                <c:v>-117.32220000000001</c:v>
              </c:pt>
              <c:pt idx="3551">
                <c:v>-117.2394</c:v>
              </c:pt>
              <c:pt idx="3552">
                <c:v>-117.1568</c:v>
              </c:pt>
              <c:pt idx="3553">
                <c:v>-117.074</c:v>
              </c:pt>
              <c:pt idx="3554">
                <c:v>-116.99119999999999</c:v>
              </c:pt>
              <c:pt idx="3555">
                <c:v>-116.9087</c:v>
              </c:pt>
              <c:pt idx="3556">
                <c:v>-116.82590000000002</c:v>
              </c:pt>
              <c:pt idx="3557">
                <c:v>-116.74309999999998</c:v>
              </c:pt>
              <c:pt idx="3558">
                <c:v>-116.6606</c:v>
              </c:pt>
              <c:pt idx="3559">
                <c:v>-116.5778</c:v>
              </c:pt>
              <c:pt idx="3560">
                <c:v>-116.49509999999998</c:v>
              </c:pt>
              <c:pt idx="3561">
                <c:v>-116.41250000000001</c:v>
              </c:pt>
              <c:pt idx="3562">
                <c:v>-116.32980000000001</c:v>
              </c:pt>
              <c:pt idx="3563">
                <c:v>-116.2469</c:v>
              </c:pt>
              <c:pt idx="3564">
                <c:v>-116.1644</c:v>
              </c:pt>
              <c:pt idx="3565">
                <c:v>-116.08159999999999</c:v>
              </c:pt>
              <c:pt idx="3566">
                <c:v>-115.99879999999999</c:v>
              </c:pt>
              <c:pt idx="3567">
                <c:v>-115.9162</c:v>
              </c:pt>
              <c:pt idx="3568">
                <c:v>-115.83349999999999</c:v>
              </c:pt>
              <c:pt idx="3569">
                <c:v>-115.75060000000001</c:v>
              </c:pt>
              <c:pt idx="3570">
                <c:v>-115.66800000000001</c:v>
              </c:pt>
              <c:pt idx="3571">
                <c:v>-115.5853</c:v>
              </c:pt>
              <c:pt idx="3572">
                <c:v>-115.5026</c:v>
              </c:pt>
              <c:pt idx="3573">
                <c:v>-115.4199</c:v>
              </c:pt>
              <c:pt idx="3574">
                <c:v>-115.3373</c:v>
              </c:pt>
              <c:pt idx="3575">
                <c:v>-115.2544</c:v>
              </c:pt>
              <c:pt idx="3576">
                <c:v>-115.17170000000002</c:v>
              </c:pt>
              <c:pt idx="3577">
                <c:v>-115.089</c:v>
              </c:pt>
              <c:pt idx="3578">
                <c:v>-115.00630000000001</c:v>
              </c:pt>
              <c:pt idx="3579">
                <c:v>-114.92360000000001</c:v>
              </c:pt>
              <c:pt idx="3580">
                <c:v>-114.8408</c:v>
              </c:pt>
              <c:pt idx="3581">
                <c:v>-114.75830000000001</c:v>
              </c:pt>
              <c:pt idx="3582">
                <c:v>-114.6755</c:v>
              </c:pt>
              <c:pt idx="3583">
                <c:v>-114.59289999999999</c:v>
              </c:pt>
              <c:pt idx="3584">
                <c:v>-114.51</c:v>
              </c:pt>
              <c:pt idx="3585">
                <c:v>-114.42739999999999</c:v>
              </c:pt>
              <c:pt idx="3586">
                <c:v>-114.3446</c:v>
              </c:pt>
              <c:pt idx="3587">
                <c:v>-114.2619</c:v>
              </c:pt>
              <c:pt idx="3588">
                <c:v>-114.1793</c:v>
              </c:pt>
              <c:pt idx="3589">
                <c:v>-114.09649999999999</c:v>
              </c:pt>
              <c:pt idx="3590">
                <c:v>-114.01390000000001</c:v>
              </c:pt>
              <c:pt idx="3591">
                <c:v>-113.9311</c:v>
              </c:pt>
              <c:pt idx="3592">
                <c:v>-113.8484</c:v>
              </c:pt>
              <c:pt idx="3593">
                <c:v>-113.76559999999999</c:v>
              </c:pt>
              <c:pt idx="3594">
                <c:v>-113.68299999999999</c:v>
              </c:pt>
              <c:pt idx="3595">
                <c:v>-113.6003</c:v>
              </c:pt>
              <c:pt idx="3596">
                <c:v>-113.51759999999999</c:v>
              </c:pt>
              <c:pt idx="3597">
                <c:v>-113.43480000000001</c:v>
              </c:pt>
              <c:pt idx="3598">
                <c:v>-113.35210000000001</c:v>
              </c:pt>
              <c:pt idx="3599">
                <c:v>-113.2694</c:v>
              </c:pt>
              <c:pt idx="3600">
                <c:v>-113.1867</c:v>
              </c:pt>
              <c:pt idx="3601">
                <c:v>-113.10390000000001</c:v>
              </c:pt>
              <c:pt idx="3602">
                <c:v>-113.0213</c:v>
              </c:pt>
              <c:pt idx="3603">
                <c:v>-112.9385</c:v>
              </c:pt>
              <c:pt idx="3604">
                <c:v>-112.85589999999999</c:v>
              </c:pt>
              <c:pt idx="3605">
                <c:v>-112.77319999999999</c:v>
              </c:pt>
              <c:pt idx="3606">
                <c:v>-112.69030000000001</c:v>
              </c:pt>
              <c:pt idx="3607">
                <c:v>-112.60769999999999</c:v>
              </c:pt>
              <c:pt idx="3608">
                <c:v>-112.52509999999999</c:v>
              </c:pt>
              <c:pt idx="3609">
                <c:v>-112.4423</c:v>
              </c:pt>
              <c:pt idx="3610">
                <c:v>-112.3596</c:v>
              </c:pt>
              <c:pt idx="3611">
                <c:v>-112.2769</c:v>
              </c:pt>
              <c:pt idx="3612">
                <c:v>-112.19410000000001</c:v>
              </c:pt>
              <c:pt idx="3613">
                <c:v>-112.11150000000001</c:v>
              </c:pt>
              <c:pt idx="3614">
                <c:v>-112.02869999999999</c:v>
              </c:pt>
              <c:pt idx="3615">
                <c:v>-111.9461</c:v>
              </c:pt>
              <c:pt idx="3616">
                <c:v>-111.8633</c:v>
              </c:pt>
              <c:pt idx="3617">
                <c:v>-111.78059999999999</c:v>
              </c:pt>
              <c:pt idx="3618">
                <c:v>-111.69779999999999</c:v>
              </c:pt>
              <c:pt idx="3619">
                <c:v>-111.61529999999999</c:v>
              </c:pt>
              <c:pt idx="3620">
                <c:v>-111.5325</c:v>
              </c:pt>
              <c:pt idx="3621">
                <c:v>-111.4498</c:v>
              </c:pt>
              <c:pt idx="3622">
                <c:v>-111.36717999999999</c:v>
              </c:pt>
              <c:pt idx="3623">
                <c:v>-111.28445000000002</c:v>
              </c:pt>
              <c:pt idx="3624">
                <c:v>-111.20171999999999</c:v>
              </c:pt>
              <c:pt idx="3625">
                <c:v>-111.11899000000001</c:v>
              </c:pt>
              <c:pt idx="3626">
                <c:v>-111.03616</c:v>
              </c:pt>
              <c:pt idx="3627">
                <c:v>-110.95353</c:v>
              </c:pt>
              <c:pt idx="3628">
                <c:v>-110.8708</c:v>
              </c:pt>
              <c:pt idx="3629">
                <c:v>-110.78817000000001</c:v>
              </c:pt>
              <c:pt idx="3630">
                <c:v>-110.70544</c:v>
              </c:pt>
              <c:pt idx="3631">
                <c:v>-110.62280999999999</c:v>
              </c:pt>
              <c:pt idx="3632">
                <c:v>-110.53998</c:v>
              </c:pt>
              <c:pt idx="3633">
                <c:v>-110.45735000000001</c:v>
              </c:pt>
              <c:pt idx="3634">
                <c:v>-110.37461999999999</c:v>
              </c:pt>
              <c:pt idx="3635">
                <c:v>-110.29189999999998</c:v>
              </c:pt>
              <c:pt idx="3636">
                <c:v>-110.20917000000001</c:v>
              </c:pt>
              <c:pt idx="3637">
                <c:v>-110.12644</c:v>
              </c:pt>
              <c:pt idx="3638">
                <c:v>-110.04370999999999</c:v>
              </c:pt>
              <c:pt idx="3639">
                <c:v>-109.96109000000001</c:v>
              </c:pt>
              <c:pt idx="3640">
                <c:v>-109.87826</c:v>
              </c:pt>
              <c:pt idx="3641">
                <c:v>-109.79574</c:v>
              </c:pt>
              <c:pt idx="3642">
                <c:v>-109.71301</c:v>
              </c:pt>
              <c:pt idx="3643">
                <c:v>-109.63029</c:v>
              </c:pt>
              <c:pt idx="3644">
                <c:v>-109.54746</c:v>
              </c:pt>
              <c:pt idx="3645">
                <c:v>-109.46484000000001</c:v>
              </c:pt>
              <c:pt idx="3646">
                <c:v>-109.38200999999999</c:v>
              </c:pt>
              <c:pt idx="3647">
                <c:v>-109.29929</c:v>
              </c:pt>
              <c:pt idx="3648">
                <c:v>-109.21677</c:v>
              </c:pt>
              <c:pt idx="3649">
                <c:v>-109.13394</c:v>
              </c:pt>
              <c:pt idx="3650">
                <c:v>-109.05122</c:v>
              </c:pt>
              <c:pt idx="3651">
                <c:v>-108.9684</c:v>
              </c:pt>
              <c:pt idx="3652">
                <c:v>-108.88578000000001</c:v>
              </c:pt>
              <c:pt idx="3653">
                <c:v>-108.80315</c:v>
              </c:pt>
              <c:pt idx="3654">
                <c:v>-108.72033000000002</c:v>
              </c:pt>
              <c:pt idx="3655">
                <c:v>-108.63761</c:v>
              </c:pt>
              <c:pt idx="3656">
                <c:v>-108.55498999999999</c:v>
              </c:pt>
              <c:pt idx="3657">
                <c:v>-108.47217000000002</c:v>
              </c:pt>
              <c:pt idx="3658">
                <c:v>-108.38954999999999</c:v>
              </c:pt>
              <c:pt idx="3659">
                <c:v>-108.30682999999999</c:v>
              </c:pt>
              <c:pt idx="3660">
                <c:v>-108.22400999999999</c:v>
              </c:pt>
              <c:pt idx="3661">
                <c:v>-108.14141000000001</c:v>
              </c:pt>
              <c:pt idx="3662">
                <c:v>-108.05871</c:v>
              </c:pt>
              <c:pt idx="3663">
                <c:v>-107.97592999999998</c:v>
              </c:pt>
              <c:pt idx="3664">
                <c:v>-107.89323</c:v>
              </c:pt>
              <c:pt idx="3665">
                <c:v>-107.81053</c:v>
              </c:pt>
              <c:pt idx="3666">
                <c:v>-107.72774</c:v>
              </c:pt>
              <c:pt idx="3667">
                <c:v>-107.64504000000001</c:v>
              </c:pt>
              <c:pt idx="3668">
                <c:v>-107.56245999999999</c:v>
              </c:pt>
              <c:pt idx="3669">
                <c:v>-107.47976</c:v>
              </c:pt>
              <c:pt idx="3670">
                <c:v>-107.39697999999999</c:v>
              </c:pt>
              <c:pt idx="3671">
                <c:v>-107.31428000000001</c:v>
              </c:pt>
              <c:pt idx="3672">
                <c:v>-107.23158999999998</c:v>
              </c:pt>
              <c:pt idx="3673">
                <c:v>-107.14891</c:v>
              </c:pt>
              <c:pt idx="3674">
                <c:v>-107.06612000000001</c:v>
              </c:pt>
              <c:pt idx="3675">
                <c:v>-106.98342999999998</c:v>
              </c:pt>
              <c:pt idx="3676">
                <c:v>-106.90074999999999</c:v>
              </c:pt>
              <c:pt idx="3677">
                <c:v>-106.81806</c:v>
              </c:pt>
              <c:pt idx="3678">
                <c:v>-106.73537999999999</c:v>
              </c:pt>
              <c:pt idx="3679">
                <c:v>-106.65260000000001</c:v>
              </c:pt>
              <c:pt idx="3680">
                <c:v>-106.56991000000001</c:v>
              </c:pt>
              <c:pt idx="3681">
                <c:v>-106.48723</c:v>
              </c:pt>
              <c:pt idx="3682">
                <c:v>-106.40455</c:v>
              </c:pt>
              <c:pt idx="3683">
                <c:v>-106.32187</c:v>
              </c:pt>
              <c:pt idx="3684">
                <c:v>-106.23917999999999</c:v>
              </c:pt>
              <c:pt idx="3685">
                <c:v>-106.15621</c:v>
              </c:pt>
              <c:pt idx="3686">
                <c:v>-106.07353000000001</c:v>
              </c:pt>
              <c:pt idx="3687">
                <c:v>-105.99084999999999</c:v>
              </c:pt>
              <c:pt idx="3688">
                <c:v>-105.90817999999999</c:v>
              </c:pt>
              <c:pt idx="3689">
                <c:v>-105.82549999999999</c:v>
              </c:pt>
              <c:pt idx="3690">
                <c:v>-105.74281999999999</c:v>
              </c:pt>
              <c:pt idx="3691">
                <c:v>-105.66015</c:v>
              </c:pt>
              <c:pt idx="3692">
                <c:v>-105.57747000000001</c:v>
              </c:pt>
              <c:pt idx="3693">
                <c:v>-105.49481</c:v>
              </c:pt>
              <c:pt idx="3694">
                <c:v>-105.41204</c:v>
              </c:pt>
              <c:pt idx="3695">
                <c:v>-105.32936000000001</c:v>
              </c:pt>
              <c:pt idx="3696">
                <c:v>-105.24649000000001</c:v>
              </c:pt>
              <c:pt idx="3697">
                <c:v>-105.16382999999999</c:v>
              </c:pt>
              <c:pt idx="3698">
                <c:v>-105.08105</c:v>
              </c:pt>
              <c:pt idx="3699">
                <c:v>-104.99838</c:v>
              </c:pt>
              <c:pt idx="3700">
                <c:v>-104.91571999999999</c:v>
              </c:pt>
              <c:pt idx="3701">
                <c:v>-104.83305000000001</c:v>
              </c:pt>
              <c:pt idx="3702">
                <c:v>-104.75037999999999</c:v>
              </c:pt>
              <c:pt idx="3703">
                <c:v>-104.66772</c:v>
              </c:pt>
              <c:pt idx="3704">
                <c:v>-104.58484999999999</c:v>
              </c:pt>
              <c:pt idx="3705">
                <c:v>-104.50209000000001</c:v>
              </c:pt>
              <c:pt idx="3706">
                <c:v>-104.41943000000001</c:v>
              </c:pt>
              <c:pt idx="3707">
                <c:v>-104.33676000000001</c:v>
              </c:pt>
              <c:pt idx="3708">
                <c:v>-104.25409999999999</c:v>
              </c:pt>
              <c:pt idx="3709">
                <c:v>-104.17134</c:v>
              </c:pt>
              <c:pt idx="3710">
                <c:v>-104.08857999999999</c:v>
              </c:pt>
              <c:pt idx="3711">
                <c:v>-104.00592</c:v>
              </c:pt>
              <c:pt idx="3712">
                <c:v>-103.92315999999998</c:v>
              </c:pt>
              <c:pt idx="3713">
                <c:v>-103.84050999999999</c:v>
              </c:pt>
              <c:pt idx="3714">
                <c:v>-103.75774</c:v>
              </c:pt>
              <c:pt idx="3715">
                <c:v>-103.67518999999999</c:v>
              </c:pt>
              <c:pt idx="3716">
                <c:v>-103.59243000000001</c:v>
              </c:pt>
              <c:pt idx="3717">
                <c:v>-103.50968</c:v>
              </c:pt>
              <c:pt idx="3718">
                <c:v>-103.42692</c:v>
              </c:pt>
              <c:pt idx="3719">
                <c:v>-103.34427000000001</c:v>
              </c:pt>
              <c:pt idx="3720">
                <c:v>-103.26161999999999</c:v>
              </c:pt>
              <c:pt idx="3721">
                <c:v>-103.17886</c:v>
              </c:pt>
              <c:pt idx="3722">
                <c:v>-103.09611</c:v>
              </c:pt>
              <c:pt idx="3723">
                <c:v>-103.01336000000001</c:v>
              </c:pt>
              <c:pt idx="3724">
                <c:v>-102.93072000000001</c:v>
              </c:pt>
              <c:pt idx="3725">
                <c:v>-102.84807000000001</c:v>
              </c:pt>
              <c:pt idx="3726">
                <c:v>-102.76532</c:v>
              </c:pt>
              <c:pt idx="3727">
                <c:v>-102.68257</c:v>
              </c:pt>
              <c:pt idx="3728">
                <c:v>-102.59983</c:v>
              </c:pt>
              <c:pt idx="3729">
                <c:v>-102.51707999999999</c:v>
              </c:pt>
              <c:pt idx="3730">
                <c:v>-102.43453</c:v>
              </c:pt>
              <c:pt idx="3731">
                <c:v>-102.35178999999999</c:v>
              </c:pt>
              <c:pt idx="3732">
                <c:v>-102.26903999999999</c:v>
              </c:pt>
              <c:pt idx="3733">
                <c:v>-102.18629999999999</c:v>
              </c:pt>
              <c:pt idx="3734">
                <c:v>-102.10356</c:v>
              </c:pt>
              <c:pt idx="3735">
                <c:v>-102.02091999999999</c:v>
              </c:pt>
              <c:pt idx="3736">
                <c:v>-101.93827</c:v>
              </c:pt>
              <c:pt idx="3737">
                <c:v>-101.85544</c:v>
              </c:pt>
              <c:pt idx="3738">
                <c:v>-101.7728</c:v>
              </c:pt>
              <c:pt idx="3739">
                <c:v>-101.69005</c:v>
              </c:pt>
              <c:pt idx="3740">
                <c:v>-101.60742</c:v>
              </c:pt>
              <c:pt idx="3741">
                <c:v>-101.52459</c:v>
              </c:pt>
              <c:pt idx="3742">
                <c:v>-101.44194</c:v>
              </c:pt>
              <c:pt idx="3743">
                <c:v>-101.35921</c:v>
              </c:pt>
              <c:pt idx="3744">
                <c:v>-101.27656999999999</c:v>
              </c:pt>
              <c:pt idx="3745">
                <c:v>-101.19373999999999</c:v>
              </c:pt>
              <c:pt idx="3746">
                <c:v>-101.11111</c:v>
              </c:pt>
              <c:pt idx="3747">
                <c:v>-101.02838</c:v>
              </c:pt>
              <c:pt idx="3748">
                <c:v>-100.94574999999999</c:v>
              </c:pt>
              <c:pt idx="3749">
                <c:v>-100.86292</c:v>
              </c:pt>
              <c:pt idx="3750">
                <c:v>-100.78018</c:v>
              </c:pt>
              <c:pt idx="3751">
                <c:v>-100.69755000000001</c:v>
              </c:pt>
              <c:pt idx="3752">
                <c:v>-100.61471999999999</c:v>
              </c:pt>
              <c:pt idx="3753">
                <c:v>-100.53209999999999</c:v>
              </c:pt>
              <c:pt idx="3754">
                <c:v>-100.44937</c:v>
              </c:pt>
              <c:pt idx="3755">
                <c:v>-100.36684</c:v>
              </c:pt>
              <c:pt idx="3756">
                <c:v>-100.28402</c:v>
              </c:pt>
              <c:pt idx="3757">
                <c:v>-100.20119</c:v>
              </c:pt>
              <c:pt idx="3758">
                <c:v>-100.11866000000001</c:v>
              </c:pt>
              <c:pt idx="3759">
                <c:v>-100.03583999999999</c:v>
              </c:pt>
              <c:pt idx="3760">
                <c:v>-99.953020000000009</c:v>
              </c:pt>
              <c:pt idx="3761">
                <c:v>-99.870499999999993</c:v>
              </c:pt>
              <c:pt idx="3762">
                <c:v>-99.787679999999995</c:v>
              </c:pt>
              <c:pt idx="3763">
                <c:v>-99.70505</c:v>
              </c:pt>
              <c:pt idx="3764">
                <c:v>-99.622339999999994</c:v>
              </c:pt>
              <c:pt idx="3765">
                <c:v>-99.539620000000014</c:v>
              </c:pt>
              <c:pt idx="3766">
                <c:v>-99.456800000000001</c:v>
              </c:pt>
              <c:pt idx="3767">
                <c:v>-99.374179999999996</c:v>
              </c:pt>
              <c:pt idx="3768">
                <c:v>-99.291460000000001</c:v>
              </c:pt>
              <c:pt idx="3769">
                <c:v>-99.208650000000006</c:v>
              </c:pt>
              <c:pt idx="3770">
                <c:v>-99.126130000000003</c:v>
              </c:pt>
              <c:pt idx="3771">
                <c:v>-99.043219999999991</c:v>
              </c:pt>
              <c:pt idx="3772">
                <c:v>-98.960610000000003</c:v>
              </c:pt>
              <c:pt idx="3773">
                <c:v>-98.877899999999997</c:v>
              </c:pt>
              <c:pt idx="3774">
                <c:v>-98.795169999999999</c:v>
              </c:pt>
              <c:pt idx="3775">
                <c:v>-98.712460000000007</c:v>
              </c:pt>
              <c:pt idx="3776">
                <c:v>-98.629850000000005</c:v>
              </c:pt>
              <c:pt idx="3777">
                <c:v>-98.54695000000001</c:v>
              </c:pt>
              <c:pt idx="3778">
                <c:v>-98.464439999999996</c:v>
              </c:pt>
              <c:pt idx="3779">
                <c:v>-98.381630000000001</c:v>
              </c:pt>
              <c:pt idx="3780">
                <c:v>-98.298919999999995</c:v>
              </c:pt>
              <c:pt idx="3781">
                <c:v>-98.216309999999993</c:v>
              </c:pt>
              <c:pt idx="3782">
                <c:v>-98.133409999999998</c:v>
              </c:pt>
              <c:pt idx="3783">
                <c:v>-98.050899999999999</c:v>
              </c:pt>
              <c:pt idx="3784">
                <c:v>-97.968090000000004</c:v>
              </c:pt>
              <c:pt idx="3785">
                <c:v>-97.885400000000004</c:v>
              </c:pt>
              <c:pt idx="3786">
                <c:v>-97.802689999999984</c:v>
              </c:pt>
              <c:pt idx="3787">
                <c:v>-97.719889999999992</c:v>
              </c:pt>
              <c:pt idx="3788">
                <c:v>-97.637280000000018</c:v>
              </c:pt>
              <c:pt idx="3789">
                <c:v>-97.554489999999987</c:v>
              </c:pt>
              <c:pt idx="3790">
                <c:v>-97.471779999999995</c:v>
              </c:pt>
              <c:pt idx="3791">
                <c:v>-97.389280000000014</c:v>
              </c:pt>
              <c:pt idx="3792">
                <c:v>-97.306389999999993</c:v>
              </c:pt>
              <c:pt idx="3793">
                <c:v>-97.223780000000005</c:v>
              </c:pt>
              <c:pt idx="3794">
                <c:v>-97.140989999999988</c:v>
              </c:pt>
              <c:pt idx="3795">
                <c:v>-97.05829</c:v>
              </c:pt>
              <c:pt idx="3796">
                <c:v>-96.9756</c:v>
              </c:pt>
              <c:pt idx="3797">
                <c:v>-96.892799999999994</c:v>
              </c:pt>
              <c:pt idx="3798">
                <c:v>-96.810110000000009</c:v>
              </c:pt>
              <c:pt idx="3799">
                <c:v>-96.727420000000009</c:v>
              </c:pt>
              <c:pt idx="3800">
                <c:v>-96.644719999999992</c:v>
              </c:pt>
              <c:pt idx="3801">
                <c:v>-96.562029999999993</c:v>
              </c:pt>
              <c:pt idx="3802">
                <c:v>-96.479339999999993</c:v>
              </c:pt>
              <c:pt idx="3803">
                <c:v>-96.396649999999994</c:v>
              </c:pt>
              <c:pt idx="3804">
                <c:v>-96.313850000000002</c:v>
              </c:pt>
              <c:pt idx="3805">
                <c:v>-96.231160000000003</c:v>
              </c:pt>
              <c:pt idx="3806">
                <c:v>-96.148479999999992</c:v>
              </c:pt>
              <c:pt idx="3807">
                <c:v>-96.065789999999993</c:v>
              </c:pt>
              <c:pt idx="3808">
                <c:v>-95.983000000000004</c:v>
              </c:pt>
              <c:pt idx="3809">
                <c:v>-95.900319999999994</c:v>
              </c:pt>
              <c:pt idx="3810">
                <c:v>-95.817629999999994</c:v>
              </c:pt>
              <c:pt idx="3811">
                <c:v>-95.734950000000012</c:v>
              </c:pt>
              <c:pt idx="3812">
                <c:v>-95.652160000000009</c:v>
              </c:pt>
              <c:pt idx="3813">
                <c:v>-95.569479999999999</c:v>
              </c:pt>
              <c:pt idx="3814">
                <c:v>-95.486890000000002</c:v>
              </c:pt>
              <c:pt idx="3815">
                <c:v>-95.404109999999989</c:v>
              </c:pt>
              <c:pt idx="3816">
                <c:v>-95.321539999999999</c:v>
              </c:pt>
              <c:pt idx="3817">
                <c:v>-95.238559999999993</c:v>
              </c:pt>
              <c:pt idx="3818">
                <c:v>-95.155969999999996</c:v>
              </c:pt>
              <c:pt idx="3819">
                <c:v>-95.073200000000014</c:v>
              </c:pt>
              <c:pt idx="3820">
                <c:v>-94.990619999999993</c:v>
              </c:pt>
              <c:pt idx="3821">
                <c:v>-94.907839999999993</c:v>
              </c:pt>
              <c:pt idx="3822">
                <c:v>-94.825270000000017</c:v>
              </c:pt>
              <c:pt idx="3823">
                <c:v>-94.74239</c:v>
              </c:pt>
              <c:pt idx="3824">
                <c:v>-94.65961999999999</c:v>
              </c:pt>
              <c:pt idx="3825">
                <c:v>-94.576940000000008</c:v>
              </c:pt>
              <c:pt idx="3826">
                <c:v>-94.494170000000011</c:v>
              </c:pt>
              <c:pt idx="3827">
                <c:v>-94.41158999999999</c:v>
              </c:pt>
              <c:pt idx="3828">
                <c:v>-94.328820000000007</c:v>
              </c:pt>
              <c:pt idx="3829">
                <c:v>-94.24615</c:v>
              </c:pt>
              <c:pt idx="3830">
                <c:v>-94.163380000000004</c:v>
              </c:pt>
              <c:pt idx="3831">
                <c:v>-94.08081</c:v>
              </c:pt>
              <c:pt idx="3832">
                <c:v>-93.997950000000003</c:v>
              </c:pt>
              <c:pt idx="3833">
                <c:v>-93.915369999999996</c:v>
              </c:pt>
              <c:pt idx="3834">
                <c:v>-93.832509999999985</c:v>
              </c:pt>
              <c:pt idx="3835">
                <c:v>-93.749840000000006</c:v>
              </c:pt>
              <c:pt idx="3836">
                <c:v>-93.667180000000002</c:v>
              </c:pt>
              <c:pt idx="3837">
                <c:v>-93.584309999999988</c:v>
              </c:pt>
              <c:pt idx="3838">
                <c:v>-93.501749999999987</c:v>
              </c:pt>
              <c:pt idx="3839">
                <c:v>-93.418980000000005</c:v>
              </c:pt>
              <c:pt idx="3840">
                <c:v>-93.336420000000004</c:v>
              </c:pt>
              <c:pt idx="3841">
                <c:v>-93.253559999999993</c:v>
              </c:pt>
              <c:pt idx="3842">
                <c:v>-93.170900000000003</c:v>
              </c:pt>
              <c:pt idx="3843">
                <c:v>-93.088229999999996</c:v>
              </c:pt>
              <c:pt idx="3844">
                <c:v>-93.005469999999988</c:v>
              </c:pt>
              <c:pt idx="3845">
                <c:v>-92.922709999999995</c:v>
              </c:pt>
              <c:pt idx="3846">
                <c:v>-92.840050000000005</c:v>
              </c:pt>
              <c:pt idx="3847">
                <c:v>-92.757300000000001</c:v>
              </c:pt>
              <c:pt idx="3848">
                <c:v>-92.674640000000011</c:v>
              </c:pt>
              <c:pt idx="3849">
                <c:v>-92.591979999999992</c:v>
              </c:pt>
              <c:pt idx="3850">
                <c:v>-92.509119999999996</c:v>
              </c:pt>
              <c:pt idx="3851">
                <c:v>-92.426479999999998</c:v>
              </c:pt>
              <c:pt idx="3852">
                <c:v>-92.343819999999994</c:v>
              </c:pt>
              <c:pt idx="3853">
                <c:v>-92.261170000000007</c:v>
              </c:pt>
              <c:pt idx="3854">
                <c:v>-92.178510000000003</c:v>
              </c:pt>
              <c:pt idx="3855">
                <c:v>-92.095669999999984</c:v>
              </c:pt>
              <c:pt idx="3856">
                <c:v>-92.013010000000008</c:v>
              </c:pt>
              <c:pt idx="3857">
                <c:v>-91.930260000000004</c:v>
              </c:pt>
              <c:pt idx="3858">
                <c:v>-91.84751</c:v>
              </c:pt>
              <c:pt idx="3859">
                <c:v>-91.764759999999995</c:v>
              </c:pt>
              <c:pt idx="3860">
                <c:v>-91.682119999999998</c:v>
              </c:pt>
              <c:pt idx="3861">
                <c:v>-91.599270000000004</c:v>
              </c:pt>
              <c:pt idx="3862">
                <c:v>-91.516819999999996</c:v>
              </c:pt>
              <c:pt idx="3863">
                <c:v>-91.433980000000005</c:v>
              </c:pt>
              <c:pt idx="3864">
                <c:v>-91.35123999999999</c:v>
              </c:pt>
              <c:pt idx="3865">
                <c:v>-91.26858</c:v>
              </c:pt>
              <c:pt idx="3866">
                <c:v>-91.185839999999999</c:v>
              </c:pt>
              <c:pt idx="3867">
                <c:v>-91.103000000000009</c:v>
              </c:pt>
              <c:pt idx="3868">
                <c:v>-91.020559999999989</c:v>
              </c:pt>
              <c:pt idx="3869">
                <c:v>-90.937720000000013</c:v>
              </c:pt>
              <c:pt idx="3870">
                <c:v>-90.854979999999998</c:v>
              </c:pt>
              <c:pt idx="3871">
                <c:v>-90.77234</c:v>
              </c:pt>
              <c:pt idx="3872">
                <c:v>-90.689599999999999</c:v>
              </c:pt>
              <c:pt idx="3873">
                <c:v>-90.606859999999998</c:v>
              </c:pt>
              <c:pt idx="3874">
                <c:v>-90.524120000000011</c:v>
              </c:pt>
              <c:pt idx="3875">
                <c:v>-90.441479999999999</c:v>
              </c:pt>
              <c:pt idx="3876">
                <c:v>-90.358650000000011</c:v>
              </c:pt>
              <c:pt idx="3877">
                <c:v>-90.276119999999992</c:v>
              </c:pt>
              <c:pt idx="3878">
                <c:v>-90.193379999999991</c:v>
              </c:pt>
              <c:pt idx="3879">
                <c:v>-90.11054</c:v>
              </c:pt>
              <c:pt idx="3880">
                <c:v>-90.027919999999995</c:v>
              </c:pt>
              <c:pt idx="3881">
                <c:v>-89.945179999999993</c:v>
              </c:pt>
              <c:pt idx="3882">
                <c:v>-89.86254000000001</c:v>
              </c:pt>
              <c:pt idx="3883">
                <c:v>-89.779719999999998</c:v>
              </c:pt>
              <c:pt idx="3884">
                <c:v>-89.697090000000003</c:v>
              </c:pt>
              <c:pt idx="3885">
                <c:v>-89.614460000000008</c:v>
              </c:pt>
              <c:pt idx="3886">
                <c:v>-89.531630000000007</c:v>
              </c:pt>
              <c:pt idx="3887">
                <c:v>-89.449000000000012</c:v>
              </c:pt>
              <c:pt idx="3888">
                <c:v>-89.366170000000011</c:v>
              </c:pt>
              <c:pt idx="3889">
                <c:v>-89.283549999999991</c:v>
              </c:pt>
              <c:pt idx="3890">
                <c:v>-89.200829999999996</c:v>
              </c:pt>
              <c:pt idx="3891">
                <c:v>-89.118099999999998</c:v>
              </c:pt>
              <c:pt idx="3892">
                <c:v>-89.03537</c:v>
              </c:pt>
              <c:pt idx="3893">
                <c:v>-88.952650000000006</c:v>
              </c:pt>
              <c:pt idx="3894">
                <c:v>-88.869930000000011</c:v>
              </c:pt>
              <c:pt idx="3895">
                <c:v>-88.787200000000013</c:v>
              </c:pt>
              <c:pt idx="3896">
                <c:v>-88.704580000000007</c:v>
              </c:pt>
              <c:pt idx="3897">
                <c:v>-88.621759999999995</c:v>
              </c:pt>
              <c:pt idx="3898">
                <c:v>-88.539150000000006</c:v>
              </c:pt>
              <c:pt idx="3899">
                <c:v>-88.456430000000012</c:v>
              </c:pt>
              <c:pt idx="3900">
                <c:v>-88.373610000000014</c:v>
              </c:pt>
              <c:pt idx="3901">
                <c:v>-88.290989999999994</c:v>
              </c:pt>
              <c:pt idx="3902">
                <c:v>-88.208179999999999</c:v>
              </c:pt>
              <c:pt idx="3903">
                <c:v>-88.125659999999996</c:v>
              </c:pt>
              <c:pt idx="3904">
                <c:v>-88.042839999999998</c:v>
              </c:pt>
              <c:pt idx="3905">
                <c:v>-87.960129999999992</c:v>
              </c:pt>
              <c:pt idx="3906">
                <c:v>-87.877420000000001</c:v>
              </c:pt>
              <c:pt idx="3907">
                <c:v>-87.794810000000012</c:v>
              </c:pt>
              <c:pt idx="3908">
                <c:v>-87.712090000000018</c:v>
              </c:pt>
              <c:pt idx="3909">
                <c:v>-87.629380000000012</c:v>
              </c:pt>
              <c:pt idx="3910">
                <c:v>-87.546570000000003</c:v>
              </c:pt>
              <c:pt idx="3911">
                <c:v>-87.463860000000011</c:v>
              </c:pt>
              <c:pt idx="3912">
                <c:v>-87.381149999999991</c:v>
              </c:pt>
              <c:pt idx="3913">
                <c:v>-87.298450000000003</c:v>
              </c:pt>
              <c:pt idx="3914">
                <c:v>-87.215729999999994</c:v>
              </c:pt>
              <c:pt idx="3915">
                <c:v>-87.133129999999994</c:v>
              </c:pt>
              <c:pt idx="3916">
                <c:v>-87.050319999999999</c:v>
              </c:pt>
              <c:pt idx="3917">
                <c:v>-86.96772</c:v>
              </c:pt>
              <c:pt idx="3918">
                <c:v>-86.884909999999991</c:v>
              </c:pt>
              <c:pt idx="3919">
                <c:v>-86.802209999999988</c:v>
              </c:pt>
              <c:pt idx="3920">
                <c:v>-86.71951</c:v>
              </c:pt>
              <c:pt idx="3921">
                <c:v>-86.636799999999994</c:v>
              </c:pt>
              <c:pt idx="3922">
                <c:v>-86.554000000000002</c:v>
              </c:pt>
              <c:pt idx="3923">
                <c:v>-86.471409999999992</c:v>
              </c:pt>
              <c:pt idx="3924">
                <c:v>-86.3887</c:v>
              </c:pt>
              <c:pt idx="3925">
                <c:v>-86.305900000000008</c:v>
              </c:pt>
              <c:pt idx="3926">
                <c:v>-86.223200000000006</c:v>
              </c:pt>
              <c:pt idx="3927">
                <c:v>-86.140509999999992</c:v>
              </c:pt>
              <c:pt idx="3928">
                <c:v>-86.057810000000003</c:v>
              </c:pt>
              <c:pt idx="3929">
                <c:v>-85.975210000000004</c:v>
              </c:pt>
              <c:pt idx="3930">
                <c:v>-85.892420000000001</c:v>
              </c:pt>
              <c:pt idx="3931">
                <c:v>-85.809719999999999</c:v>
              </c:pt>
              <c:pt idx="3932">
                <c:v>-85.727029999999985</c:v>
              </c:pt>
              <c:pt idx="3933">
                <c:v>-85.644240000000011</c:v>
              </c:pt>
              <c:pt idx="3934">
                <c:v>-85.561440000000005</c:v>
              </c:pt>
              <c:pt idx="3935">
                <c:v>-85.478750000000005</c:v>
              </c:pt>
              <c:pt idx="3936">
                <c:v>-85.395960000000002</c:v>
              </c:pt>
              <c:pt idx="3937">
                <c:v>-85.313360000000003</c:v>
              </c:pt>
              <c:pt idx="3938">
                <c:v>-85.230779999999996</c:v>
              </c:pt>
              <c:pt idx="3939">
                <c:v>-85.147989999999993</c:v>
              </c:pt>
              <c:pt idx="3940">
                <c:v>-85.065299999999993</c:v>
              </c:pt>
              <c:pt idx="3941">
                <c:v>-84.982620000000011</c:v>
              </c:pt>
              <c:pt idx="3942">
                <c:v>-84.899930000000012</c:v>
              </c:pt>
              <c:pt idx="3943">
                <c:v>-84.817039999999992</c:v>
              </c:pt>
              <c:pt idx="3944">
                <c:v>-84.734360000000009</c:v>
              </c:pt>
              <c:pt idx="3945">
                <c:v>-84.65167000000001</c:v>
              </c:pt>
              <c:pt idx="3946">
                <c:v>-84.569090000000003</c:v>
              </c:pt>
              <c:pt idx="3947">
                <c:v>-84.4863</c:v>
              </c:pt>
              <c:pt idx="3948">
                <c:v>-84.403530000000003</c:v>
              </c:pt>
              <c:pt idx="3949">
                <c:v>-84.320840000000004</c:v>
              </c:pt>
              <c:pt idx="3950">
                <c:v>-84.238160000000008</c:v>
              </c:pt>
              <c:pt idx="3951">
                <c:v>-84.155389999999997</c:v>
              </c:pt>
              <c:pt idx="3952">
                <c:v>-84.072699999999998</c:v>
              </c:pt>
              <c:pt idx="3953">
                <c:v>-83.989919999999998</c:v>
              </c:pt>
              <c:pt idx="3954">
                <c:v>-83.907250000000005</c:v>
              </c:pt>
              <c:pt idx="3955">
                <c:v>-83.824669999999998</c:v>
              </c:pt>
              <c:pt idx="3956">
                <c:v>-83.742000000000004</c:v>
              </c:pt>
              <c:pt idx="3957">
                <c:v>-83.659120000000001</c:v>
              </c:pt>
              <c:pt idx="3958">
                <c:v>-83.576439999999991</c:v>
              </c:pt>
              <c:pt idx="3959">
                <c:v>-83.493770000000012</c:v>
              </c:pt>
              <c:pt idx="3960">
                <c:v>-83.411199999999994</c:v>
              </c:pt>
              <c:pt idx="3961">
                <c:v>-83.328420000000008</c:v>
              </c:pt>
              <c:pt idx="3962">
                <c:v>-83.245750000000001</c:v>
              </c:pt>
              <c:pt idx="3963">
                <c:v>-83.162980000000005</c:v>
              </c:pt>
              <c:pt idx="3964">
                <c:v>-83.080210000000008</c:v>
              </c:pt>
              <c:pt idx="3965">
                <c:v>-82.997540000000001</c:v>
              </c:pt>
              <c:pt idx="3966">
                <c:v>-82.914879999999997</c:v>
              </c:pt>
              <c:pt idx="3967">
                <c:v>-82.83211</c:v>
              </c:pt>
              <c:pt idx="3968">
                <c:v>-82.749440000000007</c:v>
              </c:pt>
              <c:pt idx="3969">
                <c:v>-82.66677</c:v>
              </c:pt>
              <c:pt idx="3970">
                <c:v>-82.584010000000006</c:v>
              </c:pt>
              <c:pt idx="3971">
                <c:v>-82.501339999999999</c:v>
              </c:pt>
              <c:pt idx="3972">
                <c:v>-82.418479999999988</c:v>
              </c:pt>
              <c:pt idx="3973">
                <c:v>-82.335819999999998</c:v>
              </c:pt>
              <c:pt idx="3974">
                <c:v>-82.253150000000005</c:v>
              </c:pt>
              <c:pt idx="3975">
                <c:v>-82.170400000000001</c:v>
              </c:pt>
              <c:pt idx="3976">
                <c:v>-82.087730000000008</c:v>
              </c:pt>
              <c:pt idx="3977">
                <c:v>-82.00497</c:v>
              </c:pt>
              <c:pt idx="3978">
                <c:v>-81.922309999999996</c:v>
              </c:pt>
              <c:pt idx="3979">
                <c:v>-81.839550000000003</c:v>
              </c:pt>
              <c:pt idx="3980">
                <c:v>-81.756889999999999</c:v>
              </c:pt>
              <c:pt idx="3981">
                <c:v>-81.674140000000008</c:v>
              </c:pt>
              <c:pt idx="3982">
                <c:v>-81.591480000000004</c:v>
              </c:pt>
              <c:pt idx="3983">
                <c:v>-81.508720000000011</c:v>
              </c:pt>
              <c:pt idx="3984">
                <c:v>-81.42607000000001</c:v>
              </c:pt>
              <c:pt idx="3985">
                <c:v>-81.343419999999995</c:v>
              </c:pt>
              <c:pt idx="3986">
                <c:v>-81.260660000000001</c:v>
              </c:pt>
              <c:pt idx="3987">
                <c:v>-81.177909999999997</c:v>
              </c:pt>
              <c:pt idx="3988">
                <c:v>-81.095249999999993</c:v>
              </c:pt>
              <c:pt idx="3989">
                <c:v>-81.012500000000003</c:v>
              </c:pt>
              <c:pt idx="3990">
                <c:v>-80.929749999999999</c:v>
              </c:pt>
              <c:pt idx="3991">
                <c:v>-80.846900000000005</c:v>
              </c:pt>
              <c:pt idx="3992">
                <c:v>-80.764250000000004</c:v>
              </c:pt>
              <c:pt idx="3993">
                <c:v>-80.6815</c:v>
              </c:pt>
              <c:pt idx="3994">
                <c:v>-80.598849999999999</c:v>
              </c:pt>
              <c:pt idx="3995">
                <c:v>-80.516120000000001</c:v>
              </c:pt>
              <c:pt idx="3996">
                <c:v>-80.43347</c:v>
              </c:pt>
              <c:pt idx="3997">
                <c:v>-80.350819999999999</c:v>
              </c:pt>
              <c:pt idx="3998">
                <c:v>-80.268070000000009</c:v>
              </c:pt>
              <c:pt idx="3999">
                <c:v>-80.185330000000008</c:v>
              </c:pt>
              <c:pt idx="4000">
                <c:v>-80.102590000000006</c:v>
              </c:pt>
              <c:pt idx="4001">
                <c:v>-80.019850000000005</c:v>
              </c:pt>
              <c:pt idx="4002">
                <c:v>-79.937200000000004</c:v>
              </c:pt>
              <c:pt idx="4003">
                <c:v>-79.85457000000001</c:v>
              </c:pt>
              <c:pt idx="4004">
                <c:v>-79.771820000000005</c:v>
              </c:pt>
              <c:pt idx="4005">
                <c:v>-79.689090000000007</c:v>
              </c:pt>
              <c:pt idx="4006">
                <c:v>-79.606349999999992</c:v>
              </c:pt>
              <c:pt idx="4007">
                <c:v>-79.523510000000002</c:v>
              </c:pt>
              <c:pt idx="4008">
                <c:v>-79.440870000000004</c:v>
              </c:pt>
              <c:pt idx="4009">
                <c:v>-79.358239999999995</c:v>
              </c:pt>
              <c:pt idx="4010">
                <c:v>-79.275500000000008</c:v>
              </c:pt>
              <c:pt idx="4011">
                <c:v>-79.192869999999999</c:v>
              </c:pt>
              <c:pt idx="4012">
                <c:v>-79.110129999999998</c:v>
              </c:pt>
              <c:pt idx="4013">
                <c:v>-79.027390000000011</c:v>
              </c:pt>
              <c:pt idx="4014">
                <c:v>-78.944559999999996</c:v>
              </c:pt>
              <c:pt idx="4015">
                <c:v>-78.861930000000001</c:v>
              </c:pt>
              <c:pt idx="4016">
                <c:v>-78.779200000000003</c:v>
              </c:pt>
              <c:pt idx="4017">
                <c:v>-78.696570000000008</c:v>
              </c:pt>
              <c:pt idx="4018">
                <c:v>-78.613839999999996</c:v>
              </c:pt>
              <c:pt idx="4019">
                <c:v>-78.531109999999998</c:v>
              </c:pt>
              <c:pt idx="4020">
                <c:v>-78.44838</c:v>
              </c:pt>
              <c:pt idx="4021">
                <c:v>-78.365650000000002</c:v>
              </c:pt>
              <c:pt idx="4022">
                <c:v>-78.282929999999993</c:v>
              </c:pt>
              <c:pt idx="4023">
                <c:v>-78.200199999999995</c:v>
              </c:pt>
              <c:pt idx="4024">
                <c:v>-78.117580000000004</c:v>
              </c:pt>
              <c:pt idx="4025">
                <c:v>-78.034850000000006</c:v>
              </c:pt>
              <c:pt idx="4026">
                <c:v>-77.952129999999997</c:v>
              </c:pt>
              <c:pt idx="4027">
                <c:v>-77.869509999999991</c:v>
              </c:pt>
              <c:pt idx="4028">
                <c:v>-77.786689999999993</c:v>
              </c:pt>
              <c:pt idx="4029">
                <c:v>-77.703860000000006</c:v>
              </c:pt>
              <c:pt idx="4030">
                <c:v>-77.62124</c:v>
              </c:pt>
              <c:pt idx="4031">
                <c:v>-77.538629999999998</c:v>
              </c:pt>
              <c:pt idx="4032">
                <c:v>-77.455999999999989</c:v>
              </c:pt>
              <c:pt idx="4033">
                <c:v>-77.373180000000005</c:v>
              </c:pt>
              <c:pt idx="4034">
                <c:v>-77.290369999999996</c:v>
              </c:pt>
              <c:pt idx="4035">
                <c:v>-77.207750000000004</c:v>
              </c:pt>
              <c:pt idx="4036">
                <c:v>-77.125039999999998</c:v>
              </c:pt>
              <c:pt idx="4037">
                <c:v>-77.042419999999993</c:v>
              </c:pt>
              <c:pt idx="4038">
                <c:v>-76.959609999999998</c:v>
              </c:pt>
              <c:pt idx="4039">
                <c:v>-76.87679</c:v>
              </c:pt>
              <c:pt idx="4040">
                <c:v>-76.794179999999997</c:v>
              </c:pt>
              <c:pt idx="4041">
                <c:v>-76.711460000000002</c:v>
              </c:pt>
              <c:pt idx="4042">
                <c:v>-76.628749999999997</c:v>
              </c:pt>
              <c:pt idx="4043">
                <c:v>-76.545940000000002</c:v>
              </c:pt>
              <c:pt idx="4044">
                <c:v>-76.463340000000002</c:v>
              </c:pt>
              <c:pt idx="4045">
                <c:v>-76.380619999999993</c:v>
              </c:pt>
              <c:pt idx="4046">
                <c:v>-76.297910000000002</c:v>
              </c:pt>
              <c:pt idx="4047">
                <c:v>-76.215209999999999</c:v>
              </c:pt>
              <c:pt idx="4048">
                <c:v>-76.132499999999993</c:v>
              </c:pt>
              <c:pt idx="4049">
                <c:v>-76.049700000000001</c:v>
              </c:pt>
              <c:pt idx="4050">
                <c:v>-75.967090000000013</c:v>
              </c:pt>
              <c:pt idx="4051">
                <c:v>-75.884389999999996</c:v>
              </c:pt>
              <c:pt idx="4052">
                <c:v>-75.801680000000005</c:v>
              </c:pt>
              <c:pt idx="4053">
                <c:v>-75.718879999999999</c:v>
              </c:pt>
              <c:pt idx="4054">
                <c:v>-75.636279999999999</c:v>
              </c:pt>
              <c:pt idx="4055">
                <c:v>-75.553569999999993</c:v>
              </c:pt>
              <c:pt idx="4056">
                <c:v>-75.470770000000002</c:v>
              </c:pt>
              <c:pt idx="4057">
                <c:v>-75.388069999999999</c:v>
              </c:pt>
              <c:pt idx="4058">
                <c:v>-75.30547</c:v>
              </c:pt>
              <c:pt idx="4059">
                <c:v>-75.222570000000005</c:v>
              </c:pt>
              <c:pt idx="4060">
                <c:v>-75.139870000000002</c:v>
              </c:pt>
              <c:pt idx="4061">
                <c:v>-75.057269999999988</c:v>
              </c:pt>
              <c:pt idx="4062">
                <c:v>-74.974470000000011</c:v>
              </c:pt>
              <c:pt idx="4063">
                <c:v>-74.891780000000011</c:v>
              </c:pt>
              <c:pt idx="4064">
                <c:v>-74.809089999999998</c:v>
              </c:pt>
              <c:pt idx="4065">
                <c:v>-74.726399999999998</c:v>
              </c:pt>
              <c:pt idx="4066">
                <c:v>-74.643699999999995</c:v>
              </c:pt>
              <c:pt idx="4067">
                <c:v>-74.560900000000004</c:v>
              </c:pt>
              <c:pt idx="4068">
                <c:v>-74.478210000000004</c:v>
              </c:pt>
              <c:pt idx="4069">
                <c:v>-74.395629999999997</c:v>
              </c:pt>
              <c:pt idx="4070">
                <c:v>-74.312830000000005</c:v>
              </c:pt>
              <c:pt idx="4071">
                <c:v>-74.230040000000002</c:v>
              </c:pt>
              <c:pt idx="4072">
                <c:v>-74.147449999999992</c:v>
              </c:pt>
              <c:pt idx="4073">
                <c:v>-74.064760000000007</c:v>
              </c:pt>
              <c:pt idx="4074">
                <c:v>-73.981979999999993</c:v>
              </c:pt>
              <c:pt idx="4075">
                <c:v>-73.899389999999997</c:v>
              </c:pt>
              <c:pt idx="4076">
                <c:v>-73.816599999999994</c:v>
              </c:pt>
              <c:pt idx="4077">
                <c:v>-73.733820000000009</c:v>
              </c:pt>
              <c:pt idx="4078">
                <c:v>-73.651229999999998</c:v>
              </c:pt>
              <c:pt idx="4079">
                <c:v>-73.568350000000009</c:v>
              </c:pt>
              <c:pt idx="4080">
                <c:v>-73.485669999999999</c:v>
              </c:pt>
              <c:pt idx="4081">
                <c:v>-73.403089999999992</c:v>
              </c:pt>
              <c:pt idx="4082">
                <c:v>-73.320400000000006</c:v>
              </c:pt>
              <c:pt idx="4083">
                <c:v>-73.237519999999989</c:v>
              </c:pt>
              <c:pt idx="4084">
                <c:v>-73.154839999999993</c:v>
              </c:pt>
              <c:pt idx="4085">
                <c:v>-73.07226</c:v>
              </c:pt>
              <c:pt idx="4086">
                <c:v>-72.98948</c:v>
              </c:pt>
              <c:pt idx="4087">
                <c:v>-72.906800000000004</c:v>
              </c:pt>
              <c:pt idx="4088">
                <c:v>-72.824020000000004</c:v>
              </c:pt>
              <c:pt idx="4089">
                <c:v>-72.741250000000008</c:v>
              </c:pt>
              <c:pt idx="4090">
                <c:v>-72.658680000000004</c:v>
              </c:pt>
              <c:pt idx="4091">
                <c:v>-72.575900000000004</c:v>
              </c:pt>
              <c:pt idx="4092">
                <c:v>-72.493220000000008</c:v>
              </c:pt>
              <c:pt idx="4093">
                <c:v>-72.410550000000001</c:v>
              </c:pt>
              <c:pt idx="4094">
                <c:v>-72.327680000000001</c:v>
              </c:pt>
              <c:pt idx="4095">
                <c:v>-72.245109999999997</c:v>
              </c:pt>
              <c:pt idx="4096">
                <c:v>-72.162239999999997</c:v>
              </c:pt>
              <c:pt idx="4097">
                <c:v>-72.07965999999999</c:v>
              </c:pt>
              <c:pt idx="4098">
                <c:v>-71.997</c:v>
              </c:pt>
              <c:pt idx="4099">
                <c:v>-71.914119999999997</c:v>
              </c:pt>
              <c:pt idx="4100">
                <c:v>-71.831559999999996</c:v>
              </c:pt>
              <c:pt idx="4101">
                <c:v>-71.748689999999996</c:v>
              </c:pt>
              <c:pt idx="4102">
                <c:v>-71.666120000000006</c:v>
              </c:pt>
              <c:pt idx="4103">
                <c:v>-71.583359999999999</c:v>
              </c:pt>
              <c:pt idx="4104">
                <c:v>-71.500700000000009</c:v>
              </c:pt>
              <c:pt idx="4105">
                <c:v>-71.417919999999995</c:v>
              </c:pt>
              <c:pt idx="4106">
                <c:v>-71.335260000000005</c:v>
              </c:pt>
              <c:pt idx="4107">
                <c:v>-71.252499999999998</c:v>
              </c:pt>
              <c:pt idx="4108">
                <c:v>-71.169939999999997</c:v>
              </c:pt>
              <c:pt idx="4109">
                <c:v>-71.086979999999997</c:v>
              </c:pt>
              <c:pt idx="4110">
                <c:v>-71.00442000000001</c:v>
              </c:pt>
              <c:pt idx="4111">
                <c:v>-70.921559999999999</c:v>
              </c:pt>
              <c:pt idx="4112">
                <c:v>-70.838999999999999</c:v>
              </c:pt>
              <c:pt idx="4113">
                <c:v>-70.756140000000002</c:v>
              </c:pt>
              <c:pt idx="4114">
                <c:v>-70.673590000000004</c:v>
              </c:pt>
              <c:pt idx="4115">
                <c:v>-70.590829999999997</c:v>
              </c:pt>
              <c:pt idx="4116">
                <c:v>-70.508070000000004</c:v>
              </c:pt>
              <c:pt idx="4117">
                <c:v>-70.425409999999999</c:v>
              </c:pt>
              <c:pt idx="4118">
                <c:v>-70.342659999999995</c:v>
              </c:pt>
              <c:pt idx="4119">
                <c:v>-70.260000000000005</c:v>
              </c:pt>
              <c:pt idx="4120">
                <c:v>-70.177260000000004</c:v>
              </c:pt>
              <c:pt idx="4121">
                <c:v>-70.094500000000011</c:v>
              </c:pt>
              <c:pt idx="4122">
                <c:v>-70.01185000000001</c:v>
              </c:pt>
              <c:pt idx="4123">
                <c:v>-69.929090000000002</c:v>
              </c:pt>
              <c:pt idx="4124">
                <c:v>-69.846350000000001</c:v>
              </c:pt>
              <c:pt idx="4125">
                <c:v>-69.763689999999997</c:v>
              </c:pt>
              <c:pt idx="4126">
                <c:v>-69.680949999999996</c:v>
              </c:pt>
              <c:pt idx="4127">
                <c:v>-69.598299999999995</c:v>
              </c:pt>
              <c:pt idx="4128">
                <c:v>-69.515659999999997</c:v>
              </c:pt>
              <c:pt idx="4129">
                <c:v>-69.432909999999993</c:v>
              </c:pt>
              <c:pt idx="4130">
                <c:v>-69.350059999999999</c:v>
              </c:pt>
              <c:pt idx="4131">
                <c:v>-69.267509999999987</c:v>
              </c:pt>
              <c:pt idx="4132">
                <c:v>-69.184669999999997</c:v>
              </c:pt>
              <c:pt idx="4133">
                <c:v>-69.102029999999999</c:v>
              </c:pt>
              <c:pt idx="4134">
                <c:v>-69.019180000000006</c:v>
              </c:pt>
              <c:pt idx="4135">
                <c:v>-68.936639999999997</c:v>
              </c:pt>
              <c:pt idx="4136">
                <c:v>-68.853800000000007</c:v>
              </c:pt>
              <c:pt idx="4137">
                <c:v>-68.771270000000001</c:v>
              </c:pt>
              <c:pt idx="4138">
                <c:v>-68.688420000000008</c:v>
              </c:pt>
              <c:pt idx="4139">
                <c:v>-68.605779999999996</c:v>
              </c:pt>
              <c:pt idx="4140">
                <c:v>-68.523040000000009</c:v>
              </c:pt>
              <c:pt idx="4141">
                <c:v>-68.440310000000011</c:v>
              </c:pt>
              <c:pt idx="4142">
                <c:v>-68.357600000000005</c:v>
              </c:pt>
              <c:pt idx="4143">
                <c:v>-68.274900000000002</c:v>
              </c:pt>
              <c:pt idx="4144">
                <c:v>-68.192219999999992</c:v>
              </c:pt>
              <c:pt idx="4145">
                <c:v>-68.109530000000007</c:v>
              </c:pt>
              <c:pt idx="4146">
                <c:v>-68.026740000000004</c:v>
              </c:pt>
              <c:pt idx="4147">
                <c:v>-67.944050000000004</c:v>
              </c:pt>
              <c:pt idx="4148">
                <c:v>-67.861369999999994</c:v>
              </c:pt>
              <c:pt idx="4149">
                <c:v>-67.778590000000008</c:v>
              </c:pt>
              <c:pt idx="4150">
                <c:v>-67.695989999999995</c:v>
              </c:pt>
              <c:pt idx="4151">
                <c:v>-67.613200000000006</c:v>
              </c:pt>
              <c:pt idx="4152">
                <c:v>-67.530630000000002</c:v>
              </c:pt>
              <c:pt idx="4153">
                <c:v>-67.447839999999999</c:v>
              </c:pt>
              <c:pt idx="4154">
                <c:v>-67.365049999999997</c:v>
              </c:pt>
              <c:pt idx="4155">
                <c:v>-67.282380000000003</c:v>
              </c:pt>
              <c:pt idx="4156">
                <c:v>-67.199680000000001</c:v>
              </c:pt>
              <c:pt idx="4157">
                <c:v>-67.116889999999998</c:v>
              </c:pt>
              <c:pt idx="4158">
                <c:v>-67.034220000000005</c:v>
              </c:pt>
              <c:pt idx="4159">
                <c:v>-66.951530000000005</c:v>
              </c:pt>
              <c:pt idx="4160">
                <c:v>-66.868759999999995</c:v>
              </c:pt>
              <c:pt idx="4161">
                <c:v>-66.786075999999994</c:v>
              </c:pt>
              <c:pt idx="4162">
                <c:v>-66.703292000000005</c:v>
              </c:pt>
              <c:pt idx="4163">
                <c:v>-66.620609000000002</c:v>
              </c:pt>
              <c:pt idx="4164">
                <c:v>-66.538036000000005</c:v>
              </c:pt>
              <c:pt idx="4165">
                <c:v>-66.455353000000002</c:v>
              </c:pt>
              <c:pt idx="4166">
                <c:v>-66.372569999999996</c:v>
              </c:pt>
              <c:pt idx="4167">
                <c:v>-66.289888000000005</c:v>
              </c:pt>
              <c:pt idx="4168">
                <c:v>-66.207105999999996</c:v>
              </c:pt>
              <c:pt idx="4169">
                <c:v>-66.124335000000002</c:v>
              </c:pt>
              <c:pt idx="4170">
                <c:v>-66.041653999999994</c:v>
              </c:pt>
              <c:pt idx="4171">
                <c:v>-65.958982999999989</c:v>
              </c:pt>
              <c:pt idx="4172">
                <c:v>-65.876193000000001</c:v>
              </c:pt>
              <c:pt idx="4173">
                <c:v>-65.793621999999999</c:v>
              </c:pt>
              <c:pt idx="4174">
                <c:v>-65.710853</c:v>
              </c:pt>
              <c:pt idx="4175">
                <c:v>-65.628073000000001</c:v>
              </c:pt>
              <c:pt idx="4176">
                <c:v>-65.545493999999991</c:v>
              </c:pt>
              <c:pt idx="4177">
                <c:v>-65.462715000000003</c:v>
              </c:pt>
              <c:pt idx="4178">
                <c:v>-65.38004699999999</c:v>
              </c:pt>
              <c:pt idx="4179">
                <c:v>-65.297278000000006</c:v>
              </c:pt>
              <c:pt idx="4180">
                <c:v>-65.214699999999993</c:v>
              </c:pt>
              <c:pt idx="4181">
                <c:v>-65.131923</c:v>
              </c:pt>
              <c:pt idx="4182">
                <c:v>-65.049056000000007</c:v>
              </c:pt>
              <c:pt idx="4183">
                <c:v>-64.966478999999993</c:v>
              </c:pt>
              <c:pt idx="4184">
                <c:v>-64.883712000000003</c:v>
              </c:pt>
              <c:pt idx="4185">
                <c:v>-64.801035999999996</c:v>
              </c:pt>
              <c:pt idx="4186">
                <c:v>-64.71826999999999</c:v>
              </c:pt>
              <c:pt idx="4187">
                <c:v>-64.635694999999998</c:v>
              </c:pt>
              <c:pt idx="4188">
                <c:v>-64.552829000000003</c:v>
              </c:pt>
              <c:pt idx="4189">
                <c:v>-64.470155000000005</c:v>
              </c:pt>
              <c:pt idx="4190">
                <c:v>-64.387389999999996</c:v>
              </c:pt>
              <c:pt idx="4191">
                <c:v>-64.304816000000002</c:v>
              </c:pt>
              <c:pt idx="4192">
                <c:v>-64.222151999999994</c:v>
              </c:pt>
              <c:pt idx="4193">
                <c:v>-64.13927799999999</c:v>
              </c:pt>
              <c:pt idx="4194">
                <c:v>-64.056615000000008</c:v>
              </c:pt>
              <c:pt idx="4195">
                <c:v>-63.973942000000001</c:v>
              </c:pt>
              <c:pt idx="4196">
                <c:v>-63.891279999999995</c:v>
              </c:pt>
              <c:pt idx="4197">
                <c:v>-63.808417000000006</c:v>
              </c:pt>
              <c:pt idx="4198">
                <c:v>-63.725745000000003</c:v>
              </c:pt>
              <c:pt idx="4199">
                <c:v>-63.643083999999995</c:v>
              </c:pt>
              <c:pt idx="4200">
                <c:v>-63.560423</c:v>
              </c:pt>
              <c:pt idx="4201">
                <c:v>-63.477651999999999</c:v>
              </c:pt>
              <c:pt idx="4202">
                <c:v>-63.394891000000001</c:v>
              </c:pt>
              <c:pt idx="4203">
                <c:v>-63.312231000000004</c:v>
              </c:pt>
              <c:pt idx="4204">
                <c:v>-63.229520999999998</c:v>
              </c:pt>
              <c:pt idx="4205">
                <c:v>-63.146771000000001</c:v>
              </c:pt>
              <c:pt idx="4206">
                <c:v>-63.064132000000001</c:v>
              </c:pt>
              <c:pt idx="4207">
                <c:v>-62.981293000000008</c:v>
              </c:pt>
              <c:pt idx="4208">
                <c:v>-62.898644000000004</c:v>
              </c:pt>
              <c:pt idx="4209">
                <c:v>-62.816005999999994</c:v>
              </c:pt>
              <c:pt idx="4210">
                <c:v>-62.733148</c:v>
              </c:pt>
              <c:pt idx="4211">
                <c:v>-62.650509999999997</c:v>
              </c:pt>
              <c:pt idx="4212">
                <c:v>-62.567872999999999</c:v>
              </c:pt>
              <c:pt idx="4213">
                <c:v>-62.485135999999997</c:v>
              </c:pt>
              <c:pt idx="4214">
                <c:v>-62.402384499999997</c:v>
              </c:pt>
              <c:pt idx="4215">
                <c:v>-62.31964219999999</c:v>
              </c:pt>
              <c:pt idx="4216">
                <c:v>-62.237011200000005</c:v>
              </c:pt>
              <c:pt idx="4217">
                <c:v>-62.154260499999992</c:v>
              </c:pt>
              <c:pt idx="4218">
                <c:v>-62.071521200000007</c:v>
              </c:pt>
              <c:pt idx="4219">
                <c:v>-61.988882210000007</c:v>
              </c:pt>
              <c:pt idx="4220">
                <c:v>-61.906143499999999</c:v>
              </c:pt>
              <c:pt idx="4221">
                <c:v>-61.823396200000005</c:v>
              </c:pt>
              <c:pt idx="4222">
                <c:v>-61.740659200000003</c:v>
              </c:pt>
              <c:pt idx="4223">
                <c:v>-61.658013499999996</c:v>
              </c:pt>
              <c:pt idx="4224">
                <c:v>-61.5752782</c:v>
              </c:pt>
              <c:pt idx="4225">
                <c:v>-61.492533100000003</c:v>
              </c:pt>
              <c:pt idx="4226">
                <c:v>-61.409789000000004</c:v>
              </c:pt>
              <c:pt idx="4227">
                <c:v>-61.327155999999995</c:v>
              </c:pt>
              <c:pt idx="4228">
                <c:v>-61.244413999999992</c:v>
              </c:pt>
              <c:pt idx="4229">
                <c:v>-61.161771999999999</c:v>
              </c:pt>
              <c:pt idx="4230">
                <c:v>-61.078932000000002</c:v>
              </c:pt>
              <c:pt idx="4231">
                <c:v>-60.996292000000011</c:v>
              </c:pt>
              <c:pt idx="4232">
                <c:v>-60.913542000000007</c:v>
              </c:pt>
              <c:pt idx="4233">
                <c:v>-60.830914000000007</c:v>
              </c:pt>
              <c:pt idx="4234">
                <c:v>-60.748176000000001</c:v>
              </c:pt>
              <c:pt idx="4235">
                <c:v>-60.665539000000003</c:v>
              </c:pt>
              <c:pt idx="4236">
                <c:v>-60.582693000000006</c:v>
              </c:pt>
              <c:pt idx="4237">
                <c:v>-60.499957999999999</c:v>
              </c:pt>
              <c:pt idx="4238">
                <c:v>-60.417313</c:v>
              </c:pt>
              <c:pt idx="4239">
                <c:v>-60.334567999999997</c:v>
              </c:pt>
              <c:pt idx="4240">
                <c:v>-60.251935000000003</c:v>
              </c:pt>
              <c:pt idx="4241">
                <c:v>-60.169193000000007</c:v>
              </c:pt>
              <c:pt idx="4242">
                <c:v>-60.086461</c:v>
              </c:pt>
              <c:pt idx="4243">
                <c:v>-60.003810000000001</c:v>
              </c:pt>
              <c:pt idx="4244">
                <c:v>-59.921078999999992</c:v>
              </c:pt>
              <c:pt idx="4245">
                <c:v>-59.838239999999999</c:v>
              </c:pt>
              <c:pt idx="4246">
                <c:v>-59.755600999999999</c:v>
              </c:pt>
              <c:pt idx="4247">
                <c:v>-59.672863</c:v>
              </c:pt>
              <c:pt idx="4248">
                <c:v>-59.590125999999998</c:v>
              </c:pt>
              <c:pt idx="4249">
                <c:v>-59.507479000000004</c:v>
              </c:pt>
              <c:pt idx="4250">
                <c:v>-59.424744000000004</c:v>
              </c:pt>
              <c:pt idx="4251">
                <c:v>-59.342007999999993</c:v>
              </c:pt>
              <c:pt idx="4252">
                <c:v>-59.259374000000001</c:v>
              </c:pt>
              <c:pt idx="4253">
                <c:v>-59.176630000000003</c:v>
              </c:pt>
              <c:pt idx="4254">
                <c:v>-59.093888</c:v>
              </c:pt>
              <c:pt idx="4255">
                <c:v>-59.011156</c:v>
              </c:pt>
              <c:pt idx="4256">
                <c:v>-58.928515000000004</c:v>
              </c:pt>
              <c:pt idx="4257">
                <c:v>-58.845773000000008</c:v>
              </c:pt>
              <c:pt idx="4258">
                <c:v>-58.763043999999994</c:v>
              </c:pt>
              <c:pt idx="4259">
                <c:v>-58.680306000000002</c:v>
              </c:pt>
              <c:pt idx="4260">
                <c:v>-58.597666999999994</c:v>
              </c:pt>
              <c:pt idx="4261">
                <c:v>-58.514928999999995</c:v>
              </c:pt>
              <c:pt idx="4262">
                <c:v>-58.432192000000001</c:v>
              </c:pt>
              <c:pt idx="4263">
                <c:v>-58.349456999999994</c:v>
              </c:pt>
              <c:pt idx="4264">
                <c:v>-58.266711000000001</c:v>
              </c:pt>
              <c:pt idx="4265">
                <c:v>-58.184176999999991</c:v>
              </c:pt>
              <c:pt idx="4266">
                <c:v>-58.101443000000003</c:v>
              </c:pt>
              <c:pt idx="4267">
                <c:v>-58.018709999999999</c:v>
              </c:pt>
              <c:pt idx="4268">
                <c:v>-57.935966999999998</c:v>
              </c:pt>
              <c:pt idx="4269">
                <c:v>-57.853234999999998</c:v>
              </c:pt>
              <c:pt idx="4270">
                <c:v>-57.770504700000004</c:v>
              </c:pt>
              <c:pt idx="4271">
                <c:v>-57.6877645</c:v>
              </c:pt>
              <c:pt idx="4272">
                <c:v>-57.605135700000005</c:v>
              </c:pt>
              <c:pt idx="4273">
                <c:v>-57.5223874</c:v>
              </c:pt>
              <c:pt idx="4274">
                <c:v>-57.439659400000004</c:v>
              </c:pt>
              <c:pt idx="4275">
                <c:v>-57.357021900000007</c:v>
              </c:pt>
              <c:pt idx="4276">
                <c:v>-57.274275840000001</c:v>
              </c:pt>
              <c:pt idx="4277">
                <c:v>-57.191550200000002</c:v>
              </c:pt>
              <c:pt idx="4278">
                <c:v>-57.108815899999996</c:v>
              </c:pt>
              <c:pt idx="4279">
                <c:v>-57.026081099999999</c:v>
              </c:pt>
              <c:pt idx="4280">
                <c:v>-56.943348700000001</c:v>
              </c:pt>
              <c:pt idx="4281">
                <c:v>-56.860700699999995</c:v>
              </c:pt>
              <c:pt idx="4282">
                <c:v>-56.777972999999989</c:v>
              </c:pt>
              <c:pt idx="4283">
                <c:v>-56.695235999999994</c:v>
              </c:pt>
              <c:pt idx="4284">
                <c:v>-56.612499</c:v>
              </c:pt>
              <c:pt idx="4285">
                <c:v>-56.529772999999999</c:v>
              </c:pt>
              <c:pt idx="4286">
                <c:v>-56.447136999999998</c:v>
              </c:pt>
              <c:pt idx="4287">
                <c:v>-56.364392000000002</c:v>
              </c:pt>
              <c:pt idx="4288">
                <c:v>-56.281665999999994</c:v>
              </c:pt>
              <c:pt idx="4289">
                <c:v>-56.198931999999999</c:v>
              </c:pt>
              <c:pt idx="4290">
                <c:v>-56.116298</c:v>
              </c:pt>
              <c:pt idx="4291">
                <c:v>-56.033563999999998</c:v>
              </c:pt>
              <c:pt idx="4292">
                <c:v>-55.950829999999996</c:v>
              </c:pt>
              <c:pt idx="4293">
                <c:v>-55.868098000000003</c:v>
              </c:pt>
              <c:pt idx="4294">
                <c:v>-55.785454999999999</c:v>
              </c:pt>
              <c:pt idx="4295">
                <c:v>-55.702722999999992</c:v>
              </c:pt>
              <c:pt idx="4296">
                <c:v>-55.619990999999999</c:v>
              </c:pt>
              <c:pt idx="4297">
                <c:v>-55.537359999999993</c:v>
              </c:pt>
              <c:pt idx="4298">
                <c:v>-55.454618999999994</c:v>
              </c:pt>
              <c:pt idx="4299">
                <c:v>-55.371888999999996</c:v>
              </c:pt>
              <c:pt idx="4300">
                <c:v>-55.289158999999998</c:v>
              </c:pt>
              <c:pt idx="4301">
                <c:v>-55.206418999999997</c:v>
              </c:pt>
              <c:pt idx="4302">
                <c:v>-55.123699999999999</c:v>
              </c:pt>
              <c:pt idx="4303">
                <c:v>-55.041051000000003</c:v>
              </c:pt>
              <c:pt idx="4304">
                <c:v>-54.958323</c:v>
              </c:pt>
              <c:pt idx="4305">
                <c:v>-54.875585000000001</c:v>
              </c:pt>
              <c:pt idx="4306">
                <c:v>-54.792966999999997</c:v>
              </c:pt>
              <c:pt idx="4307">
                <c:v>-54.710219999999993</c:v>
              </c:pt>
              <c:pt idx="4308">
                <c:v>-54.627403999999999</c:v>
              </c:pt>
              <c:pt idx="4309">
                <c:v>-54.544757000000004</c:v>
              </c:pt>
              <c:pt idx="4310">
                <c:v>-54.462032000000008</c:v>
              </c:pt>
              <c:pt idx="4311">
                <c:v>-54.379396</c:v>
              </c:pt>
              <c:pt idx="4312">
                <c:v>-54.296671000000003</c:v>
              </c:pt>
              <c:pt idx="4313">
                <c:v>-54.213827000000002</c:v>
              </c:pt>
              <c:pt idx="4314">
                <c:v>-54.131202999999999</c:v>
              </c:pt>
              <c:pt idx="4315">
                <c:v>-54.048479</c:v>
              </c:pt>
              <c:pt idx="4316">
                <c:v>-53.965836000000003</c:v>
              </c:pt>
              <c:pt idx="4317">
                <c:v>-53.883012999999998</c:v>
              </c:pt>
              <c:pt idx="4318">
                <c:v>-53.800380000000004</c:v>
              </c:pt>
              <c:pt idx="4319">
                <c:v>-53.717647999999997</c:v>
              </c:pt>
              <c:pt idx="4320">
                <c:v>-53.634906999999998</c:v>
              </c:pt>
              <c:pt idx="4321">
                <c:v>-53.552174999999991</c:v>
              </c:pt>
              <c:pt idx="4322">
                <c:v>-53.469445000000007</c:v>
              </c:pt>
              <c:pt idx="4323">
                <c:v>-53.386823999999997</c:v>
              </c:pt>
              <c:pt idx="4324">
                <c:v>-53.303994000000003</c:v>
              </c:pt>
              <c:pt idx="4325">
                <c:v>-53.221355000000003</c:v>
              </c:pt>
              <c:pt idx="4326">
                <c:v>-53.138625999999995</c:v>
              </c:pt>
              <c:pt idx="4327">
                <c:v>-53.055897000000002</c:v>
              </c:pt>
              <c:pt idx="4328">
                <c:v>-52.973168999999999</c:v>
              </c:pt>
              <c:pt idx="4329">
                <c:v>-52.890530999999996</c:v>
              </c:pt>
              <c:pt idx="4330">
                <c:v>-52.807804000000004</c:v>
              </c:pt>
              <c:pt idx="4331">
                <c:v>-52.725076999999999</c:v>
              </c:pt>
              <c:pt idx="4332">
                <c:v>-52.642450000000004</c:v>
              </c:pt>
              <c:pt idx="4333">
                <c:v>-52.559613999999996</c:v>
              </c:pt>
              <c:pt idx="4334">
                <c:v>-52.476978000000003</c:v>
              </c:pt>
              <c:pt idx="4335">
                <c:v>-52.394153000000003</c:v>
              </c:pt>
              <c:pt idx="4336">
                <c:v>-52.311527999999996</c:v>
              </c:pt>
              <c:pt idx="4337">
                <c:v>-52.228893999999997</c:v>
              </c:pt>
              <c:pt idx="4338">
                <c:v>-52.146070000000009</c:v>
              </c:pt>
              <c:pt idx="4339">
                <c:v>-52.06344</c:v>
              </c:pt>
              <c:pt idx="4340">
                <c:v>-51.980600000000003</c:v>
              </c:pt>
              <c:pt idx="4341">
                <c:v>-51.897980000000004</c:v>
              </c:pt>
              <c:pt idx="4342">
                <c:v>-51.815249999999999</c:v>
              </c:pt>
              <c:pt idx="4343">
                <c:v>-51.732520000000001</c:v>
              </c:pt>
              <c:pt idx="4344">
                <c:v>-51.649889999999999</c:v>
              </c:pt>
              <c:pt idx="4345">
                <c:v>-51.567160000000001</c:v>
              </c:pt>
              <c:pt idx="4346">
                <c:v>-51.484439999999999</c:v>
              </c:pt>
              <c:pt idx="4347">
                <c:v>-51.401699999999998</c:v>
              </c:pt>
              <c:pt idx="4348">
                <c:v>-51.319069999999996</c:v>
              </c:pt>
              <c:pt idx="4349">
                <c:v>-51.236239999999995</c:v>
              </c:pt>
              <c:pt idx="4350">
                <c:v>-51.15352</c:v>
              </c:pt>
              <c:pt idx="4351">
                <c:v>-51.070890000000006</c:v>
              </c:pt>
              <c:pt idx="4352">
                <c:v>-50.988059999999997</c:v>
              </c:pt>
              <c:pt idx="4353">
                <c:v>-50.905430000000003</c:v>
              </c:pt>
              <c:pt idx="4354">
                <c:v>-50.822699999999998</c:v>
              </c:pt>
              <c:pt idx="4355">
                <c:v>-50.739980000000003</c:v>
              </c:pt>
              <c:pt idx="4356">
                <c:v>-50.657250000000005</c:v>
              </c:pt>
              <c:pt idx="4357">
                <c:v>-50.574619999999996</c:v>
              </c:pt>
              <c:pt idx="4358">
                <c:v>-50.491900000000001</c:v>
              </c:pt>
              <c:pt idx="4359">
                <c:v>-50.409059999999997</c:v>
              </c:pt>
              <c:pt idx="4360">
                <c:v>-50.326450000000001</c:v>
              </c:pt>
              <c:pt idx="4361">
                <c:v>-50.243719999999996</c:v>
              </c:pt>
              <c:pt idx="4362">
                <c:v>-50.161090000000002</c:v>
              </c:pt>
              <c:pt idx="4363">
                <c:v>-50.078250000000004</c:v>
              </c:pt>
              <c:pt idx="4364">
                <c:v>-49.995530000000002</c:v>
              </c:pt>
              <c:pt idx="4365">
                <c:v>-49.912909999999997</c:v>
              </c:pt>
              <c:pt idx="4366">
                <c:v>-49.830179999999999</c:v>
              </c:pt>
              <c:pt idx="4367">
                <c:v>-49.747460000000004</c:v>
              </c:pt>
              <c:pt idx="4368">
                <c:v>-49.664720000000003</c:v>
              </c:pt>
              <c:pt idx="4369">
                <c:v>-49.581989999999998</c:v>
              </c:pt>
              <c:pt idx="4370">
                <c:v>-49.499279999999999</c:v>
              </c:pt>
              <c:pt idx="4371">
                <c:v>-49.416640000000001</c:v>
              </c:pt>
              <c:pt idx="4372">
                <c:v>-49.333919999999999</c:v>
              </c:pt>
              <c:pt idx="4373">
                <c:v>-49.251190000000001</c:v>
              </c:pt>
              <c:pt idx="4374">
                <c:v>-49.168460000000003</c:v>
              </c:pt>
              <c:pt idx="4375">
                <c:v>-49.085750000000004</c:v>
              </c:pt>
              <c:pt idx="4376">
                <c:v>-49.003019999999999</c:v>
              </c:pt>
              <c:pt idx="4377">
                <c:v>-48.920290000000001</c:v>
              </c:pt>
              <c:pt idx="4378">
                <c:v>-48.837569999999999</c:v>
              </c:pt>
              <c:pt idx="4379">
                <c:v>-48.754950000000001</c:v>
              </c:pt>
              <c:pt idx="4380">
                <c:v>-48.672210000000007</c:v>
              </c:pt>
              <c:pt idx="4381">
                <c:v>-48.589480000000002</c:v>
              </c:pt>
              <c:pt idx="4382">
                <c:v>-48.50676</c:v>
              </c:pt>
              <c:pt idx="4383">
                <c:v>-48.424030000000002</c:v>
              </c:pt>
              <c:pt idx="4384">
                <c:v>-48.341419999999999</c:v>
              </c:pt>
              <c:pt idx="4385">
                <c:v>-48.258589999999998</c:v>
              </c:pt>
              <c:pt idx="4386">
                <c:v>-48.175870000000003</c:v>
              </c:pt>
              <c:pt idx="4387">
                <c:v>-48.093149999999994</c:v>
              </c:pt>
              <c:pt idx="4388">
                <c:v>-48.010410000000007</c:v>
              </c:pt>
              <c:pt idx="4389">
                <c:v>-47.927789999999995</c:v>
              </c:pt>
              <c:pt idx="4390">
                <c:v>-47.845059999999997</c:v>
              </c:pt>
              <c:pt idx="4391">
                <c:v>-47.762340000000002</c:v>
              </c:pt>
              <c:pt idx="4392">
                <c:v>-47.679629999999996</c:v>
              </c:pt>
              <c:pt idx="4393">
                <c:v>-47.596900000000005</c:v>
              </c:pt>
              <c:pt idx="4394">
                <c:v>-47.513739999999999</c:v>
              </c:pt>
              <c:pt idx="4395">
                <c:v>-47.430250000000001</c:v>
              </c:pt>
              <c:pt idx="4396">
                <c:v>-47.346669999999996</c:v>
              </c:pt>
              <c:pt idx="4397">
                <c:v>-47.263170000000002</c:v>
              </c:pt>
              <c:pt idx="4398">
                <c:v>-47.179589999999997</c:v>
              </c:pt>
              <c:pt idx="4399">
                <c:v>-47.0961</c:v>
              </c:pt>
              <c:pt idx="4400">
                <c:v>-47.012529999999998</c:v>
              </c:pt>
              <c:pt idx="4401">
                <c:v>-46.928940000000004</c:v>
              </c:pt>
              <c:pt idx="4402">
                <c:v>-46.84545</c:v>
              </c:pt>
              <c:pt idx="4403">
                <c:v>-46.761880000000005</c:v>
              </c:pt>
              <c:pt idx="4404">
                <c:v>-46.678289999999997</c:v>
              </c:pt>
              <c:pt idx="4405">
                <c:v>-46.594799999999999</c:v>
              </c:pt>
              <c:pt idx="4406">
                <c:v>-46.511200000000002</c:v>
              </c:pt>
              <c:pt idx="4407">
                <c:v>-46.42774</c:v>
              </c:pt>
              <c:pt idx="4408">
                <c:v>-46.344149999999999</c:v>
              </c:pt>
              <c:pt idx="4409">
                <c:v>-46.260570000000001</c:v>
              </c:pt>
              <c:pt idx="4410">
                <c:v>-46.177080000000004</c:v>
              </c:pt>
              <c:pt idx="4411">
                <c:v>-46.093499999999992</c:v>
              </c:pt>
              <c:pt idx="4412">
                <c:v>-46.009900000000002</c:v>
              </c:pt>
              <c:pt idx="4413">
                <c:v>-45.926420000000007</c:v>
              </c:pt>
              <c:pt idx="4414">
                <c:v>-45.842849999999999</c:v>
              </c:pt>
              <c:pt idx="4415">
                <c:v>-45.759370000000004</c:v>
              </c:pt>
              <c:pt idx="4416">
                <c:v>-45.675780000000003</c:v>
              </c:pt>
              <c:pt idx="4417">
                <c:v>-45.592190000000002</c:v>
              </c:pt>
              <c:pt idx="4418">
                <c:v>-45.508699999999997</c:v>
              </c:pt>
              <c:pt idx="4419">
                <c:v>-45.425130000000003</c:v>
              </c:pt>
              <c:pt idx="4420">
                <c:v>-45.341549999999998</c:v>
              </c:pt>
              <c:pt idx="4421">
                <c:v>-45.25797</c:v>
              </c:pt>
              <c:pt idx="4422">
                <c:v>-45.174490000000006</c:v>
              </c:pt>
              <c:pt idx="4423">
                <c:v>-45.090910000000001</c:v>
              </c:pt>
              <c:pt idx="4424">
                <c:v>-45.007410000000007</c:v>
              </c:pt>
              <c:pt idx="4425">
                <c:v>-44.923929999999999</c:v>
              </c:pt>
              <c:pt idx="4426">
                <c:v>-44.840360000000004</c:v>
              </c:pt>
              <c:pt idx="4427">
                <c:v>-44.756770000000003</c:v>
              </c:pt>
              <c:pt idx="4428">
                <c:v>-44.673279999999998</c:v>
              </c:pt>
              <c:pt idx="4429">
                <c:v>-44.58972</c:v>
              </c:pt>
              <c:pt idx="4430">
                <c:v>-44.506219999999999</c:v>
              </c:pt>
              <c:pt idx="4431">
                <c:v>-44.422539999999998</c:v>
              </c:pt>
              <c:pt idx="4432">
                <c:v>-44.33896</c:v>
              </c:pt>
              <c:pt idx="4433">
                <c:v>-44.254980000000003</c:v>
              </c:pt>
              <c:pt idx="4434">
                <c:v>-44.169910000000002</c:v>
              </c:pt>
              <c:pt idx="4435">
                <c:v>-44.084850000000003</c:v>
              </c:pt>
              <c:pt idx="4436">
                <c:v>-43.999780000000001</c:v>
              </c:pt>
              <c:pt idx="4437">
                <c:v>-43.914729999999999</c:v>
              </c:pt>
              <c:pt idx="4438">
                <c:v>-43.82976</c:v>
              </c:pt>
              <c:pt idx="4439">
                <c:v>-43.744709999999998</c:v>
              </c:pt>
              <c:pt idx="4440">
                <c:v>-43.659739999999999</c:v>
              </c:pt>
              <c:pt idx="4441">
                <c:v>-43.574669999999998</c:v>
              </c:pt>
              <c:pt idx="4442">
                <c:v>-43.489620000000002</c:v>
              </c:pt>
              <c:pt idx="4443">
                <c:v>-43.40455</c:v>
              </c:pt>
              <c:pt idx="4444">
                <c:v>-43.319479999999999</c:v>
              </c:pt>
              <c:pt idx="4445">
                <c:v>-43.234409999999997</c:v>
              </c:pt>
              <c:pt idx="4446">
                <c:v>-43.149349999999998</c:v>
              </c:pt>
              <c:pt idx="4447">
                <c:v>-43.064370000000004</c:v>
              </c:pt>
              <c:pt idx="4448">
                <c:v>-42.979300000000002</c:v>
              </c:pt>
              <c:pt idx="4449">
                <c:v>-42.89423</c:v>
              </c:pt>
              <c:pt idx="4450">
                <c:v>-42.809169999999995</c:v>
              </c:pt>
              <c:pt idx="4451">
                <c:v>-42.724190000000007</c:v>
              </c:pt>
              <c:pt idx="4452">
                <c:v>-42.639119999999998</c:v>
              </c:pt>
              <c:pt idx="4453">
                <c:v>-42.554040000000001</c:v>
              </c:pt>
              <c:pt idx="4454">
                <c:v>-42.468980000000002</c:v>
              </c:pt>
              <c:pt idx="4455">
                <c:v>-42.384</c:v>
              </c:pt>
              <c:pt idx="4456">
                <c:v>-42.298919999999995</c:v>
              </c:pt>
              <c:pt idx="4457">
                <c:v>-42.213859999999997</c:v>
              </c:pt>
              <c:pt idx="4458">
                <c:v>-42.128889999999998</c:v>
              </c:pt>
              <c:pt idx="4459">
                <c:v>-42.043810000000001</c:v>
              </c:pt>
              <c:pt idx="4460">
                <c:v>-41.95872</c:v>
              </c:pt>
              <c:pt idx="4461">
                <c:v>-41.873750000000001</c:v>
              </c:pt>
              <c:pt idx="4462">
                <c:v>-41.788679999999999</c:v>
              </c:pt>
              <c:pt idx="4463">
                <c:v>-41.703590000000005</c:v>
              </c:pt>
              <c:pt idx="4464">
                <c:v>-41.618609999999997</c:v>
              </c:pt>
              <c:pt idx="4465">
                <c:v>-41.533419999999992</c:v>
              </c:pt>
              <c:pt idx="4466">
                <c:v>-41.448450000000001</c:v>
              </c:pt>
              <c:pt idx="4467">
                <c:v>-41.363379999999999</c:v>
              </c:pt>
              <c:pt idx="4468">
                <c:v>-41.278279999999995</c:v>
              </c:pt>
              <c:pt idx="4469">
                <c:v>-41.193309999999997</c:v>
              </c:pt>
              <c:pt idx="4470">
                <c:v>-41.108220000000003</c:v>
              </c:pt>
              <c:pt idx="4471">
                <c:v>-41.023240000000001</c:v>
              </c:pt>
              <c:pt idx="4472">
                <c:v>-40.93815</c:v>
              </c:pt>
              <c:pt idx="4473">
                <c:v>-40.853160000000003</c:v>
              </c:pt>
              <c:pt idx="4474">
                <c:v>-40.768069999999994</c:v>
              </c:pt>
              <c:pt idx="4475">
                <c:v>-40.682989999999997</c:v>
              </c:pt>
              <c:pt idx="4476">
                <c:v>-40.597909999999999</c:v>
              </c:pt>
              <c:pt idx="4477">
                <c:v>-40.512929999999997</c:v>
              </c:pt>
              <c:pt idx="4478">
                <c:v>-40.427840000000003</c:v>
              </c:pt>
              <c:pt idx="4479">
                <c:v>-40.342849999999999</c:v>
              </c:pt>
              <c:pt idx="4480">
                <c:v>-40.257849999999998</c:v>
              </c:pt>
              <c:pt idx="4481">
                <c:v>-40.172089999999997</c:v>
              </c:pt>
              <c:pt idx="4482">
                <c:v>-40.086020000000005</c:v>
              </c:pt>
              <c:pt idx="4483">
                <c:v>-39.999969999999998</c:v>
              </c:pt>
              <c:pt idx="4484">
                <c:v>-39.913809999999998</c:v>
              </c:pt>
              <c:pt idx="4485">
                <c:v>-39.827749999999995</c:v>
              </c:pt>
              <c:pt idx="4486">
                <c:v>-39.741770000000002</c:v>
              </c:pt>
              <c:pt idx="4487">
                <c:v>-39.655709999999999</c:v>
              </c:pt>
              <c:pt idx="4488">
                <c:v>-39.569539999999996</c:v>
              </c:pt>
              <c:pt idx="4489">
                <c:v>-39.483489999999996</c:v>
              </c:pt>
              <c:pt idx="4490">
                <c:v>-39.393600000000006</c:v>
              </c:pt>
              <c:pt idx="4491">
                <c:v>-39.301329999999993</c:v>
              </c:pt>
              <c:pt idx="4492">
                <c:v>-39.208970000000001</c:v>
              </c:pt>
              <c:pt idx="4493">
                <c:v>-39.116689999999998</c:v>
              </c:pt>
              <c:pt idx="4494">
                <c:v>-39.024329999999999</c:v>
              </c:pt>
              <c:pt idx="4495">
                <c:v>-38.931950000000001</c:v>
              </c:pt>
              <c:pt idx="4496">
                <c:v>-38.839680000000001</c:v>
              </c:pt>
              <c:pt idx="4497">
                <c:v>-38.74730000000001</c:v>
              </c:pt>
              <c:pt idx="4498">
                <c:v>-38.65504</c:v>
              </c:pt>
              <c:pt idx="4499">
                <c:v>-38.56277</c:v>
              </c:pt>
              <c:pt idx="4500">
                <c:v>-38.470299999999995</c:v>
              </c:pt>
              <c:pt idx="4501">
                <c:v>-38.372970000000002</c:v>
              </c:pt>
              <c:pt idx="4502">
                <c:v>-38.272120000000001</c:v>
              </c:pt>
              <c:pt idx="4503">
                <c:v>-38.171170000000004</c:v>
              </c:pt>
              <c:pt idx="4504">
                <c:v>-38.070129999999999</c:v>
              </c:pt>
              <c:pt idx="4505">
                <c:v>-37.969290000000001</c:v>
              </c:pt>
              <c:pt idx="4506">
                <c:v>-37.86835</c:v>
              </c:pt>
              <c:pt idx="4507">
                <c:v>-37.767499999999998</c:v>
              </c:pt>
              <c:pt idx="4508">
                <c:v>-37.666559999999997</c:v>
              </c:pt>
              <c:pt idx="4509">
                <c:v>-37.565709999999996</c:v>
              </c:pt>
              <c:pt idx="4510">
                <c:v>-37.464770000000001</c:v>
              </c:pt>
              <c:pt idx="4511">
                <c:v>-37.36383</c:v>
              </c:pt>
              <c:pt idx="4512">
                <c:v>-37.262889999999999</c:v>
              </c:pt>
              <c:pt idx="4513">
                <c:v>-37.162050000000001</c:v>
              </c:pt>
              <c:pt idx="4514">
                <c:v>-37.061099999999996</c:v>
              </c:pt>
              <c:pt idx="4515">
                <c:v>-36.960149999999999</c:v>
              </c:pt>
              <c:pt idx="4516">
                <c:v>-36.859220000000001</c:v>
              </c:pt>
              <c:pt idx="4517">
                <c:v>-36.758279999999999</c:v>
              </c:pt>
              <c:pt idx="4518">
                <c:v>-36.657320000000006</c:v>
              </c:pt>
              <c:pt idx="4519">
                <c:v>-36.556489999999997</c:v>
              </c:pt>
              <c:pt idx="4520">
                <c:v>-36.455550000000002</c:v>
              </c:pt>
              <c:pt idx="4521">
                <c:v>-36.35472</c:v>
              </c:pt>
              <c:pt idx="4522">
                <c:v>-36.25376</c:v>
              </c:pt>
              <c:pt idx="4523">
                <c:v>-36.152829999999994</c:v>
              </c:pt>
              <c:pt idx="4524">
                <c:v>-36.051879999999997</c:v>
              </c:pt>
              <c:pt idx="4525">
                <c:v>-35.950949999999992</c:v>
              </c:pt>
              <c:pt idx="4526">
                <c:v>-35.850009999999997</c:v>
              </c:pt>
              <c:pt idx="4527">
                <c:v>-35.749169999999999</c:v>
              </c:pt>
              <c:pt idx="4528">
                <c:v>-35.648219999999995</c:v>
              </c:pt>
              <c:pt idx="4529">
                <c:v>-35.547389999999993</c:v>
              </c:pt>
              <c:pt idx="4530">
                <c:v>-35.446449999999999</c:v>
              </c:pt>
              <c:pt idx="4531">
                <c:v>-35.345609999999994</c:v>
              </c:pt>
              <c:pt idx="4532">
                <c:v>-35.244659999999996</c:v>
              </c:pt>
              <c:pt idx="4533">
                <c:v>-35.143740000000001</c:v>
              </c:pt>
              <c:pt idx="4534">
                <c:v>-35.042790000000004</c:v>
              </c:pt>
              <c:pt idx="4535">
                <c:v>-34.941960000000002</c:v>
              </c:pt>
              <c:pt idx="4536">
                <c:v>-34.840919999999997</c:v>
              </c:pt>
              <c:pt idx="4537">
                <c:v>-34.739989999999999</c:v>
              </c:pt>
              <c:pt idx="4538">
                <c:v>-34.639049999999997</c:v>
              </c:pt>
              <c:pt idx="4539">
                <c:v>-34.538209999999999</c:v>
              </c:pt>
              <c:pt idx="4540">
                <c:v>-34.437269999999998</c:v>
              </c:pt>
              <c:pt idx="4541">
                <c:v>-34.336329999999997</c:v>
              </c:pt>
              <c:pt idx="4542">
                <c:v>-34.235500000000002</c:v>
              </c:pt>
              <c:pt idx="4543">
                <c:v>-34.13456</c:v>
              </c:pt>
              <c:pt idx="4544">
                <c:v>-34.033619999999999</c:v>
              </c:pt>
              <c:pt idx="4545">
                <c:v>-33.932790000000004</c:v>
              </c:pt>
              <c:pt idx="4546">
                <c:v>-33.831760000000003</c:v>
              </c:pt>
              <c:pt idx="4547">
                <c:v>-33.730819999999994</c:v>
              </c:pt>
              <c:pt idx="4548">
                <c:v>-33.629979999999996</c:v>
              </c:pt>
              <c:pt idx="4549">
                <c:v>-33.529039999999995</c:v>
              </c:pt>
              <c:pt idx="4550">
                <c:v>-33.428219999999996</c:v>
              </c:pt>
              <c:pt idx="4551">
                <c:v>-33.327290000000005</c:v>
              </c:pt>
              <c:pt idx="4552">
                <c:v>-33.22625</c:v>
              </c:pt>
              <c:pt idx="4553">
                <c:v>-33.125409999999995</c:v>
              </c:pt>
              <c:pt idx="4554">
                <c:v>-33.024479999999997</c:v>
              </c:pt>
              <c:pt idx="4555">
                <c:v>-32.923639999999999</c:v>
              </c:pt>
              <c:pt idx="4556">
                <c:v>-32.822609999999997</c:v>
              </c:pt>
              <c:pt idx="4557">
                <c:v>-32.721779999999995</c:v>
              </c:pt>
              <c:pt idx="4558">
                <c:v>-32.620840000000001</c:v>
              </c:pt>
              <c:pt idx="4559">
                <c:v>-32.519909999999996</c:v>
              </c:pt>
              <c:pt idx="4560">
                <c:v>-32.418980000000005</c:v>
              </c:pt>
              <c:pt idx="4561">
                <c:v>-32.31814</c:v>
              </c:pt>
              <c:pt idx="4562">
                <c:v>-32.217100000000002</c:v>
              </c:pt>
              <c:pt idx="4563">
                <c:v>-32.116289999999999</c:v>
              </c:pt>
              <c:pt idx="4564">
                <c:v>-32.015349999999998</c:v>
              </c:pt>
              <c:pt idx="4565">
                <c:v>-31.91442</c:v>
              </c:pt>
              <c:pt idx="4566">
                <c:v>-31.813490000000002</c:v>
              </c:pt>
              <c:pt idx="4567">
                <c:v>-31.712650000000004</c:v>
              </c:pt>
              <c:pt idx="4568">
                <c:v>-31.611619999999998</c:v>
              </c:pt>
              <c:pt idx="4569">
                <c:v>-31.51079</c:v>
              </c:pt>
              <c:pt idx="4570">
                <c:v>-31.409759999999999</c:v>
              </c:pt>
              <c:pt idx="4571">
                <c:v>-31.30894</c:v>
              </c:pt>
              <c:pt idx="4572">
                <c:v>-31.207999999999998</c:v>
              </c:pt>
              <c:pt idx="4573">
                <c:v>-31.107080000000003</c:v>
              </c:pt>
              <c:pt idx="4574">
                <c:v>-31.006239999999998</c:v>
              </c:pt>
              <c:pt idx="4575">
                <c:v>-30.90531</c:v>
              </c:pt>
              <c:pt idx="4576">
                <c:v>-30.804379999999995</c:v>
              </c:pt>
              <c:pt idx="4577">
                <c:v>-30.70346</c:v>
              </c:pt>
              <c:pt idx="4578">
                <c:v>-30.602529999999998</c:v>
              </c:pt>
              <c:pt idx="4579">
                <c:v>-30.5016</c:v>
              </c:pt>
              <c:pt idx="4580">
                <c:v>-30.400770000000001</c:v>
              </c:pt>
              <c:pt idx="4581">
                <c:v>-30.29974</c:v>
              </c:pt>
              <c:pt idx="4582">
                <c:v>-30.198819999999998</c:v>
              </c:pt>
              <c:pt idx="4583">
                <c:v>-30.097989999999996</c:v>
              </c:pt>
              <c:pt idx="4584">
                <c:v>-29.997060000000005</c:v>
              </c:pt>
              <c:pt idx="4585">
                <c:v>-29.896130000000003</c:v>
              </c:pt>
              <c:pt idx="4586">
                <c:v>-29.795210000000001</c:v>
              </c:pt>
              <c:pt idx="4587">
                <c:v>-29.694279999999999</c:v>
              </c:pt>
              <c:pt idx="4588">
                <c:v>-29.593360000000001</c:v>
              </c:pt>
              <c:pt idx="4589">
                <c:v>-29.492429999999999</c:v>
              </c:pt>
              <c:pt idx="4590">
                <c:v>-29.391589999999997</c:v>
              </c:pt>
              <c:pt idx="4591">
                <c:v>-29.290669999999999</c:v>
              </c:pt>
              <c:pt idx="4592">
                <c:v>-29.18975</c:v>
              </c:pt>
              <c:pt idx="4593">
                <c:v>-29.088819999999998</c:v>
              </c:pt>
              <c:pt idx="4594">
                <c:v>-28.987899999999996</c:v>
              </c:pt>
              <c:pt idx="4595">
                <c:v>-28.886970000000005</c:v>
              </c:pt>
              <c:pt idx="4596">
                <c:v>-28.78604</c:v>
              </c:pt>
              <c:pt idx="4597">
                <c:v>-28.685229999999997</c:v>
              </c:pt>
              <c:pt idx="4598">
                <c:v>-28.584199999999999</c:v>
              </c:pt>
              <c:pt idx="4599">
                <c:v>-28.483270000000001</c:v>
              </c:pt>
              <c:pt idx="4600">
                <c:v>-28.382360000000002</c:v>
              </c:pt>
              <c:pt idx="4601">
                <c:v>-28.281519999999997</c:v>
              </c:pt>
              <c:pt idx="4602">
                <c:v>-28.180600000000002</c:v>
              </c:pt>
              <c:pt idx="4603">
                <c:v>-28.07967</c:v>
              </c:pt>
              <c:pt idx="4604">
                <c:v>-27.978749999999998</c:v>
              </c:pt>
              <c:pt idx="4605">
                <c:v>-27.87773</c:v>
              </c:pt>
              <c:pt idx="4606">
                <c:v>-27.776909999999997</c:v>
              </c:pt>
              <c:pt idx="4607">
                <c:v>-27.675989999999999</c:v>
              </c:pt>
              <c:pt idx="4608">
                <c:v>-27.575059999999997</c:v>
              </c:pt>
              <c:pt idx="4609">
                <c:v>-27.474140000000002</c:v>
              </c:pt>
              <c:pt idx="4610">
                <c:v>-27.37321</c:v>
              </c:pt>
              <c:pt idx="4611">
                <c:v>-27.272299999999998</c:v>
              </c:pt>
              <c:pt idx="4612">
                <c:v>-27.171380000000003</c:v>
              </c:pt>
              <c:pt idx="4613">
                <c:v>-27.070460000000001</c:v>
              </c:pt>
              <c:pt idx="4614">
                <c:v>-26.969630000000002</c:v>
              </c:pt>
              <c:pt idx="4615">
                <c:v>-26.86872</c:v>
              </c:pt>
              <c:pt idx="4616">
                <c:v>-26.767790000000002</c:v>
              </c:pt>
              <c:pt idx="4617">
                <c:v>-26.666869999999999</c:v>
              </c:pt>
              <c:pt idx="4618">
                <c:v>-26.56596</c:v>
              </c:pt>
              <c:pt idx="4619">
                <c:v>-26.465030000000002</c:v>
              </c:pt>
              <c:pt idx="4620">
                <c:v>-26.36411</c:v>
              </c:pt>
              <c:pt idx="4621">
                <c:v>-26.263179999999998</c:v>
              </c:pt>
              <c:pt idx="4622">
                <c:v>-26.162269999999999</c:v>
              </c:pt>
              <c:pt idx="4623">
                <c:v>-26.061349999999997</c:v>
              </c:pt>
              <c:pt idx="4624">
                <c:v>-25.960439999999998</c:v>
              </c:pt>
              <c:pt idx="4625">
                <c:v>-25.85951</c:v>
              </c:pt>
              <c:pt idx="4626">
                <c:v>-25.758599</c:v>
              </c:pt>
              <c:pt idx="4627">
                <c:v>-25.657776999999999</c:v>
              </c:pt>
              <c:pt idx="4628">
                <c:v>-25.556852999999997</c:v>
              </c:pt>
              <c:pt idx="4629">
                <c:v>-25.455847000000002</c:v>
              </c:pt>
              <c:pt idx="4630">
                <c:v>-25.354921000000001</c:v>
              </c:pt>
              <c:pt idx="4631">
                <c:v>-25.254013</c:v>
              </c:pt>
              <c:pt idx="4632">
                <c:v>-25.153093999999999</c:v>
              </c:pt>
              <c:pt idx="4633">
                <c:v>-25.052174000000001</c:v>
              </c:pt>
              <c:pt idx="4634">
                <c:v>-24.951263000000001</c:v>
              </c:pt>
              <c:pt idx="4635">
                <c:v>-24.850439999999999</c:v>
              </c:pt>
              <c:pt idx="4636">
                <c:v>-24.749426</c:v>
              </c:pt>
              <c:pt idx="4637">
                <c:v>-24.648501</c:v>
              </c:pt>
              <c:pt idx="4638">
                <c:v>-24.547584000000001</c:v>
              </c:pt>
              <c:pt idx="4639">
                <c:v>-24.446677000000001</c:v>
              </c:pt>
              <c:pt idx="4640">
                <c:v>-24.345868000000003</c:v>
              </c:pt>
              <c:pt idx="4641">
                <c:v>-24.244837999999998</c:v>
              </c:pt>
              <c:pt idx="4642">
                <c:v>-24.143926</c:v>
              </c:pt>
              <c:pt idx="4643">
                <c:v>-24.043013999999999</c:v>
              </c:pt>
              <c:pt idx="4644">
                <c:v>-23.9422</c:v>
              </c:pt>
              <c:pt idx="4645">
                <c:v>-23.841184999999996</c:v>
              </c:pt>
              <c:pt idx="4646">
                <c:v>-23.740268</c:v>
              </c:pt>
              <c:pt idx="4647">
                <c:v>-23.639350999999998</c:v>
              </c:pt>
              <c:pt idx="4648">
                <c:v>-23.538542</c:v>
              </c:pt>
              <c:pt idx="4649">
                <c:v>-23.437532000000001</c:v>
              </c:pt>
              <c:pt idx="4650">
                <c:v>-23.33661</c:v>
              </c:pt>
              <c:pt idx="4651">
                <c:v>-23.235697999999999</c:v>
              </c:pt>
              <c:pt idx="4652">
                <c:v>-23.134784</c:v>
              </c:pt>
              <c:pt idx="4653">
                <c:v>-23.033878999999999</c:v>
              </c:pt>
              <c:pt idx="4654">
                <c:v>-22.932963000000001</c:v>
              </c:pt>
              <c:pt idx="4655">
                <c:v>-22.832055000000004</c:v>
              </c:pt>
              <c:pt idx="4656">
                <c:v>-22.731135999999999</c:v>
              </c:pt>
              <c:pt idx="4657">
                <c:v>-22.630215999999997</c:v>
              </c:pt>
              <c:pt idx="4658">
                <c:v>-22.529315000000004</c:v>
              </c:pt>
              <c:pt idx="4659">
                <c:v>-22.428413000000003</c:v>
              </c:pt>
              <c:pt idx="4660">
                <c:v>-22.327479</c:v>
              </c:pt>
              <c:pt idx="4661">
                <c:v>-22.226573999999999</c:v>
              </c:pt>
              <c:pt idx="4662">
                <c:v>-22.125658000000001</c:v>
              </c:pt>
              <c:pt idx="4663">
                <c:v>-22.024760000000001</c:v>
              </c:pt>
              <c:pt idx="4664">
                <c:v>-21.923741</c:v>
              </c:pt>
              <c:pt idx="4665">
                <c:v>-21.822932000000002</c:v>
              </c:pt>
              <c:pt idx="4666">
                <c:v>-21.721920400000002</c:v>
              </c:pt>
              <c:pt idx="4667">
                <c:v>-21.621117900000002</c:v>
              </c:pt>
              <c:pt idx="4668">
                <c:v>-21.520104200000002</c:v>
              </c:pt>
              <c:pt idx="4669">
                <c:v>-21.419303300000003</c:v>
              </c:pt>
              <c:pt idx="4670">
                <c:v>-21.318288099999997</c:v>
              </c:pt>
              <c:pt idx="4671">
                <c:v>-21.217470700000003</c:v>
              </c:pt>
              <c:pt idx="4672">
                <c:v>-21.116471199999999</c:v>
              </c:pt>
              <c:pt idx="4673">
                <c:v>-21.015558199999997</c:v>
              </c:pt>
              <c:pt idx="4674">
                <c:v>-20.914652199999999</c:v>
              </c:pt>
              <c:pt idx="4675">
                <c:v>-20.813744</c:v>
              </c:pt>
              <c:pt idx="4676">
                <c:v>-20.712833</c:v>
              </c:pt>
              <c:pt idx="4677">
                <c:v>-20.611929</c:v>
              </c:pt>
              <c:pt idx="4678">
                <c:v>-20.510911999999998</c:v>
              </c:pt>
              <c:pt idx="4679">
                <c:v>-20.410112999999999</c:v>
              </c:pt>
              <c:pt idx="4680">
                <c:v>-20.309100999999998</c:v>
              </c:pt>
              <c:pt idx="4681">
                <c:v>-20.208196000000001</c:v>
              </c:pt>
              <c:pt idx="4682">
                <c:v>-20.107388</c:v>
              </c:pt>
              <c:pt idx="4683">
                <c:v>-20.006388000000001</c:v>
              </c:pt>
              <c:pt idx="4684">
                <c:v>-19.905474000000002</c:v>
              </c:pt>
              <c:pt idx="4685">
                <c:v>-19.804569999999998</c:v>
              </c:pt>
              <c:pt idx="4686">
                <c:v>-19.703671</c:v>
              </c:pt>
              <c:pt idx="4687">
                <c:v>-19.602769000000002</c:v>
              </c:pt>
              <c:pt idx="4688">
                <c:v>-19.501756</c:v>
              </c:pt>
              <c:pt idx="4689">
                <c:v>-19.400948</c:v>
              </c:pt>
              <c:pt idx="4690">
                <c:v>-19.300049000000001</c:v>
              </c:pt>
              <c:pt idx="4691">
                <c:v>-19.199037000000001</c:v>
              </c:pt>
              <c:pt idx="4692">
                <c:v>-19.098132</c:v>
              </c:pt>
              <c:pt idx="4693">
                <c:v>-18.997233999999999</c:v>
              </c:pt>
              <c:pt idx="4694">
                <c:v>-18.896324</c:v>
              </c:pt>
              <c:pt idx="4695">
                <c:v>-18.79542</c:v>
              </c:pt>
              <c:pt idx="4696">
                <c:v>-18.694524999999999</c:v>
              </c:pt>
              <c:pt idx="4697">
                <c:v>-18.593615999999997</c:v>
              </c:pt>
              <c:pt idx="4698">
                <c:v>-18.492614</c:v>
              </c:pt>
              <c:pt idx="4699">
                <c:v>-18.39171</c:v>
              </c:pt>
              <c:pt idx="4700">
                <c:v>-18.290813999999997</c:v>
              </c:pt>
              <c:pt idx="4701">
                <c:v>-18.189904000000002</c:v>
              </c:pt>
              <c:pt idx="4702">
                <c:v>-18.089001</c:v>
              </c:pt>
              <c:pt idx="4703">
                <c:v>-17.988105999999998</c:v>
              </c:pt>
              <c:pt idx="4704">
                <c:v>-17.887199000000003</c:v>
              </c:pt>
              <c:pt idx="4705">
                <c:v>-17.786298000000002</c:v>
              </c:pt>
              <c:pt idx="4706">
                <c:v>-17.685393999999999</c:v>
              </c:pt>
              <c:pt idx="4707">
                <c:v>-17.584388000000001</c:v>
              </c:pt>
              <c:pt idx="4708">
                <c:v>-17.48349</c:v>
              </c:pt>
              <c:pt idx="4709">
                <c:v>-17.382597699999998</c:v>
              </c:pt>
              <c:pt idx="4710">
                <c:v>-17.2816832</c:v>
              </c:pt>
              <c:pt idx="4711">
                <c:v>-17.1807862</c:v>
              </c:pt>
              <c:pt idx="4712">
                <c:v>-17.079886770000002</c:v>
              </c:pt>
              <c:pt idx="4713">
                <c:v>-16.978894799999999</c:v>
              </c:pt>
              <c:pt idx="4714">
                <c:v>-16.877989299999999</c:v>
              </c:pt>
              <c:pt idx="4715">
                <c:v>-16.777090300000001</c:v>
              </c:pt>
              <c:pt idx="4716">
                <c:v>-16.676192800000003</c:v>
              </c:pt>
              <c:pt idx="4717">
                <c:v>-16.575284</c:v>
              </c:pt>
              <c:pt idx="4718">
                <c:v>-16.474293000000003</c:v>
              </c:pt>
              <c:pt idx="4719">
                <c:v>-16.373390999999998</c:v>
              </c:pt>
              <c:pt idx="4720">
                <c:v>-16.272487999999996</c:v>
              </c:pt>
              <c:pt idx="4721">
                <c:v>-16.171593000000001</c:v>
              </c:pt>
              <c:pt idx="4722">
                <c:v>-16.070695999999998</c:v>
              </c:pt>
              <c:pt idx="4723">
                <c:v>-15.969797999999999</c:v>
              </c:pt>
              <c:pt idx="4724">
                <c:v>-15.868899000000001</c:v>
              </c:pt>
              <c:pt idx="4725">
                <c:v>-15.767998</c:v>
              </c:pt>
              <c:pt idx="4726">
                <c:v>-15.667005999999997</c:v>
              </c:pt>
              <c:pt idx="4727">
                <c:v>-15.566112</c:v>
              </c:pt>
              <c:pt idx="4728">
                <c:v>-15.465215999999998</c:v>
              </c:pt>
              <c:pt idx="4729">
                <c:v>-15.364309</c:v>
              </c:pt>
              <c:pt idx="4730">
                <c:v>-15.263420999999999</c:v>
              </c:pt>
              <c:pt idx="4731">
                <c:v>-15.162431</c:v>
              </c:pt>
              <c:pt idx="4732">
                <c:v>-15.061529000000004</c:v>
              </c:pt>
              <c:pt idx="4733">
                <c:v>-14.960636000000001</c:v>
              </c:pt>
              <c:pt idx="4734">
                <c:v>-14.859742000000001</c:v>
              </c:pt>
              <c:pt idx="4735">
                <c:v>-14.758736000000001</c:v>
              </c:pt>
              <c:pt idx="4736">
                <c:v>-14.657848999999999</c:v>
              </c:pt>
              <c:pt idx="4737">
                <c:v>-14.556949999999999</c:v>
              </c:pt>
              <c:pt idx="4738">
                <c:v>-14.455949</c:v>
              </c:pt>
              <c:pt idx="4739">
                <c:v>-14.355066999999998</c:v>
              </c:pt>
              <c:pt idx="4740">
                <c:v>-14.254174000000003</c:v>
              </c:pt>
              <c:pt idx="4741">
                <c:v>-14.153269</c:v>
              </c:pt>
              <c:pt idx="4742">
                <c:v>-14.052382</c:v>
              </c:pt>
              <c:pt idx="4743">
                <c:v>-13.951484000000001</c:v>
              </c:pt>
              <c:pt idx="4744">
                <c:v>-13.850484999999999</c:v>
              </c:pt>
              <c:pt idx="4745">
                <c:v>-13.749593999999998</c:v>
              </c:pt>
              <c:pt idx="4746">
                <c:v>-13.648601000000003</c:v>
              </c:pt>
              <c:pt idx="4747">
                <c:v>-13.547708</c:v>
              </c:pt>
              <c:pt idx="4748">
                <c:v>-13.446922000000002</c:v>
              </c:pt>
              <c:pt idx="4749">
                <c:v>-13.345915000000002</c:v>
              </c:pt>
              <c:pt idx="4750">
                <c:v>-13.245037</c:v>
              </c:pt>
              <c:pt idx="4751">
                <c:v>-13.144037000000001</c:v>
              </c:pt>
              <c:pt idx="4752">
                <c:v>-13.043145000000001</c:v>
              </c:pt>
              <c:pt idx="4753">
                <c:v>-12.942252</c:v>
              </c:pt>
              <c:pt idx="4754">
                <c:v>-12.841367999999999</c:v>
              </c:pt>
              <c:pt idx="4755">
                <c:v>-12.740372000000001</c:v>
              </c:pt>
              <c:pt idx="4756">
                <c:v>-12.639484999999997</c:v>
              </c:pt>
              <c:pt idx="4757">
                <c:v>-12.538599999999999</c:v>
              </c:pt>
              <c:pt idx="4758">
                <c:v>-12.437709999999999</c:v>
              </c:pt>
              <c:pt idx="4759">
                <c:v>-12.336710000000002</c:v>
              </c:pt>
              <c:pt idx="4760">
                <c:v>-12.23592</c:v>
              </c:pt>
              <c:pt idx="4761">
                <c:v>-12.134929999999999</c:v>
              </c:pt>
              <c:pt idx="4762">
                <c:v>-12.033940000000001</c:v>
              </c:pt>
              <c:pt idx="4763">
                <c:v>-11.933150000000001</c:v>
              </c:pt>
              <c:pt idx="4764">
                <c:v>-11.832170000000003</c:v>
              </c:pt>
              <c:pt idx="4765">
                <c:v>-11.73128</c:v>
              </c:pt>
              <c:pt idx="4766">
                <c:v>-11.630389999999998</c:v>
              </c:pt>
              <c:pt idx="4767">
                <c:v>-11.529390000000001</c:v>
              </c:pt>
              <c:pt idx="4768">
                <c:v>-11.428519999999999</c:v>
              </c:pt>
              <c:pt idx="4769">
                <c:v>-11.327629999999996</c:v>
              </c:pt>
              <c:pt idx="4770">
                <c:v>-11.226640000000002</c:v>
              </c:pt>
              <c:pt idx="4771">
                <c:v>-11.12575</c:v>
              </c:pt>
              <c:pt idx="4772">
                <c:v>-11.024860000000002</c:v>
              </c:pt>
              <c:pt idx="4773">
                <c:v>-10.923870000000001</c:v>
              </c:pt>
              <c:pt idx="4774">
                <c:v>-10.822969999999998</c:v>
              </c:pt>
              <c:pt idx="4775">
                <c:v>-10.722100000000001</c:v>
              </c:pt>
              <c:pt idx="4776">
                <c:v>-10.62121</c:v>
              </c:pt>
              <c:pt idx="4777">
                <c:v>-10.520219999999998</c:v>
              </c:pt>
              <c:pt idx="4778">
                <c:v>-10.419240000000002</c:v>
              </c:pt>
              <c:pt idx="4779">
                <c:v>-10.318449999999999</c:v>
              </c:pt>
              <c:pt idx="4780">
                <c:v>-10.21747</c:v>
              </c:pt>
              <c:pt idx="4781">
                <c:v>-10.116579999999999</c:v>
              </c:pt>
              <c:pt idx="4782">
                <c:v>-10.015599999999999</c:v>
              </c:pt>
              <c:pt idx="4783">
                <c:v>-9.9147199999999991</c:v>
              </c:pt>
              <c:pt idx="4784">
                <c:v>-9.8138299999999994</c:v>
              </c:pt>
              <c:pt idx="4785">
                <c:v>-9.7129400000000015</c:v>
              </c:pt>
              <c:pt idx="4786">
                <c:v>-9.6119500000000002</c:v>
              </c:pt>
              <c:pt idx="4787">
                <c:v>-9.5110600000000005</c:v>
              </c:pt>
              <c:pt idx="4788">
                <c:v>-9.4101800000000004</c:v>
              </c:pt>
              <c:pt idx="4789">
                <c:v>-9.3091999999999988</c:v>
              </c:pt>
              <c:pt idx="4790">
                <c:v>-9.2083200000000023</c:v>
              </c:pt>
              <c:pt idx="4791">
                <c:v>-9.1073299999999993</c:v>
              </c:pt>
              <c:pt idx="4792">
                <c:v>-9.0065600000000003</c:v>
              </c:pt>
              <c:pt idx="4793">
                <c:v>-8.9055800000000005</c:v>
              </c:pt>
              <c:pt idx="4794">
                <c:v>-8.8046899999999972</c:v>
              </c:pt>
              <c:pt idx="4795">
                <c:v>-8.7038000000000011</c:v>
              </c:pt>
              <c:pt idx="4796">
                <c:v>-8.6028599999999997</c:v>
              </c:pt>
              <c:pt idx="4797">
                <c:v>-8.5019899999999993</c:v>
              </c:pt>
              <c:pt idx="4798">
                <c:v>-8.4009099999999997</c:v>
              </c:pt>
              <c:pt idx="4799">
                <c:v>-8.3000399999999992</c:v>
              </c:pt>
              <c:pt idx="4800">
                <c:v>-8.1991600000000027</c:v>
              </c:pt>
              <c:pt idx="4801">
                <c:v>-8.0981799999999993</c:v>
              </c:pt>
              <c:pt idx="4802">
                <c:v>-7.9972999999999992</c:v>
              </c:pt>
              <c:pt idx="4803">
                <c:v>-7.8964200000000009</c:v>
              </c:pt>
              <c:pt idx="4804">
                <c:v>-7.7955399999999972</c:v>
              </c:pt>
              <c:pt idx="4805">
                <c:v>-7.6945500000000013</c:v>
              </c:pt>
              <c:pt idx="4806">
                <c:v>-7.5935799999999993</c:v>
              </c:pt>
              <c:pt idx="4807">
                <c:v>-7.4926899999999996</c:v>
              </c:pt>
              <c:pt idx="4808">
                <c:v>-7.3917099999999998</c:v>
              </c:pt>
              <c:pt idx="4809">
                <c:v>-7.2908199999999983</c:v>
              </c:pt>
              <c:pt idx="4810">
                <c:v>-7.1900400000000015</c:v>
              </c:pt>
              <c:pt idx="4811">
                <c:v>-7.0891500000000018</c:v>
              </c:pt>
              <c:pt idx="4812">
                <c:v>-6.988159999999997</c:v>
              </c:pt>
              <c:pt idx="4813">
                <c:v>-6.8872600000000013</c:v>
              </c:pt>
              <c:pt idx="4814">
                <c:v>-6.7862699999999982</c:v>
              </c:pt>
              <c:pt idx="4815">
                <c:v>-6.6853800000000021</c:v>
              </c:pt>
              <c:pt idx="4816">
                <c:v>-6.5844799999999974</c:v>
              </c:pt>
              <c:pt idx="4817">
                <c:v>-6.4835899999999995</c:v>
              </c:pt>
              <c:pt idx="4818">
                <c:v>-6.3826900000000002</c:v>
              </c:pt>
              <c:pt idx="4819">
                <c:v>-6.2816799999999997</c:v>
              </c:pt>
              <c:pt idx="4820">
                <c:v>-6.18079</c:v>
              </c:pt>
              <c:pt idx="4821">
                <c:v>-6.0798999999999985</c:v>
              </c:pt>
              <c:pt idx="4822">
                <c:v>-5.9789900000000031</c:v>
              </c:pt>
              <c:pt idx="4823">
                <c:v>-5.8779799999999991</c:v>
              </c:pt>
              <c:pt idx="4824">
                <c:v>-5.7770799999999962</c:v>
              </c:pt>
              <c:pt idx="4825">
                <c:v>-5.6762699999999988</c:v>
              </c:pt>
              <c:pt idx="4826">
                <c:v>-5.5752699999999997</c:v>
              </c:pt>
              <c:pt idx="4827">
                <c:v>-5.4743500000000029</c:v>
              </c:pt>
              <c:pt idx="4828">
                <c:v>-5.3734500000000001</c:v>
              </c:pt>
              <c:pt idx="4829">
                <c:v>-5.2725299999999979</c:v>
              </c:pt>
              <c:pt idx="4830">
                <c:v>-5.1716200000000008</c:v>
              </c:pt>
              <c:pt idx="4831">
                <c:v>-5.0708099999999998</c:v>
              </c:pt>
              <c:pt idx="4832">
                <c:v>-4.9697899999999997</c:v>
              </c:pt>
              <c:pt idx="4833">
                <c:v>-4.8687900000000006</c:v>
              </c:pt>
              <c:pt idx="4834">
                <c:v>-4.7679800000000014</c:v>
              </c:pt>
              <c:pt idx="4835">
                <c:v>-4.6693599999999993</c:v>
              </c:pt>
              <c:pt idx="4836">
                <c:v>-4.5707600000000017</c:v>
              </c:pt>
              <c:pt idx="4837">
                <c:v>-4.4720499999999994</c:v>
              </c:pt>
              <c:pt idx="4838">
                <c:v>-4.373330000000001</c:v>
              </c:pt>
              <c:pt idx="4839">
                <c:v>-4.2747300000000017</c:v>
              </c:pt>
              <c:pt idx="4840">
                <c:v>-4.1760100000000016</c:v>
              </c:pt>
              <c:pt idx="4841">
                <c:v>-4.0773900000000012</c:v>
              </c:pt>
              <c:pt idx="4842">
                <c:v>-3.97879</c:v>
              </c:pt>
              <c:pt idx="4843">
                <c:v>-3.8800699999999981</c:v>
              </c:pt>
              <c:pt idx="4844">
                <c:v>-3.7814400000000035</c:v>
              </c:pt>
              <c:pt idx="4845">
                <c:v>-3.6828199999999995</c:v>
              </c:pt>
              <c:pt idx="4846">
                <c:v>-3.5870900000000017</c:v>
              </c:pt>
              <c:pt idx="4847">
                <c:v>-3.493529999999998</c:v>
              </c:pt>
              <c:pt idx="4848">
                <c:v>-3.3999500000000005</c:v>
              </c:pt>
              <c:pt idx="4849">
                <c:v>-3.3062600000000018</c:v>
              </c:pt>
              <c:pt idx="4850">
                <c:v>-3.2126899999999985</c:v>
              </c:pt>
              <c:pt idx="4851">
                <c:v>-3.1191199999999988</c:v>
              </c:pt>
              <c:pt idx="4852">
                <c:v>-3.0254300000000001</c:v>
              </c:pt>
              <c:pt idx="4853">
                <c:v>-2.9318600000000004</c:v>
              </c:pt>
              <c:pt idx="4854">
                <c:v>-2.8382799999999975</c:v>
              </c:pt>
              <c:pt idx="4855">
                <c:v>-2.7446000000000019</c:v>
              </c:pt>
              <c:pt idx="4856">
                <c:v>-2.651010000000003</c:v>
              </c:pt>
              <c:pt idx="4857">
                <c:v>-2.5575299999999963</c:v>
              </c:pt>
              <c:pt idx="4858">
                <c:v>-2.4638500000000008</c:v>
              </c:pt>
              <c:pt idx="4859">
                <c:v>-2.3713900000000017</c:v>
              </c:pt>
              <c:pt idx="4860">
                <c:v>-2.2800499999999992</c:v>
              </c:pt>
              <c:pt idx="4861">
                <c:v>-2.188489999999998</c:v>
              </c:pt>
              <c:pt idx="4862">
                <c:v>-2.0970399999999998</c:v>
              </c:pt>
              <c:pt idx="4863">
                <c:v>-2.0056900000000013</c:v>
              </c:pt>
              <c:pt idx="4864">
                <c:v>-1.9142499999999991</c:v>
              </c:pt>
              <c:pt idx="4865">
                <c:v>-1.8227000000000011</c:v>
              </c:pt>
              <c:pt idx="4866">
                <c:v>-1.7312900000000013</c:v>
              </c:pt>
              <c:pt idx="4867">
                <c:v>-1.6399000000000008</c:v>
              </c:pt>
              <c:pt idx="4868">
                <c:v>-1.5484000000000009</c:v>
              </c:pt>
              <c:pt idx="4869">
                <c:v>-1.4569999999999972</c:v>
              </c:pt>
              <c:pt idx="4870">
                <c:v>-1.3655000000000008</c:v>
              </c:pt>
              <c:pt idx="4871">
                <c:v>-1.2741100000000003</c:v>
              </c:pt>
              <c:pt idx="4872">
                <c:v>-1.182500000000001</c:v>
              </c:pt>
              <c:pt idx="4873">
                <c:v>-1.0913000000000004</c:v>
              </c:pt>
              <c:pt idx="4874">
                <c:v>-0.99968999999999753</c:v>
              </c:pt>
              <c:pt idx="4875">
                <c:v>-0.90829000000000093</c:v>
              </c:pt>
              <c:pt idx="4876">
                <c:v>-0.81688000000000116</c:v>
              </c:pt>
              <c:pt idx="4877">
                <c:v>-0.72546999999999784</c:v>
              </c:pt>
              <c:pt idx="4878">
                <c:v>-0.63394999999999513</c:v>
              </c:pt>
              <c:pt idx="4879">
                <c:v>-0.54255000000000209</c:v>
              </c:pt>
              <c:pt idx="4880">
                <c:v>-0.45114000000000232</c:v>
              </c:pt>
              <c:pt idx="4881">
                <c:v>-0.35960999999999999</c:v>
              </c:pt>
              <c:pt idx="4882">
                <c:v>-0.26819000000000059</c:v>
              </c:pt>
              <c:pt idx="4883">
                <c:v>-0.17677999999999727</c:v>
              </c:pt>
              <c:pt idx="4884">
                <c:v>-8.5260000000001668E-2</c:v>
              </c:pt>
              <c:pt idx="4885">
                <c:v>6.07000000000113E-3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0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0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0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0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0</c:v>
              </c:pt>
              <c:pt idx="5051">
                <c:v>0</c:v>
              </c:pt>
              <c:pt idx="5052">
                <c:v>0</c:v>
              </c:pt>
              <c:pt idx="5053">
                <c:v>0</c:v>
              </c:pt>
              <c:pt idx="5054">
                <c:v>0</c:v>
              </c:pt>
              <c:pt idx="5055">
                <c:v>0</c:v>
              </c:pt>
              <c:pt idx="5056">
                <c:v>0</c:v>
              </c:pt>
              <c:pt idx="5057">
                <c:v>0</c:v>
              </c:pt>
              <c:pt idx="5058">
                <c:v>0</c:v>
              </c:pt>
              <c:pt idx="5059">
                <c:v>0</c:v>
              </c:pt>
              <c:pt idx="5060">
                <c:v>0</c:v>
              </c:pt>
              <c:pt idx="5061">
                <c:v>0</c:v>
              </c:pt>
              <c:pt idx="5062">
                <c:v>0</c:v>
              </c:pt>
              <c:pt idx="5063">
                <c:v>0</c:v>
              </c:pt>
              <c:pt idx="5064">
                <c:v>0</c:v>
              </c:pt>
              <c:pt idx="5065">
                <c:v>0</c:v>
              </c:pt>
              <c:pt idx="5066">
                <c:v>0</c:v>
              </c:pt>
              <c:pt idx="5067">
                <c:v>0</c:v>
              </c:pt>
              <c:pt idx="5068">
                <c:v>0</c:v>
              </c:pt>
              <c:pt idx="5069">
                <c:v>0</c:v>
              </c:pt>
              <c:pt idx="5070">
                <c:v>0</c:v>
              </c:pt>
              <c:pt idx="5071">
                <c:v>0</c:v>
              </c:pt>
              <c:pt idx="5072">
                <c:v>0</c:v>
              </c:pt>
              <c:pt idx="5073">
                <c:v>0</c:v>
              </c:pt>
              <c:pt idx="5074">
                <c:v>0</c:v>
              </c:pt>
              <c:pt idx="5075">
                <c:v>0</c:v>
              </c:pt>
              <c:pt idx="5076">
                <c:v>0</c:v>
              </c:pt>
              <c:pt idx="5077">
                <c:v>0</c:v>
              </c:pt>
              <c:pt idx="5078">
                <c:v>0</c:v>
              </c:pt>
              <c:pt idx="5079">
                <c:v>0</c:v>
              </c:pt>
              <c:pt idx="5080">
                <c:v>0</c:v>
              </c:pt>
              <c:pt idx="5081">
                <c:v>0</c:v>
              </c:pt>
              <c:pt idx="5082">
                <c:v>0</c:v>
              </c:pt>
              <c:pt idx="5083">
                <c:v>0</c:v>
              </c:pt>
              <c:pt idx="5084">
                <c:v>0</c:v>
              </c:pt>
              <c:pt idx="5085">
                <c:v>0</c:v>
              </c:pt>
              <c:pt idx="5086">
                <c:v>0</c:v>
              </c:pt>
              <c:pt idx="5087">
                <c:v>0</c:v>
              </c:pt>
              <c:pt idx="5088">
                <c:v>0</c:v>
              </c:pt>
              <c:pt idx="5089">
                <c:v>0</c:v>
              </c:pt>
              <c:pt idx="5090">
                <c:v>0</c:v>
              </c:pt>
              <c:pt idx="5091">
                <c:v>0</c:v>
              </c:pt>
              <c:pt idx="5092">
                <c:v>0</c:v>
              </c:pt>
              <c:pt idx="5093">
                <c:v>0</c:v>
              </c:pt>
              <c:pt idx="5094">
                <c:v>0</c:v>
              </c:pt>
              <c:pt idx="5095">
                <c:v>0</c:v>
              </c:pt>
              <c:pt idx="5096">
                <c:v>0</c:v>
              </c:pt>
              <c:pt idx="5097">
                <c:v>0</c:v>
              </c:pt>
              <c:pt idx="5098">
                <c:v>0</c:v>
              </c:pt>
              <c:pt idx="5099">
                <c:v>0</c:v>
              </c:pt>
              <c:pt idx="5100">
                <c:v>0</c:v>
              </c:pt>
              <c:pt idx="5101">
                <c:v>0</c:v>
              </c:pt>
              <c:pt idx="5102">
                <c:v>0</c:v>
              </c:pt>
              <c:pt idx="5103">
                <c:v>0</c:v>
              </c:pt>
              <c:pt idx="5104">
                <c:v>0</c:v>
              </c:pt>
              <c:pt idx="510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E9-4371-BB8F-42902062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16887201756179"/>
          <c:y val="0.69859580567227331"/>
          <c:w val="0.28891061786721317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8.8142136412816281E-3</c:v>
                </c:pt>
                <c:pt idx="1">
                  <c:v>6.7730942399586054E-3</c:v>
                </c:pt>
                <c:pt idx="2">
                  <c:v>3.4792256224843595E-3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-296.30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1.0002199999999999E-2</c:v>
                </c:pt>
                <c:pt idx="1">
                  <c:v>7.5655599999999998E-3</c:v>
                </c:pt>
                <c:pt idx="2">
                  <c:v>3.6683599999999999E-3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9.1875408368801859E-3</c:v>
                      </c:pt>
                      <c:pt idx="1">
                        <c:v>7.2098472242682803E-3</c:v>
                      </c:pt>
                      <c:pt idx="2">
                        <c:v>3.7473804357905259E-3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8.8142136412816281E-3</c:v>
                      </c:pt>
                      <c:pt idx="1">
                        <c:v>6.7730942399586054E-3</c:v>
                      </c:pt>
                      <c:pt idx="2">
                        <c:v>3.4792256224843595E-3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8.8142136412816281E-3</c:v>
                      </c:pt>
                      <c:pt idx="1">
                        <c:v>6.7730942399586054E-3</c:v>
                      </c:pt>
                      <c:pt idx="2">
                        <c:v>3.4792256224843595E-3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8.8142136412816281E-3</c:v>
                      </c:pt>
                      <c:pt idx="1">
                        <c:v>6.7730942399586054E-3</c:v>
                      </c:pt>
                      <c:pt idx="2">
                        <c:v>3.4792256224843595E-3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8.8142136412816281E-3</c:v>
                      </c:pt>
                      <c:pt idx="1">
                        <c:v>6.7730942399586054E-3</c:v>
                      </c:pt>
                      <c:pt idx="2">
                        <c:v>3.4792256224843595E-3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8.8142136412816281E-3</c:v>
                      </c:pt>
                      <c:pt idx="1">
                        <c:v>6.7730942399586054E-3</c:v>
                      </c:pt>
                      <c:pt idx="2">
                        <c:v>3.4792256224843595E-3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-491.04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2.49622E-2</c:v>
                      </c:pt>
                      <c:pt idx="1">
                        <c:v>2.0805400000000002E-2</c:v>
                      </c:pt>
                      <c:pt idx="2">
                        <c:v>1.04475E-2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-545.39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3.4962199999999999E-2</c:v>
                      </c:pt>
                      <c:pt idx="1">
                        <c:v>3.0314000000000001E-2</c:v>
                      </c:pt>
                      <c:pt idx="2">
                        <c:v>1.6712600000000001E-2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-410.79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4.9962199999999998E-2</c:v>
                      </c:pt>
                      <c:pt idx="1">
                        <c:v>4.6148399999999999E-2</c:v>
                      </c:pt>
                      <c:pt idx="2">
                        <c:v>3.4264999999999997E-2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0.76842864441549497</c:v>
                </c:pt>
                <c:pt idx="2">
                  <c:v>0.39472898707484289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-296.30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0.75638959428925645</c:v>
                </c:pt>
                <c:pt idx="2">
                  <c:v>0.36675531383095722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5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414980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12</xdr:col>
      <xdr:colOff>190499</xdr:colOff>
      <xdr:row>27</xdr:row>
      <xdr:rowOff>166686</xdr:rowOff>
    </xdr:from>
    <xdr:to>
      <xdr:col>23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262055</xdr:colOff>
      <xdr:row>23</xdr:row>
      <xdr:rowOff>186091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13</xdr:col>
      <xdr:colOff>337578</xdr:colOff>
      <xdr:row>21</xdr:row>
      <xdr:rowOff>44123</xdr:rowOff>
    </xdr:from>
    <xdr:to>
      <xdr:col>19</xdr:col>
      <xdr:colOff>352985</xdr:colOff>
      <xdr:row>28</xdr:row>
      <xdr:rowOff>120533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14453" y="4497061"/>
          <a:ext cx="3313438" cy="1469441"/>
        </a:xfrm>
        <a:prstGeom prst="rect">
          <a:avLst/>
        </a:prstGeom>
      </xdr:spPr>
    </xdr:pic>
    <xdr:clientData/>
  </xdr:twoCellAnchor>
  <xdr:twoCellAnchor editAs="oneCell">
    <xdr:from>
      <xdr:col>20</xdr:col>
      <xdr:colOff>257033</xdr:colOff>
      <xdr:row>22</xdr:row>
      <xdr:rowOff>50426</xdr:rowOff>
    </xdr:from>
    <xdr:to>
      <xdr:col>22</xdr:col>
      <xdr:colOff>792816</xdr:colOff>
      <xdr:row>26</xdr:row>
      <xdr:rowOff>54489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01033" y="4729582"/>
          <a:ext cx="1404939" cy="777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619125</xdr:colOff>
      <xdr:row>49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19</xdr:row>
      <xdr:rowOff>23809</xdr:rowOff>
    </xdr:from>
    <xdr:to>
      <xdr:col>18</xdr:col>
      <xdr:colOff>583406</xdr:colOff>
      <xdr:row>46</xdr:row>
      <xdr:rowOff>165309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3869528"/>
          <a:ext cx="12358690" cy="5439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273844</xdr:colOff>
      <xdr:row>17</xdr:row>
      <xdr:rowOff>7142</xdr:rowOff>
    </xdr:from>
    <xdr:to>
      <xdr:col>15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8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666750</xdr:colOff>
          <xdr:row>64</xdr:row>
          <xdr:rowOff>47625</xdr:rowOff>
        </xdr:from>
        <xdr:to>
          <xdr:col>22</xdr:col>
          <xdr:colOff>559594</xdr:colOff>
          <xdr:row>66</xdr:row>
          <xdr:rowOff>190500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E17870E-379E-4C78-A963-3A6251560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671512</xdr:colOff>
          <xdr:row>67</xdr:row>
          <xdr:rowOff>33338</xdr:rowOff>
        </xdr:from>
        <xdr:to>
          <xdr:col>22</xdr:col>
          <xdr:colOff>547688</xdr:colOff>
          <xdr:row>69</xdr:row>
          <xdr:rowOff>154780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1DADF480-8B65-4E20-8A0A-4B92281F1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652463</xdr:colOff>
          <xdr:row>71</xdr:row>
          <xdr:rowOff>35718</xdr:rowOff>
        </xdr:from>
        <xdr:to>
          <xdr:col>22</xdr:col>
          <xdr:colOff>511969</xdr:colOff>
          <xdr:row>73</xdr:row>
          <xdr:rowOff>166687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852A570-4832-4D55-A4E0-C9D3ACF0B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611981</xdr:colOff>
          <xdr:row>64</xdr:row>
          <xdr:rowOff>57150</xdr:rowOff>
        </xdr:from>
        <xdr:to>
          <xdr:col>24</xdr:col>
          <xdr:colOff>464344</xdr:colOff>
          <xdr:row>66</xdr:row>
          <xdr:rowOff>178593</xdr:rowOff>
        </xdr:to>
        <xdr:sp macro="" textlink="">
          <xdr:nvSpPr>
            <xdr:cNvPr id="4100" name="CommandButton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7719DFB0-696D-4EF2-90AD-310FEB389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</xdr:colOff>
          <xdr:row>64</xdr:row>
          <xdr:rowOff>61912</xdr:rowOff>
        </xdr:from>
        <xdr:to>
          <xdr:col>26</xdr:col>
          <xdr:colOff>583406</xdr:colOff>
          <xdr:row>66</xdr:row>
          <xdr:rowOff>166687</xdr:rowOff>
        </xdr:to>
        <xdr:sp macro="" textlink="">
          <xdr:nvSpPr>
            <xdr:cNvPr id="4101" name="CommandButton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39189DBD-4961-4869-BA7C-E0255B892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9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V35"/>
  <sheetViews>
    <sheetView topLeftCell="K1" zoomScale="80" zoomScaleNormal="80" workbookViewId="0">
      <selection activeCell="AH12" sqref="AH12"/>
    </sheetView>
  </sheetViews>
  <sheetFormatPr defaultRowHeight="15" x14ac:dyDescent="0.25"/>
  <cols>
    <col min="1" max="1" width="9.140625" style="1"/>
    <col min="2" max="2" width="8.140625" style="1" customWidth="1"/>
    <col min="3" max="7" width="9.140625" style="1" customWidth="1"/>
    <col min="8" max="8" width="10.140625" style="1" customWidth="1"/>
    <col min="9" max="9" width="9.140625" style="1" customWidth="1"/>
    <col min="10" max="13" width="9.140625" style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7.5703125" style="1" customWidth="1"/>
    <col min="18" max="18" width="5.5703125" style="1" customWidth="1"/>
    <col min="19" max="19" width="12.7109375" style="1" customWidth="1"/>
    <col min="20" max="20" width="5.5703125" style="1" customWidth="1"/>
    <col min="21" max="21" width="7.5703125" style="1" customWidth="1"/>
    <col min="22" max="22" width="5.5703125" style="1" bestFit="1" customWidth="1"/>
    <col min="23" max="23" width="12.7109375" style="1" customWidth="1"/>
    <col min="24" max="24" width="5.5703125" style="1" bestFit="1" customWidth="1"/>
    <col min="25" max="25" width="8.7109375" style="1" customWidth="1"/>
    <col min="26" max="26" width="5" style="1" bestFit="1" customWidth="1"/>
    <col min="27" max="27" width="8" style="1" customWidth="1"/>
    <col min="28" max="28" width="9.5703125" style="1" customWidth="1"/>
    <col min="29" max="29" width="11.28515625" style="1" customWidth="1"/>
    <col min="30" max="33" width="10.42578125" style="1" bestFit="1" customWidth="1"/>
    <col min="34" max="35" width="10.42578125" style="1" customWidth="1"/>
    <col min="36" max="36" width="10.28515625" style="1" bestFit="1" customWidth="1"/>
    <col min="37" max="37" width="13.140625" style="1" bestFit="1" customWidth="1"/>
    <col min="38" max="38" width="10.5703125" style="1" bestFit="1" customWidth="1"/>
    <col min="39" max="39" width="8.5703125" style="1" bestFit="1" customWidth="1"/>
    <col min="40" max="40" width="10.28515625" style="1" bestFit="1" customWidth="1"/>
    <col min="41" max="41" width="7.140625" style="1" bestFit="1" customWidth="1"/>
    <col min="42" max="42" width="11.85546875" style="1" bestFit="1" customWidth="1"/>
    <col min="43" max="43" width="10.5703125" style="1" bestFit="1" customWidth="1"/>
    <col min="44" max="44" width="9.28515625" style="1" bestFit="1" customWidth="1"/>
    <col min="45" max="45" width="10.28515625" style="1" bestFit="1" customWidth="1"/>
    <col min="46" max="46" width="6.28515625" style="1" customWidth="1"/>
    <col min="47" max="47" width="12.42578125" style="1" bestFit="1" customWidth="1"/>
    <col min="48" max="16384" width="9.140625" style="1"/>
  </cols>
  <sheetData>
    <row r="1" spans="2:48" ht="15.75" thickBot="1" x14ac:dyDescent="0.3"/>
    <row r="2" spans="2:48" ht="1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48" t="s">
        <v>4</v>
      </c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4"/>
      <c r="AA2" s="509" t="s">
        <v>27</v>
      </c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1"/>
    </row>
    <row r="3" spans="2:48" ht="15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49"/>
      <c r="O3" s="549"/>
      <c r="P3" s="549"/>
      <c r="Q3" s="549"/>
      <c r="R3" s="549"/>
      <c r="S3" s="549"/>
      <c r="T3" s="549"/>
      <c r="U3" s="549"/>
      <c r="V3" s="549"/>
      <c r="W3" s="549"/>
      <c r="X3" s="549"/>
      <c r="Y3" s="7"/>
      <c r="AA3" s="512"/>
      <c r="AB3" s="513"/>
      <c r="AC3" s="513"/>
      <c r="AD3" s="513"/>
      <c r="AE3" s="513"/>
      <c r="AF3" s="513"/>
      <c r="AG3" s="513"/>
      <c r="AH3" s="513"/>
      <c r="AI3" s="513"/>
      <c r="AJ3" s="513"/>
      <c r="AK3" s="513"/>
      <c r="AL3" s="513"/>
      <c r="AM3" s="514"/>
    </row>
    <row r="4" spans="2:4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AA4" s="530" t="s">
        <v>0</v>
      </c>
      <c r="AB4" s="531" t="s">
        <v>2</v>
      </c>
      <c r="AC4" s="528" t="s">
        <v>3</v>
      </c>
      <c r="AD4" s="527" t="s">
        <v>6</v>
      </c>
      <c r="AE4" s="527"/>
      <c r="AF4" s="527"/>
      <c r="AG4" s="527"/>
      <c r="AH4" s="527"/>
      <c r="AI4" s="527"/>
      <c r="AJ4" s="527"/>
      <c r="AK4" s="532"/>
      <c r="AL4" s="528" t="s">
        <v>20</v>
      </c>
      <c r="AM4" s="529" t="s">
        <v>21</v>
      </c>
    </row>
    <row r="5" spans="2:48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9"/>
      <c r="P5" s="8"/>
      <c r="Q5" s="379"/>
      <c r="R5" s="379"/>
      <c r="S5" s="379"/>
      <c r="T5" s="379"/>
      <c r="U5" s="9"/>
      <c r="V5" s="8"/>
      <c r="W5" s="9"/>
      <c r="X5" s="8"/>
      <c r="Y5" s="7"/>
      <c r="AA5" s="530"/>
      <c r="AB5" s="531"/>
      <c r="AC5" s="528"/>
      <c r="AD5" s="380" t="s">
        <v>399</v>
      </c>
      <c r="AE5" s="380" t="s">
        <v>400</v>
      </c>
      <c r="AF5" s="380" t="s">
        <v>401</v>
      </c>
      <c r="AG5" s="380" t="s">
        <v>402</v>
      </c>
      <c r="AH5" s="380" t="s">
        <v>403</v>
      </c>
      <c r="AI5" s="380" t="s">
        <v>404</v>
      </c>
      <c r="AJ5" s="380" t="s">
        <v>5</v>
      </c>
      <c r="AK5" s="532"/>
      <c r="AL5" s="528"/>
      <c r="AM5" s="529"/>
    </row>
    <row r="6" spans="2:48" ht="18" customHeigh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50"/>
      <c r="O6" s="547"/>
      <c r="P6" s="550"/>
      <c r="Q6" s="378"/>
      <c r="R6" s="378"/>
      <c r="S6" s="378"/>
      <c r="T6" s="378"/>
      <c r="U6" s="547"/>
      <c r="V6" s="550"/>
      <c r="W6" s="547"/>
      <c r="X6" s="550"/>
      <c r="Y6" s="7"/>
      <c r="AA6" s="421">
        <v>3</v>
      </c>
      <c r="AB6" s="12">
        <v>8.75</v>
      </c>
      <c r="AC6" s="12">
        <f>AB6-AB7</f>
        <v>3</v>
      </c>
      <c r="AD6" s="12">
        <v>6.3072999999999997</v>
      </c>
      <c r="AE6" s="12">
        <v>12.615</v>
      </c>
      <c r="AF6" s="12">
        <v>12.615</v>
      </c>
      <c r="AG6" s="12">
        <v>12.615</v>
      </c>
      <c r="AH6" s="12">
        <v>12.615</v>
      </c>
      <c r="AI6" s="12">
        <v>6.3072999999999997</v>
      </c>
      <c r="AJ6" s="413">
        <f>AG6+AF6+AE6+AD6+AH6+AI6</f>
        <v>63.074599999999997</v>
      </c>
      <c r="AK6" s="532"/>
      <c r="AL6" s="392">
        <v>5</v>
      </c>
      <c r="AM6" s="14">
        <v>4.5</v>
      </c>
    </row>
    <row r="7" spans="2:48" ht="18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550"/>
      <c r="O7" s="547"/>
      <c r="P7" s="550"/>
      <c r="Q7" s="378"/>
      <c r="R7" s="378"/>
      <c r="S7" s="378"/>
      <c r="T7" s="378"/>
      <c r="U7" s="547"/>
      <c r="V7" s="550"/>
      <c r="W7" s="547"/>
      <c r="X7" s="550"/>
      <c r="Y7" s="7"/>
      <c r="AA7" s="421">
        <v>2</v>
      </c>
      <c r="AB7" s="12">
        <v>5.75</v>
      </c>
      <c r="AC7" s="12">
        <f>AB7-AB8</f>
        <v>3</v>
      </c>
      <c r="AD7" s="12">
        <v>6.7278000000000002</v>
      </c>
      <c r="AE7" s="12">
        <v>13.4557</v>
      </c>
      <c r="AF7" s="12">
        <v>13.4557</v>
      </c>
      <c r="AG7" s="12">
        <v>13.4557</v>
      </c>
      <c r="AH7" s="12">
        <v>13.4557</v>
      </c>
      <c r="AI7" s="12">
        <v>6.7278000000000002</v>
      </c>
      <c r="AJ7" s="413">
        <f t="shared" ref="AJ7:AJ9" si="0">AG7+AF7+AE7+AD7+AH7+AI7</f>
        <v>67.278400000000005</v>
      </c>
      <c r="AK7" s="532"/>
      <c r="AL7" s="411">
        <v>4</v>
      </c>
      <c r="AM7" s="14">
        <v>2</v>
      </c>
    </row>
    <row r="8" spans="2:48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9"/>
      <c r="P8" s="8"/>
      <c r="Q8" s="379"/>
      <c r="R8" s="379"/>
      <c r="S8" s="379"/>
      <c r="T8" s="379"/>
      <c r="U8" s="9"/>
      <c r="V8" s="8"/>
      <c r="W8" s="9"/>
      <c r="X8" s="8"/>
      <c r="Y8" s="7"/>
      <c r="AA8" s="421">
        <v>1</v>
      </c>
      <c r="AB8" s="12">
        <v>2.75</v>
      </c>
      <c r="AC8" s="12">
        <f>AB8-AB9</f>
        <v>2.75</v>
      </c>
      <c r="AD8" s="12">
        <v>6.7278000000000002</v>
      </c>
      <c r="AE8" s="12">
        <v>13.4557</v>
      </c>
      <c r="AF8" s="12">
        <v>13.4557</v>
      </c>
      <c r="AG8" s="12">
        <v>13.4557</v>
      </c>
      <c r="AH8" s="12">
        <v>13.4557</v>
      </c>
      <c r="AI8" s="12">
        <v>6.7278000000000002</v>
      </c>
      <c r="AJ8" s="413">
        <f t="shared" si="0"/>
        <v>67.278400000000005</v>
      </c>
      <c r="AK8" s="532"/>
      <c r="AL8" s="411">
        <v>3</v>
      </c>
      <c r="AM8" s="14">
        <v>4.5</v>
      </c>
    </row>
    <row r="9" spans="2:48" ht="18" customHeight="1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50"/>
      <c r="O9" s="547"/>
      <c r="P9" s="550"/>
      <c r="Q9" s="378"/>
      <c r="R9" s="378"/>
      <c r="S9" s="378"/>
      <c r="T9" s="378"/>
      <c r="U9" s="547"/>
      <c r="V9" s="550"/>
      <c r="W9" s="547"/>
      <c r="X9" s="550"/>
      <c r="Y9" s="7"/>
      <c r="AA9" s="384" t="s">
        <v>1</v>
      </c>
      <c r="AB9" s="404">
        <v>0</v>
      </c>
      <c r="AC9" s="404">
        <f>AB9-0</f>
        <v>0</v>
      </c>
      <c r="AD9" s="404">
        <v>0</v>
      </c>
      <c r="AE9" s="404">
        <v>0</v>
      </c>
      <c r="AF9" s="404">
        <v>0</v>
      </c>
      <c r="AG9" s="404">
        <v>0</v>
      </c>
      <c r="AH9" s="404">
        <v>0</v>
      </c>
      <c r="AI9" s="404">
        <v>0</v>
      </c>
      <c r="AJ9" s="179">
        <f t="shared" si="0"/>
        <v>0</v>
      </c>
      <c r="AK9" s="532"/>
      <c r="AL9" s="411">
        <v>2</v>
      </c>
      <c r="AM9" s="14">
        <v>2</v>
      </c>
    </row>
    <row r="10" spans="2:48" ht="18" customHeight="1" thickBo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50"/>
      <c r="O10" s="547"/>
      <c r="P10" s="550"/>
      <c r="Q10" s="378"/>
      <c r="R10" s="378"/>
      <c r="S10" s="378"/>
      <c r="T10" s="378"/>
      <c r="U10" s="547"/>
      <c r="V10" s="550"/>
      <c r="W10" s="547"/>
      <c r="X10" s="550"/>
      <c r="Y10" s="7"/>
      <c r="AA10" s="551"/>
      <c r="AB10" s="533"/>
      <c r="AC10" s="533"/>
      <c r="AD10" s="533"/>
      <c r="AE10" s="533"/>
      <c r="AF10" s="533"/>
      <c r="AG10" s="533"/>
      <c r="AH10" s="533"/>
      <c r="AI10" s="533"/>
      <c r="AJ10" s="533"/>
      <c r="AK10" s="533"/>
      <c r="AL10" s="390">
        <v>1</v>
      </c>
      <c r="AM10" s="422">
        <v>4.5</v>
      </c>
    </row>
    <row r="11" spans="2:48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8"/>
      <c r="O11" s="9"/>
      <c r="P11" s="8"/>
      <c r="Q11" s="379"/>
      <c r="R11" s="379"/>
      <c r="S11" s="379"/>
      <c r="T11" s="379"/>
      <c r="U11" s="9"/>
      <c r="V11" s="8"/>
      <c r="W11" s="9"/>
      <c r="X11" s="8"/>
      <c r="Y11" s="7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17"/>
      <c r="AM11" s="17"/>
    </row>
    <row r="12" spans="2:4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8">
        <v>1113</v>
      </c>
      <c r="O12" s="19">
        <v>5113</v>
      </c>
      <c r="P12" s="18">
        <v>1213</v>
      </c>
      <c r="Q12" s="19">
        <v>5213</v>
      </c>
      <c r="R12" s="18">
        <v>1313</v>
      </c>
      <c r="S12" s="19">
        <v>5313</v>
      </c>
      <c r="T12" s="18">
        <v>1413</v>
      </c>
      <c r="U12" s="19">
        <v>5413</v>
      </c>
      <c r="V12" s="18">
        <v>1513</v>
      </c>
      <c r="W12" s="19">
        <v>5513</v>
      </c>
      <c r="X12" s="18">
        <v>1613</v>
      </c>
      <c r="Y12" s="7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17"/>
      <c r="AM12" s="17"/>
    </row>
    <row r="13" spans="2:4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45">
        <v>7113</v>
      </c>
      <c r="O13" s="543"/>
      <c r="P13" s="545">
        <v>7213</v>
      </c>
      <c r="Q13" s="543"/>
      <c r="R13" s="545">
        <v>7313</v>
      </c>
      <c r="S13" s="543"/>
      <c r="T13" s="545">
        <v>7413</v>
      </c>
      <c r="U13" s="543"/>
      <c r="V13" s="545">
        <v>7513</v>
      </c>
      <c r="W13" s="543"/>
      <c r="X13" s="545">
        <v>7613</v>
      </c>
      <c r="Y13" s="7"/>
    </row>
    <row r="14" spans="2:4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46"/>
      <c r="O14" s="544"/>
      <c r="P14" s="546"/>
      <c r="Q14" s="544"/>
      <c r="R14" s="546"/>
      <c r="S14" s="544"/>
      <c r="T14" s="546"/>
      <c r="U14" s="544"/>
      <c r="V14" s="546"/>
      <c r="W14" s="544"/>
      <c r="X14" s="546"/>
      <c r="Y14" s="7"/>
      <c r="AA14" s="542" t="s">
        <v>7</v>
      </c>
      <c r="AB14" s="542"/>
      <c r="AC14" s="542"/>
      <c r="AD14" s="542"/>
      <c r="AE14" s="542"/>
      <c r="AF14" s="542"/>
      <c r="AG14" s="542"/>
      <c r="AH14" s="542"/>
      <c r="AI14" s="542"/>
      <c r="AJ14" s="542"/>
      <c r="AK14" s="542"/>
      <c r="AL14" s="542"/>
      <c r="AM14" s="542"/>
      <c r="AN14" s="542"/>
      <c r="AO14" s="542"/>
      <c r="AQ14" s="503" t="s">
        <v>200</v>
      </c>
      <c r="AR14" s="504"/>
      <c r="AS14" s="504"/>
      <c r="AT14" s="504"/>
      <c r="AU14" s="504"/>
      <c r="AV14" s="505"/>
    </row>
    <row r="15" spans="2:4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8">
        <v>1112</v>
      </c>
      <c r="O15" s="19">
        <v>5112</v>
      </c>
      <c r="P15" s="18">
        <v>1212</v>
      </c>
      <c r="Q15" s="19">
        <v>5212</v>
      </c>
      <c r="R15" s="18">
        <v>1312</v>
      </c>
      <c r="S15" s="19">
        <v>5312</v>
      </c>
      <c r="T15" s="18">
        <v>1412</v>
      </c>
      <c r="U15" s="19">
        <v>5412</v>
      </c>
      <c r="V15" s="18">
        <v>1512</v>
      </c>
      <c r="W15" s="19">
        <v>5512</v>
      </c>
      <c r="X15" s="18">
        <v>1612</v>
      </c>
      <c r="Y15" s="7"/>
      <c r="AA15" s="542"/>
      <c r="AB15" s="542"/>
      <c r="AC15" s="542"/>
      <c r="AD15" s="542"/>
      <c r="AE15" s="542"/>
      <c r="AF15" s="542"/>
      <c r="AG15" s="542"/>
      <c r="AH15" s="542"/>
      <c r="AI15" s="542"/>
      <c r="AJ15" s="542"/>
      <c r="AK15" s="542"/>
      <c r="AL15" s="542"/>
      <c r="AM15" s="542"/>
      <c r="AN15" s="542"/>
      <c r="AO15" s="542"/>
      <c r="AQ15" s="506"/>
      <c r="AR15" s="507"/>
      <c r="AS15" s="507"/>
      <c r="AT15" s="507"/>
      <c r="AU15" s="507"/>
      <c r="AV15" s="508"/>
    </row>
    <row r="16" spans="2:48" ht="18" customHeight="1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45">
        <v>7112</v>
      </c>
      <c r="O16" s="543"/>
      <c r="P16" s="545">
        <v>7212</v>
      </c>
      <c r="Q16" s="543"/>
      <c r="R16" s="545">
        <v>7312</v>
      </c>
      <c r="S16" s="543"/>
      <c r="T16" s="545">
        <v>7412</v>
      </c>
      <c r="U16" s="543"/>
      <c r="V16" s="545">
        <v>7512</v>
      </c>
      <c r="W16" s="543"/>
      <c r="X16" s="545">
        <v>7612</v>
      </c>
      <c r="Y16" s="7"/>
      <c r="AA16" s="541" t="s">
        <v>8</v>
      </c>
      <c r="AB16" s="541"/>
      <c r="AC16" s="541"/>
      <c r="AD16" s="541"/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Q16" s="521" t="s">
        <v>132</v>
      </c>
      <c r="AR16" s="522"/>
      <c r="AS16" s="522"/>
      <c r="AT16" s="522"/>
      <c r="AU16" s="522"/>
      <c r="AV16" s="523"/>
    </row>
    <row r="17" spans="2:48" ht="15.75" thickBot="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46"/>
      <c r="O17" s="544"/>
      <c r="P17" s="546"/>
      <c r="Q17" s="544"/>
      <c r="R17" s="546"/>
      <c r="S17" s="544"/>
      <c r="T17" s="546"/>
      <c r="U17" s="544"/>
      <c r="V17" s="546"/>
      <c r="W17" s="544"/>
      <c r="X17" s="546"/>
      <c r="Y17" s="7"/>
      <c r="AA17" s="537" t="s">
        <v>18</v>
      </c>
      <c r="AB17" s="538"/>
      <c r="AC17" s="527" t="s">
        <v>12</v>
      </c>
      <c r="AD17" s="527"/>
      <c r="AE17" s="527"/>
      <c r="AF17" s="527"/>
      <c r="AG17" s="527" t="s">
        <v>13</v>
      </c>
      <c r="AH17" s="527"/>
      <c r="AI17" s="527"/>
      <c r="AJ17" s="527"/>
      <c r="AK17" s="527"/>
      <c r="AL17" s="527" t="s">
        <v>29</v>
      </c>
      <c r="AM17" s="527"/>
      <c r="AN17" s="527" t="s">
        <v>32</v>
      </c>
      <c r="AO17" s="527"/>
      <c r="AQ17" s="20" t="s">
        <v>123</v>
      </c>
      <c r="AR17" s="21">
        <v>991</v>
      </c>
      <c r="AS17" s="10" t="s">
        <v>127</v>
      </c>
      <c r="AT17" s="21">
        <v>0.55000000000000004</v>
      </c>
      <c r="AU17" s="10" t="s">
        <v>131</v>
      </c>
      <c r="AV17" s="22">
        <v>80</v>
      </c>
    </row>
    <row r="18" spans="2:4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8">
        <v>1111</v>
      </c>
      <c r="O18" s="19">
        <v>5111</v>
      </c>
      <c r="P18" s="18">
        <v>1211</v>
      </c>
      <c r="Q18" s="19">
        <v>5211</v>
      </c>
      <c r="R18" s="18">
        <v>1311</v>
      </c>
      <c r="S18" s="19">
        <v>5311</v>
      </c>
      <c r="T18" s="18">
        <v>1411</v>
      </c>
      <c r="U18" s="19">
        <v>5411</v>
      </c>
      <c r="V18" s="18">
        <v>1511</v>
      </c>
      <c r="W18" s="19">
        <v>5511</v>
      </c>
      <c r="X18" s="18">
        <v>1611</v>
      </c>
      <c r="Y18" s="7"/>
      <c r="AA18" s="10" t="s">
        <v>352</v>
      </c>
      <c r="AB18" s="23">
        <v>500</v>
      </c>
      <c r="AC18" s="10" t="s">
        <v>16</v>
      </c>
      <c r="AD18" s="10" t="s">
        <v>14</v>
      </c>
      <c r="AE18" s="10" t="s">
        <v>19</v>
      </c>
      <c r="AF18" s="10" t="s">
        <v>15</v>
      </c>
      <c r="AG18" s="10" t="s">
        <v>16</v>
      </c>
      <c r="AH18" s="380"/>
      <c r="AI18" s="380"/>
      <c r="AJ18" s="10" t="s">
        <v>19</v>
      </c>
      <c r="AK18" s="10" t="s">
        <v>17</v>
      </c>
      <c r="AL18" s="10" t="s">
        <v>31</v>
      </c>
      <c r="AM18" s="23">
        <v>19.600000000000001</v>
      </c>
      <c r="AN18" s="10" t="s">
        <v>33</v>
      </c>
      <c r="AO18" s="23">
        <v>372</v>
      </c>
      <c r="AQ18" s="20" t="s">
        <v>124</v>
      </c>
      <c r="AR18" s="21">
        <v>1873</v>
      </c>
      <c r="AS18" s="10" t="s">
        <v>128</v>
      </c>
      <c r="AT18" s="21">
        <v>0.44</v>
      </c>
      <c r="AU18" s="10" t="s">
        <v>122</v>
      </c>
      <c r="AV18" s="24">
        <v>0</v>
      </c>
    </row>
    <row r="19" spans="2:48" ht="18" customHeight="1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545">
        <v>7111</v>
      </c>
      <c r="O19" s="543"/>
      <c r="P19" s="545">
        <v>7211</v>
      </c>
      <c r="Q19" s="543"/>
      <c r="R19" s="545">
        <v>7311</v>
      </c>
      <c r="S19" s="543"/>
      <c r="T19" s="545">
        <v>7411</v>
      </c>
      <c r="U19" s="543"/>
      <c r="V19" s="545">
        <v>7511</v>
      </c>
      <c r="W19" s="543"/>
      <c r="X19" s="545">
        <v>7611</v>
      </c>
      <c r="Y19" s="7"/>
      <c r="AA19" s="10" t="s">
        <v>9</v>
      </c>
      <c r="AB19" s="23">
        <v>350</v>
      </c>
      <c r="AC19" s="10" t="s">
        <v>10</v>
      </c>
      <c r="AD19" s="23">
        <v>4</v>
      </c>
      <c r="AE19" s="23">
        <v>16</v>
      </c>
      <c r="AF19" s="21">
        <f>AD19*PI()*(AE19*0.5)^2</f>
        <v>804.24771931898704</v>
      </c>
      <c r="AG19" s="10" t="s">
        <v>22</v>
      </c>
      <c r="AH19" s="380"/>
      <c r="AI19" s="380"/>
      <c r="AJ19" s="23">
        <v>6</v>
      </c>
      <c r="AK19" s="23">
        <v>100</v>
      </c>
      <c r="AL19" s="10" t="s">
        <v>34</v>
      </c>
      <c r="AM19" s="25">
        <f>(2*AM18)/(12680+460*$AM$18)</f>
        <v>1.8067846607669618E-3</v>
      </c>
      <c r="AN19" s="10" t="s">
        <v>35</v>
      </c>
      <c r="AO19" s="25">
        <f>AO18/200000</f>
        <v>1.8600000000000001E-3</v>
      </c>
      <c r="AQ19" s="20" t="s">
        <v>125</v>
      </c>
      <c r="AR19" s="21">
        <v>1089</v>
      </c>
      <c r="AS19" s="10" t="s">
        <v>129</v>
      </c>
      <c r="AT19" s="21">
        <v>2.02</v>
      </c>
      <c r="AU19" s="10" t="s">
        <v>121</v>
      </c>
      <c r="AV19" s="24">
        <v>0.2</v>
      </c>
    </row>
    <row r="20" spans="2:4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546"/>
      <c r="O20" s="544"/>
      <c r="P20" s="546"/>
      <c r="Q20" s="544"/>
      <c r="R20" s="546"/>
      <c r="S20" s="544"/>
      <c r="T20" s="546"/>
      <c r="U20" s="544"/>
      <c r="V20" s="546"/>
      <c r="W20" s="544"/>
      <c r="X20" s="546"/>
      <c r="Y20" s="7"/>
      <c r="AA20" s="10" t="s">
        <v>37</v>
      </c>
      <c r="AB20" s="23">
        <v>20</v>
      </c>
      <c r="AC20" s="10" t="s">
        <v>11</v>
      </c>
      <c r="AD20" s="23">
        <v>2</v>
      </c>
      <c r="AE20" s="23">
        <v>16</v>
      </c>
      <c r="AF20" s="21">
        <f>AD20*PI()*(AE20*0.5)^2</f>
        <v>402.12385965949352</v>
      </c>
      <c r="AG20" s="10"/>
      <c r="AH20" s="380"/>
      <c r="AI20" s="380"/>
      <c r="AJ20" s="23"/>
      <c r="AK20" s="23"/>
      <c r="AL20" s="10" t="s">
        <v>30</v>
      </c>
      <c r="AM20" s="23">
        <v>3.8E-3</v>
      </c>
      <c r="AN20" s="10" t="s">
        <v>36</v>
      </c>
      <c r="AO20" s="23"/>
      <c r="AQ20" s="20" t="s">
        <v>166</v>
      </c>
      <c r="AR20" s="21">
        <f>12680+460*'Structural Information'!AM23</f>
        <v>21696</v>
      </c>
      <c r="AS20" s="10" t="s">
        <v>130</v>
      </c>
      <c r="AT20" s="21">
        <v>1.8</v>
      </c>
      <c r="AU20" s="10" t="s">
        <v>126</v>
      </c>
      <c r="AV20" s="22">
        <v>6.87</v>
      </c>
    </row>
    <row r="21" spans="2:48" ht="18" customHeight="1" thickBot="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26"/>
      <c r="N21" s="27">
        <v>1110</v>
      </c>
      <c r="O21" s="28"/>
      <c r="P21" s="27">
        <v>1210</v>
      </c>
      <c r="Q21" s="420"/>
      <c r="R21" s="27">
        <v>1310</v>
      </c>
      <c r="S21" s="420"/>
      <c r="T21" s="27">
        <v>1410</v>
      </c>
      <c r="U21" s="28"/>
      <c r="V21" s="27">
        <v>1510</v>
      </c>
      <c r="W21" s="28"/>
      <c r="X21" s="27">
        <v>1610</v>
      </c>
      <c r="Y21" s="29"/>
      <c r="AA21" s="534" t="s">
        <v>23</v>
      </c>
      <c r="AB21" s="534"/>
      <c r="AC21" s="534"/>
      <c r="AD21" s="534"/>
      <c r="AE21" s="534"/>
      <c r="AF21" s="534"/>
      <c r="AG21" s="534"/>
      <c r="AH21" s="534"/>
      <c r="AI21" s="534"/>
      <c r="AJ21" s="534"/>
      <c r="AK21" s="534"/>
      <c r="AL21" s="534"/>
      <c r="AM21" s="534"/>
      <c r="AN21" s="534"/>
      <c r="AO21" s="534"/>
      <c r="AQ21" s="524"/>
      <c r="AR21" s="525"/>
      <c r="AS21" s="525"/>
      <c r="AT21" s="525"/>
      <c r="AU21" s="525"/>
      <c r="AV21" s="526"/>
    </row>
    <row r="22" spans="2:4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AA22" s="537" t="s">
        <v>18</v>
      </c>
      <c r="AB22" s="538"/>
      <c r="AC22" s="527" t="s">
        <v>12</v>
      </c>
      <c r="AD22" s="527"/>
      <c r="AE22" s="527"/>
      <c r="AF22" s="527"/>
      <c r="AG22" s="527" t="s">
        <v>13</v>
      </c>
      <c r="AH22" s="527"/>
      <c r="AI22" s="527"/>
      <c r="AJ22" s="527"/>
      <c r="AK22" s="527"/>
      <c r="AL22" s="527" t="s">
        <v>29</v>
      </c>
      <c r="AM22" s="527"/>
      <c r="AN22" s="527" t="s">
        <v>32</v>
      </c>
      <c r="AO22" s="527"/>
      <c r="AQ22" s="518" t="s">
        <v>133</v>
      </c>
      <c r="AR22" s="519"/>
      <c r="AS22" s="519"/>
      <c r="AT22" s="519"/>
      <c r="AU22" s="519"/>
      <c r="AV22" s="520"/>
    </row>
    <row r="23" spans="2:4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AA23" s="10" t="s">
        <v>352</v>
      </c>
      <c r="AB23" s="23">
        <v>250</v>
      </c>
      <c r="AC23" s="10" t="s">
        <v>16</v>
      </c>
      <c r="AD23" s="10" t="s">
        <v>14</v>
      </c>
      <c r="AE23" s="10" t="s">
        <v>19</v>
      </c>
      <c r="AF23" s="10" t="s">
        <v>15</v>
      </c>
      <c r="AG23" s="10" t="s">
        <v>16</v>
      </c>
      <c r="AH23" s="380"/>
      <c r="AI23" s="380"/>
      <c r="AJ23" s="10" t="s">
        <v>19</v>
      </c>
      <c r="AK23" s="10" t="s">
        <v>17</v>
      </c>
      <c r="AL23" s="10" t="s">
        <v>31</v>
      </c>
      <c r="AM23" s="23">
        <v>19.600000000000001</v>
      </c>
      <c r="AN23" s="10" t="s">
        <v>33</v>
      </c>
      <c r="AO23" s="23">
        <v>372</v>
      </c>
      <c r="AQ23" s="20" t="s">
        <v>123</v>
      </c>
      <c r="AR23" s="21">
        <v>991</v>
      </c>
      <c r="AS23" s="10" t="s">
        <v>127</v>
      </c>
      <c r="AT23" s="21">
        <v>0.31</v>
      </c>
      <c r="AU23" s="10" t="s">
        <v>131</v>
      </c>
      <c r="AV23" s="22">
        <v>240</v>
      </c>
    </row>
    <row r="24" spans="2:4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AA24" s="10" t="s">
        <v>9</v>
      </c>
      <c r="AB24" s="23">
        <v>250</v>
      </c>
      <c r="AC24" s="10" t="s">
        <v>26</v>
      </c>
      <c r="AD24" s="23">
        <v>4</v>
      </c>
      <c r="AE24" s="23">
        <v>16</v>
      </c>
      <c r="AF24" s="21">
        <f>AD24*PI()*(AE24*0.5)^2</f>
        <v>804.24771931898704</v>
      </c>
      <c r="AG24" s="10" t="s">
        <v>22</v>
      </c>
      <c r="AH24" s="380"/>
      <c r="AI24" s="380"/>
      <c r="AJ24" s="23">
        <v>6</v>
      </c>
      <c r="AK24" s="23">
        <v>100</v>
      </c>
      <c r="AL24" s="10" t="s">
        <v>34</v>
      </c>
      <c r="AM24" s="25">
        <f>(2*AM23)/(12680+460*AM23)</f>
        <v>1.8067846607669618E-3</v>
      </c>
      <c r="AN24" s="10" t="s">
        <v>35</v>
      </c>
      <c r="AO24" s="25">
        <f>AO23/200000</f>
        <v>1.8600000000000001E-3</v>
      </c>
      <c r="AQ24" s="20" t="s">
        <v>124</v>
      </c>
      <c r="AR24" s="21">
        <v>1873</v>
      </c>
      <c r="AS24" s="10" t="s">
        <v>128</v>
      </c>
      <c r="AT24" s="21">
        <v>0.25</v>
      </c>
      <c r="AU24" s="10" t="s">
        <v>122</v>
      </c>
      <c r="AV24" s="24">
        <v>0</v>
      </c>
    </row>
    <row r="25" spans="2:4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AA25" s="10" t="s">
        <v>37</v>
      </c>
      <c r="AB25" s="23">
        <v>20</v>
      </c>
      <c r="AC25" s="10"/>
      <c r="AD25" s="23"/>
      <c r="AE25" s="23"/>
      <c r="AF25" s="21">
        <f>AD25*PI()*(AE25*0.5)^2</f>
        <v>0</v>
      </c>
      <c r="AG25" s="10"/>
      <c r="AH25" s="380"/>
      <c r="AI25" s="380"/>
      <c r="AJ25" s="23"/>
      <c r="AK25" s="23"/>
      <c r="AL25" s="10" t="s">
        <v>30</v>
      </c>
      <c r="AM25" s="23">
        <v>3.8E-3</v>
      </c>
      <c r="AN25" s="10" t="s">
        <v>36</v>
      </c>
      <c r="AO25" s="23"/>
      <c r="AQ25" s="20" t="s">
        <v>125</v>
      </c>
      <c r="AR25" s="21">
        <v>1089</v>
      </c>
      <c r="AS25" s="10" t="s">
        <v>129</v>
      </c>
      <c r="AT25" s="21">
        <v>1.5</v>
      </c>
      <c r="AU25" s="10" t="s">
        <v>121</v>
      </c>
      <c r="AV25" s="24">
        <v>0.2</v>
      </c>
    </row>
    <row r="26" spans="2:48" ht="15.7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AA26" s="535" t="s">
        <v>24</v>
      </c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5"/>
      <c r="AM26" s="535"/>
      <c r="AN26" s="535"/>
      <c r="AO26" s="535"/>
      <c r="AQ26" s="20" t="s">
        <v>166</v>
      </c>
      <c r="AR26" s="21">
        <f>12680+460*'Structural Information'!AM23</f>
        <v>21696</v>
      </c>
      <c r="AS26" s="10" t="s">
        <v>130</v>
      </c>
      <c r="AT26" s="21">
        <v>1.1100000000000001</v>
      </c>
      <c r="AU26" s="10" t="s">
        <v>126</v>
      </c>
      <c r="AV26" s="24">
        <v>6.87</v>
      </c>
    </row>
    <row r="27" spans="2:4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AA27" s="537" t="s">
        <v>18</v>
      </c>
      <c r="AB27" s="538"/>
      <c r="AC27" s="527" t="s">
        <v>12</v>
      </c>
      <c r="AD27" s="527"/>
      <c r="AE27" s="527"/>
      <c r="AF27" s="527"/>
      <c r="AG27" s="527" t="s">
        <v>13</v>
      </c>
      <c r="AH27" s="527"/>
      <c r="AI27" s="527"/>
      <c r="AJ27" s="527"/>
      <c r="AK27" s="527"/>
      <c r="AL27" s="527" t="s">
        <v>29</v>
      </c>
      <c r="AM27" s="527"/>
      <c r="AN27" s="527" t="s">
        <v>32</v>
      </c>
      <c r="AO27" s="527"/>
      <c r="AQ27" s="524"/>
      <c r="AR27" s="525"/>
      <c r="AS27" s="525"/>
      <c r="AT27" s="525"/>
      <c r="AU27" s="525"/>
      <c r="AV27" s="526"/>
    </row>
    <row r="28" spans="2:48" ht="15.75" x14ac:dyDescent="0.25">
      <c r="B28" s="539" t="s">
        <v>383</v>
      </c>
      <c r="C28" s="540"/>
      <c r="D28" s="540"/>
      <c r="E28" s="540"/>
      <c r="F28" s="540"/>
      <c r="G28" s="540"/>
      <c r="H28" s="54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AA28" s="10" t="s">
        <v>352</v>
      </c>
      <c r="AB28" s="23">
        <v>300</v>
      </c>
      <c r="AC28" s="10" t="s">
        <v>16</v>
      </c>
      <c r="AD28" s="10" t="s">
        <v>14</v>
      </c>
      <c r="AE28" s="10" t="s">
        <v>19</v>
      </c>
      <c r="AF28" s="10" t="s">
        <v>15</v>
      </c>
      <c r="AG28" s="10" t="s">
        <v>16</v>
      </c>
      <c r="AH28" s="380"/>
      <c r="AI28" s="380"/>
      <c r="AJ28" s="10" t="s">
        <v>19</v>
      </c>
      <c r="AK28" s="10" t="s">
        <v>17</v>
      </c>
      <c r="AL28" s="10" t="s">
        <v>31</v>
      </c>
      <c r="AM28" s="23">
        <v>19.600000000000001</v>
      </c>
      <c r="AN28" s="10" t="s">
        <v>33</v>
      </c>
      <c r="AO28" s="23">
        <v>372</v>
      </c>
      <c r="AQ28" s="515" t="s">
        <v>134</v>
      </c>
      <c r="AR28" s="516"/>
      <c r="AS28" s="516"/>
      <c r="AT28" s="516"/>
      <c r="AU28" s="516"/>
      <c r="AV28" s="517"/>
    </row>
    <row r="29" spans="2:48" x14ac:dyDescent="0.25">
      <c r="B29" s="539"/>
      <c r="C29" s="540"/>
      <c r="D29" s="540"/>
      <c r="E29" s="540"/>
      <c r="F29" s="540"/>
      <c r="G29" s="540"/>
      <c r="H29" s="54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AA29" s="10" t="s">
        <v>9</v>
      </c>
      <c r="AB29" s="23">
        <v>300</v>
      </c>
      <c r="AC29" s="10" t="s">
        <v>26</v>
      </c>
      <c r="AD29" s="23">
        <v>4</v>
      </c>
      <c r="AE29" s="23">
        <v>16</v>
      </c>
      <c r="AF29" s="21">
        <f>AD29*PI()*(AE29*0.5)^2</f>
        <v>804.24771931898704</v>
      </c>
      <c r="AG29" s="10" t="s">
        <v>22</v>
      </c>
      <c r="AH29" s="380"/>
      <c r="AI29" s="380"/>
      <c r="AJ29" s="23">
        <v>6</v>
      </c>
      <c r="AK29" s="23">
        <v>150</v>
      </c>
      <c r="AL29" s="10" t="s">
        <v>34</v>
      </c>
      <c r="AM29" s="25">
        <f>(2*AM28)/(12680+460*AM28)</f>
        <v>1.8067846607669618E-3</v>
      </c>
      <c r="AN29" s="10" t="s">
        <v>35</v>
      </c>
      <c r="AO29" s="25">
        <f>AO28/200000</f>
        <v>1.8600000000000001E-3</v>
      </c>
      <c r="AQ29" s="20" t="s">
        <v>123</v>
      </c>
      <c r="AR29" s="21">
        <v>1050</v>
      </c>
      <c r="AS29" s="10" t="s">
        <v>127</v>
      </c>
      <c r="AT29" s="21">
        <v>0.36</v>
      </c>
      <c r="AU29" s="10" t="s">
        <v>131</v>
      </c>
      <c r="AV29" s="22">
        <v>300</v>
      </c>
    </row>
    <row r="30" spans="2:4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AA30" s="10" t="s">
        <v>37</v>
      </c>
      <c r="AB30" s="23">
        <v>20</v>
      </c>
      <c r="AC30" s="10"/>
      <c r="AD30" s="23"/>
      <c r="AE30" s="23"/>
      <c r="AF30" s="21">
        <f>AD30*PI()*(AE30*0.5)^2</f>
        <v>0</v>
      </c>
      <c r="AG30" s="10"/>
      <c r="AH30" s="380"/>
      <c r="AI30" s="380"/>
      <c r="AJ30" s="23"/>
      <c r="AK30" s="23"/>
      <c r="AL30" s="10" t="s">
        <v>30</v>
      </c>
      <c r="AM30" s="23">
        <v>3.8E-3</v>
      </c>
      <c r="AN30" s="10" t="s">
        <v>36</v>
      </c>
      <c r="AO30" s="23"/>
      <c r="AQ30" s="20" t="s">
        <v>124</v>
      </c>
      <c r="AR30" s="21">
        <v>3240</v>
      </c>
      <c r="AS30" s="10" t="s">
        <v>128</v>
      </c>
      <c r="AT30" s="21">
        <v>0.3</v>
      </c>
      <c r="AU30" s="10" t="s">
        <v>122</v>
      </c>
      <c r="AV30" s="24">
        <v>0</v>
      </c>
    </row>
    <row r="31" spans="2:48" ht="16.5" thickBot="1" x14ac:dyDescent="0.3"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AA31" s="536" t="s">
        <v>25</v>
      </c>
      <c r="AB31" s="536"/>
      <c r="AC31" s="536"/>
      <c r="AD31" s="536"/>
      <c r="AE31" s="536"/>
      <c r="AF31" s="536"/>
      <c r="AG31" s="536"/>
      <c r="AH31" s="536"/>
      <c r="AI31" s="536"/>
      <c r="AJ31" s="536"/>
      <c r="AK31" s="536"/>
      <c r="AL31" s="536"/>
      <c r="AM31" s="536"/>
      <c r="AN31" s="536"/>
      <c r="AO31" s="536"/>
      <c r="AQ31" s="20" t="s">
        <v>125</v>
      </c>
      <c r="AR31" s="21">
        <v>1296</v>
      </c>
      <c r="AS31" s="10" t="s">
        <v>129</v>
      </c>
      <c r="AT31" s="21">
        <v>3.51</v>
      </c>
      <c r="AU31" s="10" t="s">
        <v>121</v>
      </c>
      <c r="AV31" s="24">
        <v>0.2</v>
      </c>
    </row>
    <row r="32" spans="2:48" ht="15.75" thickBot="1" x14ac:dyDescent="0.3">
      <c r="AA32" s="537" t="s">
        <v>18</v>
      </c>
      <c r="AB32" s="538"/>
      <c r="AC32" s="527" t="s">
        <v>12</v>
      </c>
      <c r="AD32" s="527"/>
      <c r="AE32" s="527"/>
      <c r="AF32" s="527"/>
      <c r="AG32" s="527" t="s">
        <v>13</v>
      </c>
      <c r="AH32" s="527"/>
      <c r="AI32" s="527"/>
      <c r="AJ32" s="527"/>
      <c r="AK32" s="527"/>
      <c r="AL32" s="527" t="s">
        <v>29</v>
      </c>
      <c r="AM32" s="527"/>
      <c r="AN32" s="527" t="s">
        <v>32</v>
      </c>
      <c r="AO32" s="527"/>
      <c r="AQ32" s="33" t="s">
        <v>166</v>
      </c>
      <c r="AR32" s="34">
        <f>12680+460*'Structural Information'!AM23</f>
        <v>21696</v>
      </c>
      <c r="AS32" s="35" t="s">
        <v>130</v>
      </c>
      <c r="AT32" s="34">
        <v>1.5</v>
      </c>
      <c r="AU32" s="35" t="s">
        <v>126</v>
      </c>
      <c r="AV32" s="36">
        <v>7.36</v>
      </c>
    </row>
    <row r="33" spans="27:41" ht="15" customHeight="1" x14ac:dyDescent="0.25">
      <c r="AA33" s="10" t="s">
        <v>352</v>
      </c>
      <c r="AB33" s="23">
        <v>500</v>
      </c>
      <c r="AC33" s="10" t="s">
        <v>16</v>
      </c>
      <c r="AD33" s="10" t="s">
        <v>14</v>
      </c>
      <c r="AE33" s="10" t="s">
        <v>19</v>
      </c>
      <c r="AF33" s="10" t="s">
        <v>15</v>
      </c>
      <c r="AG33" s="10" t="s">
        <v>16</v>
      </c>
      <c r="AH33" s="380"/>
      <c r="AI33" s="380"/>
      <c r="AJ33" s="10" t="s">
        <v>19</v>
      </c>
      <c r="AK33" s="10" t="s">
        <v>17</v>
      </c>
      <c r="AL33" s="10" t="s">
        <v>31</v>
      </c>
      <c r="AM33" s="23">
        <v>19.600000000000001</v>
      </c>
      <c r="AN33" s="10" t="s">
        <v>33</v>
      </c>
      <c r="AO33" s="23">
        <v>372</v>
      </c>
    </row>
    <row r="34" spans="27:41" x14ac:dyDescent="0.25">
      <c r="AA34" s="10" t="s">
        <v>9</v>
      </c>
      <c r="AB34" s="23">
        <v>350</v>
      </c>
      <c r="AC34" s="10" t="s">
        <v>26</v>
      </c>
      <c r="AD34" s="23">
        <v>4</v>
      </c>
      <c r="AE34" s="23">
        <v>18</v>
      </c>
      <c r="AF34" s="21">
        <f>AD34*PI()*(AE34*0.5)^2</f>
        <v>1017.8760197630929</v>
      </c>
      <c r="AG34" s="10" t="s">
        <v>22</v>
      </c>
      <c r="AH34" s="380"/>
      <c r="AI34" s="380"/>
      <c r="AJ34" s="23">
        <v>6</v>
      </c>
      <c r="AK34" s="23">
        <v>150</v>
      </c>
      <c r="AL34" s="10" t="s">
        <v>34</v>
      </c>
      <c r="AM34" s="25">
        <f>(2*AM33)/(12680+460*AM33)</f>
        <v>1.8067846607669618E-3</v>
      </c>
      <c r="AN34" s="10" t="s">
        <v>35</v>
      </c>
      <c r="AO34" s="25">
        <f>AO33/200000</f>
        <v>1.8600000000000001E-3</v>
      </c>
    </row>
    <row r="35" spans="27:41" x14ac:dyDescent="0.25">
      <c r="AA35" s="10" t="s">
        <v>37</v>
      </c>
      <c r="AB35" s="23">
        <v>20</v>
      </c>
      <c r="AC35" s="10"/>
      <c r="AD35" s="23"/>
      <c r="AE35" s="23"/>
      <c r="AF35" s="21">
        <f>AD35*PI()*(AE35*0.5)^2</f>
        <v>0</v>
      </c>
      <c r="AG35" s="10"/>
      <c r="AH35" s="380"/>
      <c r="AI35" s="380"/>
      <c r="AJ35" s="23"/>
      <c r="AK35" s="23"/>
      <c r="AL35" s="10" t="s">
        <v>30</v>
      </c>
      <c r="AM35" s="23">
        <v>3.8E-3</v>
      </c>
      <c r="AN35" s="10" t="s">
        <v>36</v>
      </c>
      <c r="AO35" s="23"/>
    </row>
  </sheetData>
  <mergeCells count="89">
    <mergeCell ref="AA10:AJ10"/>
    <mergeCell ref="Q13:Q14"/>
    <mergeCell ref="S13:S14"/>
    <mergeCell ref="Q16:Q17"/>
    <mergeCell ref="S16:S17"/>
    <mergeCell ref="T13:T14"/>
    <mergeCell ref="T16:T17"/>
    <mergeCell ref="X13:X14"/>
    <mergeCell ref="Q19:Q20"/>
    <mergeCell ref="S19:S20"/>
    <mergeCell ref="R13:R14"/>
    <mergeCell ref="R16:R17"/>
    <mergeCell ref="R19:R20"/>
    <mergeCell ref="T19:T20"/>
    <mergeCell ref="N2:X3"/>
    <mergeCell ref="U16:U17"/>
    <mergeCell ref="N6:N7"/>
    <mergeCell ref="N9:N10"/>
    <mergeCell ref="N13:N14"/>
    <mergeCell ref="V9:V10"/>
    <mergeCell ref="P6:P7"/>
    <mergeCell ref="P9:P10"/>
    <mergeCell ref="P13:P14"/>
    <mergeCell ref="P16:P17"/>
    <mergeCell ref="X16:X17"/>
    <mergeCell ref="V6:V7"/>
    <mergeCell ref="X6:X7"/>
    <mergeCell ref="N16:N17"/>
    <mergeCell ref="X9:X10"/>
    <mergeCell ref="N19:N20"/>
    <mergeCell ref="P19:P20"/>
    <mergeCell ref="W6:W7"/>
    <mergeCell ref="U6:U7"/>
    <mergeCell ref="V13:V14"/>
    <mergeCell ref="O6:O7"/>
    <mergeCell ref="W19:W20"/>
    <mergeCell ref="W16:W17"/>
    <mergeCell ref="O9:O10"/>
    <mergeCell ref="U9:U10"/>
    <mergeCell ref="U19:U20"/>
    <mergeCell ref="O19:O20"/>
    <mergeCell ref="O16:O17"/>
    <mergeCell ref="O13:O14"/>
    <mergeCell ref="W13:W14"/>
    <mergeCell ref="W9:W10"/>
    <mergeCell ref="B28:H29"/>
    <mergeCell ref="AL17:AM17"/>
    <mergeCell ref="AN17:AO17"/>
    <mergeCell ref="AA16:AO16"/>
    <mergeCell ref="AA14:AO15"/>
    <mergeCell ref="AL22:AM22"/>
    <mergeCell ref="AN22:AO22"/>
    <mergeCell ref="AA17:AB17"/>
    <mergeCell ref="AC22:AF22"/>
    <mergeCell ref="AG22:AK22"/>
    <mergeCell ref="AC17:AF17"/>
    <mergeCell ref="AG17:AK17"/>
    <mergeCell ref="U13:U14"/>
    <mergeCell ref="V19:V20"/>
    <mergeCell ref="V16:V17"/>
    <mergeCell ref="X19:X20"/>
    <mergeCell ref="AL32:AM32"/>
    <mergeCell ref="AN32:AO32"/>
    <mergeCell ref="AA21:AO21"/>
    <mergeCell ref="AA26:AO26"/>
    <mergeCell ref="AA31:AO31"/>
    <mergeCell ref="AA22:AB22"/>
    <mergeCell ref="AA27:AB27"/>
    <mergeCell ref="AA32:AB32"/>
    <mergeCell ref="AC27:AF27"/>
    <mergeCell ref="AG27:AK27"/>
    <mergeCell ref="AC32:AF32"/>
    <mergeCell ref="AG32:AK32"/>
    <mergeCell ref="AQ14:AV15"/>
    <mergeCell ref="AA2:AM3"/>
    <mergeCell ref="AQ28:AV28"/>
    <mergeCell ref="AQ22:AV22"/>
    <mergeCell ref="AQ16:AV16"/>
    <mergeCell ref="AQ21:AV21"/>
    <mergeCell ref="AQ27:AV27"/>
    <mergeCell ref="AL27:AM27"/>
    <mergeCell ref="AN27:AO27"/>
    <mergeCell ref="AL4:AL5"/>
    <mergeCell ref="AM4:AM5"/>
    <mergeCell ref="AD4:AJ4"/>
    <mergeCell ref="AA4:AA5"/>
    <mergeCell ref="AB4:AB5"/>
    <mergeCell ref="AC4:AC5"/>
    <mergeCell ref="AK4:AK10"/>
  </mergeCells>
  <phoneticPr fontId="37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sheetPr codeName="Sheet3"/>
  <dimension ref="A1:BZ102"/>
  <sheetViews>
    <sheetView topLeftCell="BA1" zoomScaleNormal="100" workbookViewId="0">
      <selection activeCell="BJ11" sqref="BJ11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2.140625" style="1" bestFit="1" customWidth="1"/>
    <col min="6" max="6" width="11" style="1" customWidth="1"/>
    <col min="7" max="7" width="12" style="1" bestFit="1" customWidth="1"/>
    <col min="8" max="8" width="11.42578125" style="1" bestFit="1" customWidth="1"/>
    <col min="9" max="9" width="12.28515625" style="1" bestFit="1" customWidth="1"/>
    <col min="10" max="10" width="11.7109375" style="1" bestFit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4" width="9.7109375" style="1" customWidth="1"/>
    <col min="25" max="25" width="8.85546875" style="1" bestFit="1" customWidth="1"/>
    <col min="26" max="26" width="10.5703125" style="1" bestFit="1" customWidth="1"/>
    <col min="27" max="27" width="10.7109375" style="1" bestFit="1" customWidth="1"/>
    <col min="28" max="28" width="11" style="1" bestFit="1" customWidth="1"/>
    <col min="29" max="41" width="9.140625" style="1"/>
    <col min="42" max="42" width="9.85546875" style="1" bestFit="1" customWidth="1"/>
    <col min="43" max="43" width="11.42578125" style="1" customWidth="1"/>
    <col min="44" max="44" width="9.85546875" style="1" bestFit="1" customWidth="1"/>
    <col min="45" max="45" width="9" style="1" customWidth="1"/>
    <col min="46" max="51" width="9.140625" style="1"/>
    <col min="52" max="52" width="11" style="1" customWidth="1"/>
    <col min="53" max="53" width="10.28515625" style="1" bestFit="1" customWidth="1"/>
    <col min="54" max="54" width="10.42578125" style="1" customWidth="1"/>
    <col min="55" max="55" width="11.7109375" style="1" customWidth="1"/>
    <col min="56" max="56" width="10.28515625" style="1" bestFit="1" customWidth="1"/>
    <col min="57" max="57" width="12.7109375" style="1" customWidth="1"/>
    <col min="58" max="58" width="11.5703125" style="1" bestFit="1" customWidth="1"/>
    <col min="59" max="59" width="9.28515625" style="1" bestFit="1" customWidth="1"/>
    <col min="60" max="60" width="10.28515625" style="1" bestFit="1" customWidth="1"/>
    <col min="61" max="61" width="11.28515625" style="1" bestFit="1" customWidth="1"/>
    <col min="62" max="62" width="11.5703125" style="1" bestFit="1" customWidth="1"/>
    <col min="63" max="63" width="9.140625" style="1"/>
    <col min="64" max="64" width="9.28515625" style="1" bestFit="1" customWidth="1"/>
    <col min="65" max="65" width="9.28515625" style="1" customWidth="1"/>
    <col min="66" max="66" width="11.7109375" style="1" customWidth="1"/>
    <col min="67" max="67" width="11.28515625" style="1" bestFit="1" customWidth="1"/>
    <col min="68" max="69" width="11.5703125" style="1" bestFit="1" customWidth="1"/>
    <col min="70" max="71" width="9.140625" style="1"/>
    <col min="72" max="72" width="10.28515625" style="1" customWidth="1"/>
    <col min="73" max="16384" width="9.140625" style="1"/>
  </cols>
  <sheetData>
    <row r="1" spans="2:78" ht="15.75" thickBot="1" x14ac:dyDescent="0.3"/>
    <row r="2" spans="2:78" ht="16.5" thickBot="1" x14ac:dyDescent="0.3">
      <c r="B2" s="567" t="s">
        <v>279</v>
      </c>
      <c r="C2" s="568"/>
      <c r="D2" s="568"/>
      <c r="E2" s="568"/>
      <c r="F2" s="568"/>
      <c r="G2" s="568"/>
      <c r="H2" s="568"/>
      <c r="I2" s="568"/>
      <c r="J2" s="568"/>
      <c r="K2" s="568"/>
      <c r="L2" s="569"/>
      <c r="M2" s="37"/>
      <c r="N2" s="37"/>
      <c r="O2" s="37"/>
      <c r="Q2" s="552" t="s">
        <v>208</v>
      </c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4"/>
      <c r="AL2" s="554"/>
      <c r="AM2" s="555"/>
      <c r="AO2" s="649" t="s">
        <v>64</v>
      </c>
      <c r="AP2" s="650"/>
      <c r="AQ2" s="650"/>
      <c r="AR2" s="650"/>
      <c r="AS2" s="650"/>
      <c r="AT2" s="650"/>
      <c r="AU2" s="650"/>
      <c r="AV2" s="650"/>
      <c r="AW2" s="650"/>
      <c r="AX2" s="650"/>
      <c r="AY2" s="650"/>
      <c r="AZ2" s="650"/>
      <c r="BA2" s="650"/>
      <c r="BB2" s="650"/>
      <c r="BC2" s="650"/>
      <c r="BD2" s="650"/>
      <c r="BE2" s="650"/>
      <c r="BF2" s="651"/>
      <c r="BI2" s="642" t="s">
        <v>179</v>
      </c>
      <c r="BJ2" s="643"/>
      <c r="BK2" s="643"/>
      <c r="BL2" s="643"/>
      <c r="BM2" s="643"/>
      <c r="BN2" s="643"/>
      <c r="BO2" s="643"/>
      <c r="BP2" s="643"/>
      <c r="BQ2" s="644"/>
      <c r="BR2" s="38"/>
      <c r="BS2" s="38"/>
      <c r="BT2" s="38"/>
    </row>
    <row r="3" spans="2:78" ht="15" customHeight="1" thickBot="1" x14ac:dyDescent="0.3">
      <c r="B3" s="560" t="s">
        <v>55</v>
      </c>
      <c r="C3" s="565" t="s">
        <v>28</v>
      </c>
      <c r="D3" s="556" t="s">
        <v>26</v>
      </c>
      <c r="E3" s="558" t="s">
        <v>202</v>
      </c>
      <c r="F3" s="558" t="s">
        <v>203</v>
      </c>
      <c r="G3" s="565" t="s">
        <v>206</v>
      </c>
      <c r="H3" s="556" t="s">
        <v>207</v>
      </c>
      <c r="I3" s="558" t="s">
        <v>204</v>
      </c>
      <c r="J3" s="558" t="s">
        <v>205</v>
      </c>
      <c r="K3" s="565" t="s">
        <v>282</v>
      </c>
      <c r="L3" s="570" t="s">
        <v>283</v>
      </c>
      <c r="M3" s="37"/>
      <c r="N3" s="37"/>
      <c r="O3" s="37"/>
      <c r="Q3" s="601" t="s">
        <v>5</v>
      </c>
      <c r="R3" s="564"/>
      <c r="S3" s="564">
        <v>1</v>
      </c>
      <c r="T3" s="564"/>
      <c r="U3" s="564"/>
      <c r="V3" s="564"/>
      <c r="W3" s="564"/>
      <c r="X3" s="564"/>
      <c r="Y3" s="564"/>
      <c r="Z3" s="564">
        <v>2</v>
      </c>
      <c r="AA3" s="564"/>
      <c r="AB3" s="564"/>
      <c r="AC3" s="564"/>
      <c r="AD3" s="564"/>
      <c r="AE3" s="564"/>
      <c r="AF3" s="564"/>
      <c r="AG3" s="564">
        <v>3</v>
      </c>
      <c r="AH3" s="564"/>
      <c r="AI3" s="564"/>
      <c r="AJ3" s="564"/>
      <c r="AK3" s="602"/>
      <c r="AL3" s="602"/>
      <c r="AM3" s="603"/>
      <c r="AO3" s="657" t="s">
        <v>57</v>
      </c>
      <c r="AP3" s="654" t="s">
        <v>58</v>
      </c>
      <c r="AQ3" s="653"/>
      <c r="AR3" s="655" t="s">
        <v>59</v>
      </c>
      <c r="AS3" s="654" t="s">
        <v>60</v>
      </c>
      <c r="AT3" s="654" t="s">
        <v>61</v>
      </c>
      <c r="AU3" s="654" t="s">
        <v>62</v>
      </c>
      <c r="AV3" s="563" t="s">
        <v>65</v>
      </c>
      <c r="AW3" s="653" t="s">
        <v>313</v>
      </c>
      <c r="AX3" s="652" t="s">
        <v>63</v>
      </c>
      <c r="AY3" s="656" t="s">
        <v>51</v>
      </c>
      <c r="AZ3" s="645" t="s">
        <v>387</v>
      </c>
      <c r="BA3" s="646" t="s">
        <v>290</v>
      </c>
      <c r="BB3" s="646" t="s">
        <v>51</v>
      </c>
      <c r="BC3" s="646" t="s">
        <v>388</v>
      </c>
      <c r="BD3" s="647" t="s">
        <v>291</v>
      </c>
      <c r="BE3" s="647" t="s">
        <v>51</v>
      </c>
      <c r="BF3" s="648" t="s">
        <v>389</v>
      </c>
      <c r="BI3" s="39" t="str">
        <f>'System Capacities'!C31</f>
        <v>Storey</v>
      </c>
      <c r="BJ3" s="904" t="str">
        <f>'System Capacities'!D31</f>
        <v>Sway Mechanism at Storey i</v>
      </c>
      <c r="BK3" s="905"/>
      <c r="BL3" s="905"/>
      <c r="BM3" s="906"/>
      <c r="BN3" s="40" t="str">
        <f>'System Capacities'!G31</f>
        <v>VR,i [kN]</v>
      </c>
      <c r="BO3" s="40" t="str">
        <f>'System Capacities'!H31</f>
        <v>hs,i [m]</v>
      </c>
      <c r="BP3" s="40" t="str">
        <f>'System Capacities'!I31</f>
        <v>θsys,i [rad]</v>
      </c>
      <c r="BQ3" s="41" t="str">
        <f>'System Capacities'!J31</f>
        <v>ky,i [kN/m]</v>
      </c>
    </row>
    <row r="4" spans="2:78" ht="15.75" customHeight="1" thickBot="1" x14ac:dyDescent="0.3">
      <c r="B4" s="561"/>
      <c r="C4" s="566"/>
      <c r="D4" s="557"/>
      <c r="E4" s="559"/>
      <c r="F4" s="559"/>
      <c r="G4" s="566"/>
      <c r="H4" s="557"/>
      <c r="I4" s="559"/>
      <c r="J4" s="559"/>
      <c r="K4" s="566"/>
      <c r="L4" s="571"/>
      <c r="M4" s="37"/>
      <c r="N4" s="37"/>
      <c r="O4" s="37"/>
      <c r="Q4" s="581" t="s">
        <v>38</v>
      </c>
      <c r="R4" s="527"/>
      <c r="S4" s="42" t="s">
        <v>39</v>
      </c>
      <c r="T4" s="42" t="s">
        <v>40</v>
      </c>
      <c r="U4" s="42" t="s">
        <v>41</v>
      </c>
      <c r="V4" s="43" t="s">
        <v>42</v>
      </c>
      <c r="W4" s="42" t="s">
        <v>407</v>
      </c>
      <c r="X4" s="42" t="s">
        <v>408</v>
      </c>
      <c r="Y4" s="42" t="s">
        <v>54</v>
      </c>
      <c r="Z4" s="42" t="s">
        <v>43</v>
      </c>
      <c r="AA4" s="42" t="s">
        <v>44</v>
      </c>
      <c r="AB4" s="42" t="s">
        <v>45</v>
      </c>
      <c r="AC4" s="43" t="s">
        <v>46</v>
      </c>
      <c r="AD4" s="42" t="s">
        <v>405</v>
      </c>
      <c r="AE4" s="42" t="s">
        <v>406</v>
      </c>
      <c r="AF4" s="42" t="s">
        <v>54</v>
      </c>
      <c r="AG4" s="42" t="s">
        <v>47</v>
      </c>
      <c r="AH4" s="42" t="s">
        <v>48</v>
      </c>
      <c r="AI4" s="42" t="s">
        <v>49</v>
      </c>
      <c r="AJ4" s="43" t="s">
        <v>50</v>
      </c>
      <c r="AK4" s="42" t="s">
        <v>409</v>
      </c>
      <c r="AL4" s="42" t="s">
        <v>410</v>
      </c>
      <c r="AM4" s="44" t="s">
        <v>54</v>
      </c>
      <c r="AO4" s="658"/>
      <c r="AP4" s="654"/>
      <c r="AQ4" s="653"/>
      <c r="AR4" s="655"/>
      <c r="AS4" s="654"/>
      <c r="AT4" s="654"/>
      <c r="AU4" s="654"/>
      <c r="AV4" s="563"/>
      <c r="AW4" s="653"/>
      <c r="AX4" s="652"/>
      <c r="AY4" s="656"/>
      <c r="AZ4" s="645"/>
      <c r="BA4" s="646"/>
      <c r="BB4" s="646"/>
      <c r="BC4" s="646"/>
      <c r="BD4" s="647"/>
      <c r="BE4" s="647"/>
      <c r="BF4" s="648"/>
      <c r="BI4" s="45">
        <f>'System Capacities'!C32</f>
        <v>3</v>
      </c>
      <c r="BJ4" s="895" t="str">
        <f>'System Capacities'!D32</f>
        <v>Column</v>
      </c>
      <c r="BK4" s="896"/>
      <c r="BL4" s="896"/>
      <c r="BM4" s="897"/>
      <c r="BN4" s="21">
        <f>'System Capacities'!G32</f>
        <v>135.73333333333332</v>
      </c>
      <c r="BO4" s="21">
        <f>'Structural Information'!AC6</f>
        <v>3</v>
      </c>
      <c r="BP4" s="46">
        <f>'System Capacities'!I32</f>
        <v>9.5976000000000013E-3</v>
      </c>
      <c r="BQ4" s="47">
        <f>'System Capacities'!J32</f>
        <v>4714.1414983375462</v>
      </c>
    </row>
    <row r="5" spans="2:78" ht="15" customHeight="1" x14ac:dyDescent="0.25">
      <c r="B5" s="572">
        <v>1</v>
      </c>
      <c r="C5" s="395">
        <v>5111</v>
      </c>
      <c r="D5" s="395" t="s">
        <v>8</v>
      </c>
      <c r="E5" s="49">
        <v>61.6</v>
      </c>
      <c r="F5" s="50">
        <v>120</v>
      </c>
      <c r="G5" s="51">
        <v>66.3</v>
      </c>
      <c r="H5" s="51">
        <v>129.19999999999999</v>
      </c>
      <c r="I5" s="52">
        <v>53.1</v>
      </c>
      <c r="J5" s="53">
        <v>103.4</v>
      </c>
      <c r="K5" s="107">
        <v>6.6</v>
      </c>
      <c r="L5" s="54">
        <v>12.9</v>
      </c>
      <c r="M5" s="37"/>
      <c r="N5" s="37"/>
      <c r="O5" s="37"/>
      <c r="Q5" s="562" t="s">
        <v>53</v>
      </c>
      <c r="R5" s="563"/>
      <c r="S5" s="412">
        <v>30.8</v>
      </c>
      <c r="T5" s="12">
        <v>43.9</v>
      </c>
      <c r="U5" s="12">
        <v>43.9</v>
      </c>
      <c r="V5" s="12">
        <v>43.9</v>
      </c>
      <c r="W5" s="12">
        <v>43.9</v>
      </c>
      <c r="X5" s="12">
        <v>35.9</v>
      </c>
      <c r="Y5" s="56">
        <f>S5+T5+U5+V5+W5+X5</f>
        <v>242.3</v>
      </c>
      <c r="Z5" s="412">
        <v>30.6</v>
      </c>
      <c r="AA5" s="12">
        <v>35.6</v>
      </c>
      <c r="AB5" s="12">
        <v>35.6</v>
      </c>
      <c r="AC5" s="12">
        <v>35.6</v>
      </c>
      <c r="AD5" s="12">
        <v>35.6</v>
      </c>
      <c r="AE5" s="12">
        <v>30.6</v>
      </c>
      <c r="AF5" s="56">
        <f>Z5+AA5+AB5+AC5+AD5+AE5</f>
        <v>203.6</v>
      </c>
      <c r="AG5" s="412">
        <v>30.6</v>
      </c>
      <c r="AH5" s="12">
        <v>35.6</v>
      </c>
      <c r="AI5" s="12">
        <v>35.6</v>
      </c>
      <c r="AJ5" s="12">
        <v>35.6</v>
      </c>
      <c r="AK5" s="12">
        <v>35.6</v>
      </c>
      <c r="AL5" s="12">
        <v>30.6</v>
      </c>
      <c r="AM5" s="57">
        <f>AG5+AH5+AI5+AJ5+AK5+AL5</f>
        <v>203.6</v>
      </c>
      <c r="AO5" s="573">
        <v>3</v>
      </c>
      <c r="AP5" s="659" t="s">
        <v>38</v>
      </c>
      <c r="AQ5" s="660"/>
      <c r="AR5" s="102">
        <v>1113</v>
      </c>
      <c r="AS5" s="393">
        <v>7113</v>
      </c>
      <c r="AT5" s="403">
        <f>'Structural Information'!AC6</f>
        <v>3</v>
      </c>
      <c r="AU5" s="403">
        <f>'Structural Information'!AB23/1000</f>
        <v>0.25</v>
      </c>
      <c r="AV5" s="393">
        <f>0.43*AT5</f>
        <v>1.29</v>
      </c>
      <c r="AW5" s="432">
        <f>(0.08*AV5*1000+0.022*'Structural Information'!$AO$18*'Structural Information'!$AE$24)/1000</f>
        <v>0.23414400000000002</v>
      </c>
      <c r="AX5" s="59">
        <f>AV5*'Structural Information'!$AO$24/AU5</f>
        <v>9.5976000000000013E-3</v>
      </c>
      <c r="AY5" s="417">
        <v>30.6</v>
      </c>
      <c r="AZ5" s="432">
        <f>AY5*AX5</f>
        <v>0.29368656000000004</v>
      </c>
      <c r="BA5" s="60">
        <f>AX5+AW5*(AX5*3/AV5)*(N67-1)</f>
        <v>3.4563017579617841E-2</v>
      </c>
      <c r="BB5" s="417">
        <v>32.9</v>
      </c>
      <c r="BC5" s="60">
        <f>BB5*BA5</f>
        <v>1.1371232783694269</v>
      </c>
      <c r="BD5" s="60">
        <f>AX5+AW5*(AX5*3/AV5)*(O67-1)</f>
        <v>9.7708880444331223E-2</v>
      </c>
      <c r="BE5" s="417">
        <v>26.4</v>
      </c>
      <c r="BF5" s="433">
        <f>BE5*BD5</f>
        <v>2.5795144437303441</v>
      </c>
      <c r="BI5" s="45">
        <f>'System Capacities'!C33</f>
        <v>2</v>
      </c>
      <c r="BJ5" s="898" t="str">
        <f>'System Capacities'!D33</f>
        <v>Column</v>
      </c>
      <c r="BK5" s="899"/>
      <c r="BL5" s="899"/>
      <c r="BM5" s="900"/>
      <c r="BN5" s="21">
        <f>'System Capacities'!G33</f>
        <v>148.63333333333333</v>
      </c>
      <c r="BO5" s="21">
        <f>'Structural Information'!AC7</f>
        <v>3</v>
      </c>
      <c r="BP5" s="46">
        <f>'System Capacities'!I33</f>
        <v>9.175559679266896E-3</v>
      </c>
      <c r="BQ5" s="47">
        <f>'System Capacities'!J33</f>
        <v>5399.610070260359</v>
      </c>
    </row>
    <row r="6" spans="2:78" ht="15" customHeight="1" thickBot="1" x14ac:dyDescent="0.3">
      <c r="B6" s="572"/>
      <c r="C6" s="395">
        <v>5112</v>
      </c>
      <c r="D6" s="395" t="s">
        <v>8</v>
      </c>
      <c r="E6" s="49">
        <v>61.6</v>
      </c>
      <c r="F6" s="50">
        <v>120</v>
      </c>
      <c r="G6" s="51">
        <v>66.3</v>
      </c>
      <c r="H6" s="51">
        <v>129.19999999999999</v>
      </c>
      <c r="I6" s="52">
        <v>53.1</v>
      </c>
      <c r="J6" s="53">
        <v>103.4</v>
      </c>
      <c r="K6" s="107">
        <v>6.6</v>
      </c>
      <c r="L6" s="54">
        <v>12.9</v>
      </c>
      <c r="M6" s="37"/>
      <c r="N6" s="37"/>
      <c r="O6" s="37"/>
      <c r="Q6" s="604" t="s">
        <v>52</v>
      </c>
      <c r="R6" s="605"/>
      <c r="S6" s="62">
        <v>40.799999999999997</v>
      </c>
      <c r="T6" s="400">
        <v>48.7</v>
      </c>
      <c r="U6" s="400">
        <v>48.7</v>
      </c>
      <c r="V6" s="400">
        <v>48.7</v>
      </c>
      <c r="W6" s="400">
        <v>48.7</v>
      </c>
      <c r="X6" s="400">
        <v>40.799999999999997</v>
      </c>
      <c r="Y6" s="63">
        <f>S6+T6+U6+V6+W6+X6</f>
        <v>276.39999999999998</v>
      </c>
      <c r="Z6" s="62">
        <v>30.8</v>
      </c>
      <c r="AA6" s="400">
        <v>43.9</v>
      </c>
      <c r="AB6" s="400">
        <v>43.9</v>
      </c>
      <c r="AC6" s="400">
        <v>43.9</v>
      </c>
      <c r="AD6" s="400">
        <v>43.9</v>
      </c>
      <c r="AE6" s="400">
        <v>35.9</v>
      </c>
      <c r="AF6" s="63">
        <f>Z6+AA6+AB6+AC6+AD6+AE6</f>
        <v>242.3</v>
      </c>
      <c r="AG6" s="62">
        <v>30.6</v>
      </c>
      <c r="AH6" s="400">
        <v>35.6</v>
      </c>
      <c r="AI6" s="400">
        <v>35.6</v>
      </c>
      <c r="AJ6" s="400">
        <v>35.6</v>
      </c>
      <c r="AK6" s="400">
        <v>35.6</v>
      </c>
      <c r="AL6" s="400">
        <v>30.6</v>
      </c>
      <c r="AM6" s="64">
        <f>AG6+AH6+AI6+AJ6+AK6+AL6</f>
        <v>203.6</v>
      </c>
      <c r="AO6" s="572"/>
      <c r="AP6" s="661"/>
      <c r="AQ6" s="662"/>
      <c r="AR6" s="108">
        <v>1213</v>
      </c>
      <c r="AS6" s="395">
        <v>7213</v>
      </c>
      <c r="AT6" s="12">
        <f>'Structural Information'!AC6</f>
        <v>3</v>
      </c>
      <c r="AU6" s="12">
        <f>'Structural Information'!AB23/1000</f>
        <v>0.25</v>
      </c>
      <c r="AV6" s="395">
        <f>0.43*AT6</f>
        <v>1.29</v>
      </c>
      <c r="AW6" s="334">
        <f>(0.08*AV6*1000+0.022*'Structural Information'!$AO$18*'Structural Information'!$AE$24)/1000</f>
        <v>0.23414400000000002</v>
      </c>
      <c r="AX6" s="66">
        <f>AV6*'Structural Information'!$AO$24/AU6</f>
        <v>9.5976000000000013E-3</v>
      </c>
      <c r="AY6" s="438">
        <v>35.6</v>
      </c>
      <c r="AZ6" s="334">
        <f>AY6*AX6</f>
        <v>0.34167456000000007</v>
      </c>
      <c r="BA6" s="68">
        <f>AX6+AW6*(AX6*3/AV6)*(N70-1)</f>
        <v>3.4563017579617841E-2</v>
      </c>
      <c r="BB6" s="438">
        <v>38.299999999999997</v>
      </c>
      <c r="BC6" s="68">
        <f>BB6*BA6</f>
        <v>1.3237635732993631</v>
      </c>
      <c r="BD6" s="68">
        <f>AX6+AW6*(AX6*3/AV6)*(O70-1)</f>
        <v>9.7708880444331223E-2</v>
      </c>
      <c r="BE6" s="438">
        <v>30.6</v>
      </c>
      <c r="BF6" s="94">
        <f>BE6*BD6</f>
        <v>2.9898917415965354</v>
      </c>
      <c r="BI6" s="70">
        <f>'System Capacities'!C34</f>
        <v>1</v>
      </c>
      <c r="BJ6" s="901" t="str">
        <f>'System Capacities'!D34</f>
        <v>Column</v>
      </c>
      <c r="BK6" s="902"/>
      <c r="BL6" s="902"/>
      <c r="BM6" s="903"/>
      <c r="BN6" s="34">
        <f>'System Capacities'!G34</f>
        <v>188.61818181818182</v>
      </c>
      <c r="BO6" s="34">
        <f>'Structural Information'!AC8</f>
        <v>2.75</v>
      </c>
      <c r="BP6" s="71">
        <f>'System Capacities'!I34</f>
        <v>8.2177865177759084E-3</v>
      </c>
      <c r="BQ6" s="72">
        <f>'System Capacities'!J34</f>
        <v>8346.3387134360764</v>
      </c>
    </row>
    <row r="7" spans="2:78" ht="15" customHeight="1" thickBot="1" x14ac:dyDescent="0.3">
      <c r="B7" s="572"/>
      <c r="C7" s="395">
        <v>5113</v>
      </c>
      <c r="D7" s="395" t="s">
        <v>8</v>
      </c>
      <c r="E7" s="49">
        <v>61.6</v>
      </c>
      <c r="F7" s="50">
        <v>120</v>
      </c>
      <c r="G7" s="51">
        <v>66.3</v>
      </c>
      <c r="H7" s="51">
        <v>129.19999999999999</v>
      </c>
      <c r="I7" s="52">
        <v>53.1</v>
      </c>
      <c r="J7" s="53">
        <v>103.4</v>
      </c>
      <c r="K7" s="107">
        <v>6.6</v>
      </c>
      <c r="L7" s="54">
        <v>12.9</v>
      </c>
      <c r="M7" s="37"/>
      <c r="N7" s="37"/>
      <c r="O7" s="3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O7" s="572"/>
      <c r="AP7" s="661"/>
      <c r="AQ7" s="662"/>
      <c r="AR7" s="108">
        <v>1313</v>
      </c>
      <c r="AS7" s="395">
        <v>7313</v>
      </c>
      <c r="AT7" s="12">
        <f>'Structural Information'!AC6</f>
        <v>3</v>
      </c>
      <c r="AU7" s="12">
        <f>'Structural Information'!AB23/1000</f>
        <v>0.25</v>
      </c>
      <c r="AV7" s="395">
        <f>0.43*AT7</f>
        <v>1.29</v>
      </c>
      <c r="AW7" s="334">
        <f>(0.08*AV7*1000+0.022*'Structural Information'!$AO$18*'Structural Information'!$AE$24)/1000</f>
        <v>0.23414400000000002</v>
      </c>
      <c r="AX7" s="66">
        <f>AV7*'Structural Information'!$AO$24/AU7</f>
        <v>9.5976000000000013E-3</v>
      </c>
      <c r="AY7" s="438">
        <v>35.6</v>
      </c>
      <c r="AZ7" s="334">
        <f t="shared" ref="AZ7:AZ28" si="0">AY7*AX7</f>
        <v>0.34167456000000007</v>
      </c>
      <c r="BA7" s="68">
        <f>AX7+AW7*(AX7*3/AV7)*(N73-1)</f>
        <v>3.4563017579617841E-2</v>
      </c>
      <c r="BB7" s="438">
        <v>38.299999999999997</v>
      </c>
      <c r="BC7" s="68">
        <f t="shared" ref="BC7:BC28" si="1">BB7*BA7</f>
        <v>1.3237635732993631</v>
      </c>
      <c r="BD7" s="68">
        <f>AX7+AW7*(AX7*3/AV7)*(O73-1)</f>
        <v>9.7708880444331223E-2</v>
      </c>
      <c r="BE7" s="438">
        <v>30.6</v>
      </c>
      <c r="BF7" s="94">
        <f t="shared" ref="BF7:BF28" si="2">BE7*BD7</f>
        <v>2.9898917415965354</v>
      </c>
    </row>
    <row r="8" spans="2:78" ht="15" customHeight="1" thickBot="1" x14ac:dyDescent="0.3">
      <c r="B8" s="573">
        <v>2</v>
      </c>
      <c r="C8" s="393">
        <v>5211</v>
      </c>
      <c r="D8" s="393" t="s">
        <v>8</v>
      </c>
      <c r="E8" s="80">
        <v>61.6</v>
      </c>
      <c r="F8" s="81">
        <v>120</v>
      </c>
      <c r="G8" s="82">
        <v>66.3</v>
      </c>
      <c r="H8" s="82">
        <v>129.19999999999999</v>
      </c>
      <c r="I8" s="83">
        <v>53.1</v>
      </c>
      <c r="J8" s="84">
        <v>103.4</v>
      </c>
      <c r="K8" s="424">
        <v>6.6</v>
      </c>
      <c r="L8" s="85">
        <v>12.9</v>
      </c>
      <c r="M8" s="37"/>
      <c r="N8" s="37"/>
      <c r="O8" s="37"/>
      <c r="Q8" s="577" t="s">
        <v>209</v>
      </c>
      <c r="R8" s="578"/>
      <c r="S8" s="578"/>
      <c r="T8" s="578"/>
      <c r="U8" s="578"/>
      <c r="V8" s="578"/>
      <c r="W8" s="578"/>
      <c r="X8" s="578"/>
      <c r="Y8" s="578"/>
      <c r="Z8" s="578"/>
      <c r="AA8" s="578"/>
      <c r="AB8" s="578"/>
      <c r="AC8" s="578"/>
      <c r="AD8" s="578"/>
      <c r="AE8" s="578"/>
      <c r="AF8" s="578"/>
      <c r="AG8" s="578"/>
      <c r="AH8" s="578"/>
      <c r="AI8" s="578"/>
      <c r="AJ8" s="578"/>
      <c r="AK8" s="579"/>
      <c r="AL8" s="579"/>
      <c r="AM8" s="580"/>
      <c r="AO8" s="572"/>
      <c r="AP8" s="661"/>
      <c r="AQ8" s="662"/>
      <c r="AR8" s="108">
        <v>1413</v>
      </c>
      <c r="AS8" s="395">
        <v>7413</v>
      </c>
      <c r="AT8" s="12">
        <f>'Structural Information'!AC6</f>
        <v>3</v>
      </c>
      <c r="AU8" s="12">
        <f>'Structural Information'!AB23/1000</f>
        <v>0.25</v>
      </c>
      <c r="AV8" s="395">
        <f>0.43*AT8</f>
        <v>1.29</v>
      </c>
      <c r="AW8" s="334">
        <f>(0.08*AV8*1000+0.022*'Structural Information'!$AO$18*'Structural Information'!$AE$24)/1000</f>
        <v>0.23414400000000002</v>
      </c>
      <c r="AX8" s="66">
        <f>AV8*'Structural Information'!$AO$24/AU8</f>
        <v>9.5976000000000013E-3</v>
      </c>
      <c r="AY8" s="438">
        <v>35.6</v>
      </c>
      <c r="AZ8" s="334">
        <f t="shared" si="0"/>
        <v>0.34167456000000007</v>
      </c>
      <c r="BA8" s="68">
        <f>AX8+AW8*(AX8*3/AV8)*(N76-1)</f>
        <v>3.4563017579617841E-2</v>
      </c>
      <c r="BB8" s="438">
        <v>38.299999999999997</v>
      </c>
      <c r="BC8" s="68">
        <f t="shared" si="1"/>
        <v>1.3237635732993631</v>
      </c>
      <c r="BD8" s="68">
        <f>AX8+AW8*(AX8*3/AV8)*(O76-1)</f>
        <v>9.7708880444331223E-2</v>
      </c>
      <c r="BE8" s="438">
        <v>30.6</v>
      </c>
      <c r="BF8" s="94">
        <f t="shared" si="2"/>
        <v>2.9898917415965354</v>
      </c>
      <c r="BI8" s="606" t="s">
        <v>297</v>
      </c>
      <c r="BJ8" s="607"/>
      <c r="BK8" s="607"/>
      <c r="BL8" s="607"/>
      <c r="BM8" s="894"/>
      <c r="BN8" s="608"/>
      <c r="BO8" s="609" t="s">
        <v>298</v>
      </c>
      <c r="BP8" s="610"/>
      <c r="BQ8" s="610"/>
      <c r="BR8" s="610"/>
      <c r="BS8" s="893"/>
      <c r="BT8" s="611"/>
      <c r="BU8" s="612" t="s">
        <v>296</v>
      </c>
      <c r="BV8" s="613"/>
      <c r="BW8" s="613"/>
      <c r="BX8" s="613"/>
      <c r="BY8" s="907"/>
      <c r="BZ8" s="614"/>
    </row>
    <row r="9" spans="2:78" ht="15.75" customHeight="1" x14ac:dyDescent="0.25">
      <c r="B9" s="572"/>
      <c r="C9" s="395">
        <v>5212</v>
      </c>
      <c r="D9" s="395" t="s">
        <v>8</v>
      </c>
      <c r="E9" s="49">
        <v>61.6</v>
      </c>
      <c r="F9" s="50">
        <v>120</v>
      </c>
      <c r="G9" s="51">
        <v>66.3</v>
      </c>
      <c r="H9" s="51">
        <v>129.19999999999999</v>
      </c>
      <c r="I9" s="52">
        <v>53.1</v>
      </c>
      <c r="J9" s="53">
        <v>103.4</v>
      </c>
      <c r="K9" s="107">
        <v>6.6</v>
      </c>
      <c r="L9" s="54">
        <v>12.9</v>
      </c>
      <c r="M9" s="37"/>
      <c r="N9" s="37"/>
      <c r="O9" s="37"/>
      <c r="Q9" s="601" t="s">
        <v>5</v>
      </c>
      <c r="R9" s="564"/>
      <c r="S9" s="564">
        <v>1</v>
      </c>
      <c r="T9" s="564"/>
      <c r="U9" s="564"/>
      <c r="V9" s="564"/>
      <c r="W9" s="564"/>
      <c r="X9" s="564"/>
      <c r="Y9" s="564"/>
      <c r="Z9" s="564">
        <v>2</v>
      </c>
      <c r="AA9" s="564"/>
      <c r="AB9" s="564"/>
      <c r="AC9" s="564"/>
      <c r="AD9" s="564"/>
      <c r="AE9" s="564"/>
      <c r="AF9" s="564"/>
      <c r="AG9" s="564">
        <v>3</v>
      </c>
      <c r="AH9" s="564"/>
      <c r="AI9" s="564"/>
      <c r="AJ9" s="564"/>
      <c r="AK9" s="602"/>
      <c r="AL9" s="602"/>
      <c r="AM9" s="603"/>
      <c r="AO9" s="572"/>
      <c r="AP9" s="661"/>
      <c r="AQ9" s="662"/>
      <c r="AR9" s="108">
        <v>1513</v>
      </c>
      <c r="AS9" s="395">
        <v>7513</v>
      </c>
      <c r="AT9" s="12">
        <f>'Structural Information'!AC6</f>
        <v>3</v>
      </c>
      <c r="AU9" s="395">
        <f>'Structural Information'!AB23/1000</f>
        <v>0.25</v>
      </c>
      <c r="AV9" s="395">
        <f t="shared" ref="AV9:AV22" si="3">0.43*AT9</f>
        <v>1.29</v>
      </c>
      <c r="AW9" s="334">
        <f>(0.08*AV9*1000+0.022*'Structural Information'!$AO$18*'Structural Information'!$AE$24)/1000</f>
        <v>0.23414400000000002</v>
      </c>
      <c r="AX9" s="66">
        <f>AV9*'Structural Information'!$AO$24/AU9</f>
        <v>9.5976000000000013E-3</v>
      </c>
      <c r="AY9" s="438">
        <v>35.6</v>
      </c>
      <c r="AZ9" s="334">
        <f t="shared" si="0"/>
        <v>0.34167456000000007</v>
      </c>
      <c r="BA9" s="68">
        <f>AX9+AW9*(AX9*3/AV9)*(N79-1)</f>
        <v>3.4563017579617841E-2</v>
      </c>
      <c r="BB9" s="438">
        <v>38.299999999999997</v>
      </c>
      <c r="BC9" s="68">
        <f t="shared" si="1"/>
        <v>1.3237635732993631</v>
      </c>
      <c r="BD9" s="68">
        <f>AX9+AW9*(AX9*3/AV9)*(O79-1)</f>
        <v>9.7708880444331223E-2</v>
      </c>
      <c r="BE9" s="438">
        <v>30.6</v>
      </c>
      <c r="BF9" s="94">
        <f t="shared" si="2"/>
        <v>2.9898917415965354</v>
      </c>
      <c r="BI9" s="615" t="s">
        <v>197</v>
      </c>
      <c r="BJ9" s="617" t="s">
        <v>193</v>
      </c>
      <c r="BK9" s="619" t="s">
        <v>194</v>
      </c>
      <c r="BL9" s="619" t="s">
        <v>195</v>
      </c>
      <c r="BM9" s="619" t="s">
        <v>196</v>
      </c>
      <c r="BN9" s="621" t="s">
        <v>427</v>
      </c>
      <c r="BO9" s="623" t="s">
        <v>227</v>
      </c>
      <c r="BP9" s="625" t="s">
        <v>193</v>
      </c>
      <c r="BQ9" s="639" t="s">
        <v>194</v>
      </c>
      <c r="BR9" s="627" t="s">
        <v>195</v>
      </c>
      <c r="BS9" s="627" t="s">
        <v>196</v>
      </c>
      <c r="BT9" s="629" t="s">
        <v>427</v>
      </c>
      <c r="BU9" s="631" t="s">
        <v>299</v>
      </c>
      <c r="BV9" s="633" t="s">
        <v>193</v>
      </c>
      <c r="BW9" s="635" t="s">
        <v>194</v>
      </c>
      <c r="BX9" s="635" t="s">
        <v>195</v>
      </c>
      <c r="BY9" s="635" t="s">
        <v>196</v>
      </c>
      <c r="BZ9" s="637" t="s">
        <v>427</v>
      </c>
    </row>
    <row r="10" spans="2:78" ht="15.75" customHeight="1" x14ac:dyDescent="0.25">
      <c r="B10" s="574"/>
      <c r="C10" s="397">
        <v>5213</v>
      </c>
      <c r="D10" s="397" t="s">
        <v>8</v>
      </c>
      <c r="E10" s="73">
        <v>61.6</v>
      </c>
      <c r="F10" s="74">
        <v>120</v>
      </c>
      <c r="G10" s="75">
        <v>66.3</v>
      </c>
      <c r="H10" s="75">
        <v>129.19999999999999</v>
      </c>
      <c r="I10" s="76">
        <v>53.1</v>
      </c>
      <c r="J10" s="77">
        <v>103.4</v>
      </c>
      <c r="K10" s="425">
        <v>6.6</v>
      </c>
      <c r="L10" s="78">
        <v>12.9</v>
      </c>
      <c r="M10" s="37"/>
      <c r="N10" s="37"/>
      <c r="O10" s="37"/>
      <c r="Q10" s="581" t="s">
        <v>38</v>
      </c>
      <c r="R10" s="527"/>
      <c r="S10" s="42" t="s">
        <v>39</v>
      </c>
      <c r="T10" s="42" t="s">
        <v>40</v>
      </c>
      <c r="U10" s="42" t="s">
        <v>41</v>
      </c>
      <c r="V10" s="43" t="s">
        <v>42</v>
      </c>
      <c r="W10" s="42" t="s">
        <v>407</v>
      </c>
      <c r="X10" s="42" t="s">
        <v>408</v>
      </c>
      <c r="Y10" s="42" t="s">
        <v>54</v>
      </c>
      <c r="Z10" s="42" t="s">
        <v>43</v>
      </c>
      <c r="AA10" s="42" t="s">
        <v>44</v>
      </c>
      <c r="AB10" s="42" t="s">
        <v>45</v>
      </c>
      <c r="AC10" s="43" t="s">
        <v>46</v>
      </c>
      <c r="AD10" s="42" t="s">
        <v>405</v>
      </c>
      <c r="AE10" s="42" t="s">
        <v>406</v>
      </c>
      <c r="AF10" s="42" t="s">
        <v>54</v>
      </c>
      <c r="AG10" s="42" t="s">
        <v>47</v>
      </c>
      <c r="AH10" s="42" t="s">
        <v>48</v>
      </c>
      <c r="AI10" s="42" t="s">
        <v>49</v>
      </c>
      <c r="AJ10" s="43" t="s">
        <v>50</v>
      </c>
      <c r="AK10" s="42" t="s">
        <v>409</v>
      </c>
      <c r="AL10" s="42" t="s">
        <v>410</v>
      </c>
      <c r="AM10" s="44" t="s">
        <v>54</v>
      </c>
      <c r="AO10" s="574"/>
      <c r="AP10" s="663"/>
      <c r="AQ10" s="664"/>
      <c r="AR10" s="423">
        <v>1613</v>
      </c>
      <c r="AS10" s="397">
        <v>7613</v>
      </c>
      <c r="AT10" s="404">
        <f>'Structural Information'!AC6</f>
        <v>3</v>
      </c>
      <c r="AU10" s="397">
        <f>'Structural Information'!AB23/1000</f>
        <v>0.25</v>
      </c>
      <c r="AV10" s="397">
        <f t="shared" si="3"/>
        <v>1.29</v>
      </c>
      <c r="AW10" s="336">
        <f>(0.08*AV10*1000+0.022*'Structural Information'!$AO$18*'Structural Information'!$AE$24)/1000</f>
        <v>0.23414400000000002</v>
      </c>
      <c r="AX10" s="88">
        <f>AV10*'Structural Information'!$AO$24/AU10</f>
        <v>9.5976000000000013E-3</v>
      </c>
      <c r="AY10" s="418">
        <v>30.6</v>
      </c>
      <c r="AZ10" s="336">
        <f t="shared" si="0"/>
        <v>0.29368656000000004</v>
      </c>
      <c r="BA10" s="89">
        <f>AX10+AW10*(AX10*3/AV10)*(N82-1)</f>
        <v>3.4563017579617841E-2</v>
      </c>
      <c r="BB10" s="418">
        <v>32.9</v>
      </c>
      <c r="BC10" s="89">
        <f t="shared" si="1"/>
        <v>1.1371232783694269</v>
      </c>
      <c r="BD10" s="89">
        <f>AX10+AW10*(AX10*3/AV10)*(O82-1)</f>
        <v>9.7708880444331223E-2</v>
      </c>
      <c r="BE10" s="418">
        <v>26.4</v>
      </c>
      <c r="BF10" s="434">
        <f t="shared" si="2"/>
        <v>2.5795144437303441</v>
      </c>
      <c r="BI10" s="616"/>
      <c r="BJ10" s="618"/>
      <c r="BK10" s="620"/>
      <c r="BL10" s="620"/>
      <c r="BM10" s="620"/>
      <c r="BN10" s="622"/>
      <c r="BO10" s="624"/>
      <c r="BP10" s="626"/>
      <c r="BQ10" s="640"/>
      <c r="BR10" s="628"/>
      <c r="BS10" s="628"/>
      <c r="BT10" s="630"/>
      <c r="BU10" s="632"/>
      <c r="BV10" s="634"/>
      <c r="BW10" s="636"/>
      <c r="BX10" s="636"/>
      <c r="BY10" s="636"/>
      <c r="BZ10" s="638"/>
    </row>
    <row r="11" spans="2:78" ht="15.75" x14ac:dyDescent="0.25">
      <c r="B11" s="572">
        <v>3</v>
      </c>
      <c r="C11" s="395">
        <v>5311</v>
      </c>
      <c r="D11" s="395" t="s">
        <v>8</v>
      </c>
      <c r="E11" s="49">
        <v>61.6</v>
      </c>
      <c r="F11" s="50">
        <v>120</v>
      </c>
      <c r="G11" s="51">
        <v>66.3</v>
      </c>
      <c r="H11" s="51">
        <v>129.19999999999999</v>
      </c>
      <c r="I11" s="52">
        <v>53.1</v>
      </c>
      <c r="J11" s="53">
        <v>103.4</v>
      </c>
      <c r="K11" s="107">
        <v>6.6</v>
      </c>
      <c r="L11" s="54">
        <v>12.9</v>
      </c>
      <c r="M11" s="37"/>
      <c r="N11" s="37"/>
      <c r="O11" s="37"/>
      <c r="Q11" s="562" t="s">
        <v>53</v>
      </c>
      <c r="R11" s="563"/>
      <c r="S11" s="412">
        <v>30.8</v>
      </c>
      <c r="T11" s="12">
        <v>47.3</v>
      </c>
      <c r="U11" s="12">
        <v>47.3</v>
      </c>
      <c r="V11" s="12">
        <v>47.3</v>
      </c>
      <c r="W11" s="12">
        <v>47.3</v>
      </c>
      <c r="X11" s="12">
        <v>38.700000000000003</v>
      </c>
      <c r="Y11" s="56">
        <f>S11+T11+U11+V11+W11+X11</f>
        <v>258.7</v>
      </c>
      <c r="Z11" s="412">
        <v>30.8</v>
      </c>
      <c r="AA11" s="12">
        <v>38.299999999999997</v>
      </c>
      <c r="AB11" s="12">
        <v>38.299999999999997</v>
      </c>
      <c r="AC11" s="12">
        <v>38.299999999999997</v>
      </c>
      <c r="AD11" s="12">
        <v>38.299999999999997</v>
      </c>
      <c r="AE11" s="12">
        <v>32.9</v>
      </c>
      <c r="AF11" s="56">
        <f>Z11+AA11+AB11+AC11+AD11+AE11</f>
        <v>216.9</v>
      </c>
      <c r="AG11" s="412">
        <v>32.9</v>
      </c>
      <c r="AH11" s="12">
        <v>38.299999999999997</v>
      </c>
      <c r="AI11" s="12">
        <v>38.299999999999997</v>
      </c>
      <c r="AJ11" s="12">
        <v>38.299999999999997</v>
      </c>
      <c r="AK11" s="12">
        <v>38.299999999999997</v>
      </c>
      <c r="AL11" s="12">
        <v>32.9</v>
      </c>
      <c r="AM11" s="57">
        <f>AG11+AH11+AI11+AJ11+AK11+AL11</f>
        <v>218.99999999999997</v>
      </c>
      <c r="AO11" s="573">
        <v>2</v>
      </c>
      <c r="AP11" s="659" t="s">
        <v>38</v>
      </c>
      <c r="AQ11" s="660"/>
      <c r="AR11" s="102">
        <v>1112</v>
      </c>
      <c r="AS11" s="393">
        <v>7112</v>
      </c>
      <c r="AT11" s="403">
        <f>'Structural Information'!AC7</f>
        <v>3</v>
      </c>
      <c r="AU11" s="403">
        <f>'Structural Information'!AB23/1000</f>
        <v>0.25</v>
      </c>
      <c r="AV11" s="393">
        <f t="shared" si="3"/>
        <v>1.29</v>
      </c>
      <c r="AW11" s="432">
        <f>(0.08*AV11*1000+0.022*'Structural Information'!$AO$18*'Structural Information'!$AE$24)/1000</f>
        <v>0.23414400000000002</v>
      </c>
      <c r="AX11" s="59">
        <f>AV11*'Structural Information'!$AO$24/AU11</f>
        <v>9.5976000000000013E-3</v>
      </c>
      <c r="AY11" s="417">
        <v>35.9</v>
      </c>
      <c r="AZ11" s="432">
        <f t="shared" si="0"/>
        <v>0.34455384000000006</v>
      </c>
      <c r="BA11" s="60">
        <f>AX11+AW11*(AX11*3/AV11)*(N66-1)</f>
        <v>3.4563017579617841E-2</v>
      </c>
      <c r="BB11" s="417">
        <v>38.700000000000003</v>
      </c>
      <c r="BC11" s="60">
        <f t="shared" si="1"/>
        <v>1.3375887803312105</v>
      </c>
      <c r="BD11" s="60">
        <f>AX11+AW11*(AX11*3/AV11)*(O66-1)</f>
        <v>9.7708880444331223E-2</v>
      </c>
      <c r="BE11" s="417">
        <v>31</v>
      </c>
      <c r="BF11" s="433">
        <f t="shared" si="2"/>
        <v>3.028975293774268</v>
      </c>
      <c r="BI11" s="91" t="s">
        <v>314</v>
      </c>
      <c r="BJ11" s="497">
        <f>(AM5+AM6)/$BO4</f>
        <v>135.73333333333332</v>
      </c>
      <c r="BK11" s="497">
        <f>(AM11+AM12)/$BO4</f>
        <v>145.29999999999998</v>
      </c>
      <c r="BL11" s="497">
        <f>(AM17+AM18)/$BO4</f>
        <v>116.8</v>
      </c>
      <c r="BM11" s="497">
        <f>(AM23+AM24)/$BO4</f>
        <v>14.533333333333333</v>
      </c>
      <c r="BN11" s="499">
        <f>(AM23+AM24)/$BO4</f>
        <v>14.533333333333333</v>
      </c>
      <c r="BO11" s="91" t="s">
        <v>384</v>
      </c>
      <c r="BP11" s="497">
        <f>BJ11/(BV11*BO4)</f>
        <v>4714.1414983375462</v>
      </c>
      <c r="BQ11" s="497">
        <f>(BK11-BJ11)/((BW11-BV11)*$BO4)</f>
        <v>120.88702753047777</v>
      </c>
      <c r="BR11" s="497">
        <f>(BL11-BK11)/((BX11-BW11)*$BO4)</f>
        <v>-182.01031975037765</v>
      </c>
      <c r="BS11" s="497">
        <f>(BL11-BK11)/((BX11-BW11)*$BO4)</f>
        <v>-182.01031975037765</v>
      </c>
      <c r="BT11" s="499">
        <v>0</v>
      </c>
      <c r="BU11" s="91" t="s">
        <v>317</v>
      </c>
      <c r="BV11" s="68">
        <f>(SUM(AZ5:AZ10)+SUM(AZ11:AZ16))/(SUM(AY5:AY10)+SUM(AY11:AY16))</f>
        <v>9.5976000000000013E-3</v>
      </c>
      <c r="BW11" s="68">
        <f>(SUM(BC5:BC10)+SUM(BC11:BC16))/(SUM(BB5:BB10)+SUM(BB11:BB16))</f>
        <v>3.5976682636347498E-2</v>
      </c>
      <c r="BX11" s="68">
        <f>(SUM(BF5:BF10)+SUM(BF11:BF16))/(SUM(BE5:BE10)+SUM(BE11:BE16))</f>
        <v>8.8171525286088431E-2</v>
      </c>
      <c r="BY11" s="68">
        <f>BW11-((BJ11-BN11)/(BR11*BO4))</f>
        <v>0.25794211874682482</v>
      </c>
      <c r="BZ11" s="94">
        <v>0.3</v>
      </c>
    </row>
    <row r="12" spans="2:78" ht="15.75" customHeight="1" thickBot="1" x14ac:dyDescent="0.3">
      <c r="B12" s="572"/>
      <c r="C12" s="395">
        <v>5312</v>
      </c>
      <c r="D12" s="395" t="s">
        <v>8</v>
      </c>
      <c r="E12" s="49">
        <v>61.6</v>
      </c>
      <c r="F12" s="50">
        <v>120</v>
      </c>
      <c r="G12" s="51">
        <v>66.3</v>
      </c>
      <c r="H12" s="51">
        <v>129.19999999999999</v>
      </c>
      <c r="I12" s="52">
        <v>53.1</v>
      </c>
      <c r="J12" s="53">
        <v>103.4</v>
      </c>
      <c r="K12" s="107">
        <v>6.6</v>
      </c>
      <c r="L12" s="54">
        <v>12.9</v>
      </c>
      <c r="M12" s="37"/>
      <c r="N12" s="37"/>
      <c r="O12" s="37"/>
      <c r="Q12" s="604" t="s">
        <v>52</v>
      </c>
      <c r="R12" s="605"/>
      <c r="S12" s="62">
        <v>43.9</v>
      </c>
      <c r="T12" s="400">
        <v>52.4</v>
      </c>
      <c r="U12" s="400">
        <v>52.4</v>
      </c>
      <c r="V12" s="400">
        <v>52.4</v>
      </c>
      <c r="W12" s="400">
        <v>52.4</v>
      </c>
      <c r="X12" s="400">
        <v>43.9</v>
      </c>
      <c r="Y12" s="63">
        <f>S12+T12+U12+V12+W12+X12</f>
        <v>297.39999999999998</v>
      </c>
      <c r="Z12" s="62">
        <v>30.8</v>
      </c>
      <c r="AA12" s="400">
        <v>47.3</v>
      </c>
      <c r="AB12" s="400">
        <v>47.3</v>
      </c>
      <c r="AC12" s="400">
        <v>47.3</v>
      </c>
      <c r="AD12" s="400">
        <v>47.3</v>
      </c>
      <c r="AE12" s="400">
        <v>38.700000000000003</v>
      </c>
      <c r="AF12" s="63">
        <f>Z12+AA12+AB12+AC12+AD12+AE12</f>
        <v>258.7</v>
      </c>
      <c r="AG12" s="62">
        <v>30.8</v>
      </c>
      <c r="AH12" s="400">
        <v>38.299999999999997</v>
      </c>
      <c r="AI12" s="400">
        <v>38.299999999999997</v>
      </c>
      <c r="AJ12" s="400">
        <v>38.299999999999997</v>
      </c>
      <c r="AK12" s="400">
        <v>38.299999999999997</v>
      </c>
      <c r="AL12" s="400">
        <v>32.9</v>
      </c>
      <c r="AM12" s="64">
        <f>AG12+AH12+AI12+AJ12+AK12+AL12</f>
        <v>216.9</v>
      </c>
      <c r="AO12" s="572"/>
      <c r="AP12" s="661"/>
      <c r="AQ12" s="662"/>
      <c r="AR12" s="108">
        <v>1212</v>
      </c>
      <c r="AS12" s="395">
        <v>7212</v>
      </c>
      <c r="AT12" s="12">
        <f>'Structural Information'!AC7</f>
        <v>3</v>
      </c>
      <c r="AU12" s="12">
        <f>'Structural Information'!AB23/1000</f>
        <v>0.25</v>
      </c>
      <c r="AV12" s="395">
        <f t="shared" si="3"/>
        <v>1.29</v>
      </c>
      <c r="AW12" s="334">
        <f>(0.08*AV12*1000+0.022*'Structural Information'!$AO$18*'Structural Information'!$AE$24)/1000</f>
        <v>0.23414400000000002</v>
      </c>
      <c r="AX12" s="66">
        <f>AV12*'Structural Information'!$AO$24/AU12</f>
        <v>9.5976000000000013E-3</v>
      </c>
      <c r="AY12" s="438">
        <v>43.9</v>
      </c>
      <c r="AZ12" s="334">
        <f t="shared" si="0"/>
        <v>0.42133464000000004</v>
      </c>
      <c r="BA12" s="68">
        <f>AX12+AW12*(AX12*3/AV12)*(N69-1)</f>
        <v>3.8191324934522305E-2</v>
      </c>
      <c r="BB12" s="438">
        <v>47.3</v>
      </c>
      <c r="BC12" s="68">
        <f t="shared" si="1"/>
        <v>1.8064496694029049</v>
      </c>
      <c r="BD12" s="68">
        <f>AX12+AW12*(AX12*3/AV12)*(O69-1)</f>
        <v>7.3209483992866267E-2</v>
      </c>
      <c r="BE12" s="438">
        <v>37.799999999999997</v>
      </c>
      <c r="BF12" s="94">
        <f t="shared" si="2"/>
        <v>2.7673184949303447</v>
      </c>
      <c r="BI12" s="91" t="s">
        <v>315</v>
      </c>
      <c r="BJ12" s="497">
        <f>(AF5+AF6)/$BO5</f>
        <v>148.63333333333333</v>
      </c>
      <c r="BK12" s="497">
        <f>(AF11+AF12)/$BO5</f>
        <v>158.53333333333333</v>
      </c>
      <c r="BL12" s="497">
        <f>(AF17+AF18)/$BO5</f>
        <v>129.4</v>
      </c>
      <c r="BM12" s="497">
        <f>(AF23+AF24)/$BO5</f>
        <v>16.133333333333333</v>
      </c>
      <c r="BN12" s="499">
        <f>(AF23+AF24)/$BO5</f>
        <v>16.133333333333333</v>
      </c>
      <c r="BO12" s="91" t="s">
        <v>385</v>
      </c>
      <c r="BP12" s="497">
        <f>BJ12/(BV12*BO5)</f>
        <v>5399.610070260359</v>
      </c>
      <c r="BQ12" s="497">
        <f>(BK12-BJ12)/((BW12-BV12)*$BO5)</f>
        <v>120.64741145169188</v>
      </c>
      <c r="BR12" s="497">
        <f>(BL12-BK12)/((BX12-BW12)*$BO5)</f>
        <v>-271.9119354606824</v>
      </c>
      <c r="BS12" s="497">
        <f>(BL12-BK12)/((BX12-BW12)*$BO5)</f>
        <v>-271.9119354606824</v>
      </c>
      <c r="BT12" s="499">
        <v>0</v>
      </c>
      <c r="BU12" s="91" t="s">
        <v>318</v>
      </c>
      <c r="BV12" s="68">
        <f>(SUM(AZ11:AZ16)+SUM(AZ17:AZ22))/(SUM(AY11:AY16)+SUM(AY17:AY22))</f>
        <v>9.175559679266896E-3</v>
      </c>
      <c r="BW12" s="68">
        <f>(SUM(BC11:BC16)+SUM(BC17:BC22))/(SUM(BB11:BB16)+SUM(BB17:BB22))</f>
        <v>3.6527990703627056E-2</v>
      </c>
      <c r="BX12" s="68">
        <f>(SUM(BF11:BF16)+SUM(BF17:BF22))/(SUM(BE11:BE16)+SUM(BE17:BE22))</f>
        <v>7.2242168143680272E-2</v>
      </c>
      <c r="BY12" s="68">
        <f>BW12-((BJ12-BN12)/(BR12*BO5))</f>
        <v>0.19895803112034507</v>
      </c>
      <c r="BZ12" s="94">
        <v>0.3</v>
      </c>
    </row>
    <row r="13" spans="2:78" ht="15.75" customHeight="1" thickBot="1" x14ac:dyDescent="0.3">
      <c r="B13" s="572"/>
      <c r="C13" s="395">
        <v>5313</v>
      </c>
      <c r="D13" s="395" t="s">
        <v>8</v>
      </c>
      <c r="E13" s="49">
        <v>61.6</v>
      </c>
      <c r="F13" s="50">
        <v>120</v>
      </c>
      <c r="G13" s="51">
        <v>66.3</v>
      </c>
      <c r="H13" s="51">
        <v>129.19999999999999</v>
      </c>
      <c r="I13" s="52">
        <v>53.1</v>
      </c>
      <c r="J13" s="53">
        <v>103.4</v>
      </c>
      <c r="K13" s="107">
        <v>6.6</v>
      </c>
      <c r="L13" s="54">
        <v>12.9</v>
      </c>
      <c r="M13" s="37"/>
      <c r="N13" s="37"/>
      <c r="O13" s="37"/>
      <c r="AO13" s="572"/>
      <c r="AP13" s="661"/>
      <c r="AQ13" s="662"/>
      <c r="AR13" s="108">
        <v>1312</v>
      </c>
      <c r="AS13" s="395">
        <v>7312</v>
      </c>
      <c r="AT13" s="12">
        <f>'Structural Information'!AC7</f>
        <v>3</v>
      </c>
      <c r="AU13" s="12">
        <f>'Structural Information'!AB23/1000</f>
        <v>0.25</v>
      </c>
      <c r="AV13" s="395">
        <f t="shared" si="3"/>
        <v>1.29</v>
      </c>
      <c r="AW13" s="334">
        <f>(0.08*AV13*1000+0.022*'Structural Information'!$AO$18*'Structural Information'!$AE$24)/1000</f>
        <v>0.23414400000000002</v>
      </c>
      <c r="AX13" s="66">
        <f>AV13*'Structural Information'!$AO$24/AU13</f>
        <v>9.5976000000000013E-3</v>
      </c>
      <c r="AY13" s="438">
        <v>43.9</v>
      </c>
      <c r="AZ13" s="334">
        <f t="shared" si="0"/>
        <v>0.42133464000000004</v>
      </c>
      <c r="BA13" s="68">
        <f>AX13+AW13*(AX13*3/AV13)*(N72-1)</f>
        <v>3.8191324934522305E-2</v>
      </c>
      <c r="BB13" s="438">
        <v>47.3</v>
      </c>
      <c r="BC13" s="68">
        <f t="shared" si="1"/>
        <v>1.8064496694029049</v>
      </c>
      <c r="BD13" s="68">
        <f>AX13+AW13*(AX13*3/AV13)*(O72-1)</f>
        <v>7.3209483992866267E-2</v>
      </c>
      <c r="BE13" s="438">
        <v>37.799999999999997</v>
      </c>
      <c r="BF13" s="94">
        <f t="shared" si="2"/>
        <v>2.7673184949303447</v>
      </c>
      <c r="BI13" s="103" t="s">
        <v>316</v>
      </c>
      <c r="BJ13" s="498">
        <f>(Y5+Y6)/$BO6</f>
        <v>188.61818181818182</v>
      </c>
      <c r="BK13" s="498">
        <f>(Y11+Y12)/$BO6</f>
        <v>202.21818181818179</v>
      </c>
      <c r="BL13" s="498">
        <f>(Y17+Y18)/$BO6</f>
        <v>163.92727272727274</v>
      </c>
      <c r="BM13" s="498">
        <f>(Y23+Y24)/$BO6</f>
        <v>20.436363636363637</v>
      </c>
      <c r="BN13" s="500">
        <f>(Y23+Y24)/$BO6</f>
        <v>20.436363636363637</v>
      </c>
      <c r="BO13" s="103" t="s">
        <v>386</v>
      </c>
      <c r="BP13" s="498">
        <f>BJ13/(BV13*BO6)</f>
        <v>8346.3387134360764</v>
      </c>
      <c r="BQ13" s="498">
        <f>(BK13-BJ13)/((BW13-BV13)*$BO6)</f>
        <v>205.45478121492695</v>
      </c>
      <c r="BR13" s="498">
        <f>(BL13-BK13)/((BX13-BW13)*$BO6)</f>
        <v>-541.50574129708559</v>
      </c>
      <c r="BS13" s="498">
        <f>(BL13-BK13)/((BX13-BW13)*$BO6)</f>
        <v>-541.50574129708559</v>
      </c>
      <c r="BT13" s="500">
        <v>0</v>
      </c>
      <c r="BU13" s="103" t="s">
        <v>319</v>
      </c>
      <c r="BV13" s="104">
        <f>(SUM(AZ17:AZ22)+SUM(AZ23:AZ28))/(SUM(AY17:AY22)+SUM(AY23:AY28))</f>
        <v>8.2177865177759084E-3</v>
      </c>
      <c r="BW13" s="104">
        <f>(SUM(BC17:BC22)+SUM(BC23:BC28))/(SUM(BB17:BB22)+SUM(BB23:BB28))</f>
        <v>3.2288555356594396E-2</v>
      </c>
      <c r="BX13" s="104">
        <f>(SUM(BF17:BF22)+SUM(BF23:BF28))/(SUM(BE17:BE22)+SUM(BE23:BE28))</f>
        <v>5.8001979758699966E-2</v>
      </c>
      <c r="BY13" s="104">
        <f>BW13-((BJ13-BN13)/(BR13*BO6))</f>
        <v>0.14522738523288917</v>
      </c>
      <c r="BZ13" s="105">
        <v>0.3</v>
      </c>
    </row>
    <row r="14" spans="2:78" ht="15.75" thickBot="1" x14ac:dyDescent="0.3">
      <c r="B14" s="573">
        <v>4</v>
      </c>
      <c r="C14" s="393">
        <v>5411</v>
      </c>
      <c r="D14" s="393" t="s">
        <v>8</v>
      </c>
      <c r="E14" s="80">
        <v>61.6</v>
      </c>
      <c r="F14" s="81">
        <v>120</v>
      </c>
      <c r="G14" s="82">
        <v>66.3</v>
      </c>
      <c r="H14" s="82">
        <v>129.19999999999999</v>
      </c>
      <c r="I14" s="83">
        <v>53.1</v>
      </c>
      <c r="J14" s="84">
        <v>103.4</v>
      </c>
      <c r="K14" s="424">
        <v>6.6</v>
      </c>
      <c r="L14" s="85">
        <v>12.9</v>
      </c>
      <c r="M14" s="107"/>
      <c r="N14" s="107"/>
      <c r="O14" s="16"/>
      <c r="Q14" s="597" t="s">
        <v>210</v>
      </c>
      <c r="R14" s="598"/>
      <c r="S14" s="598"/>
      <c r="T14" s="598"/>
      <c r="U14" s="598"/>
      <c r="V14" s="598"/>
      <c r="W14" s="598"/>
      <c r="X14" s="598"/>
      <c r="Y14" s="598"/>
      <c r="Z14" s="598"/>
      <c r="AA14" s="598"/>
      <c r="AB14" s="598"/>
      <c r="AC14" s="598"/>
      <c r="AD14" s="598"/>
      <c r="AE14" s="598"/>
      <c r="AF14" s="598"/>
      <c r="AG14" s="598"/>
      <c r="AH14" s="598"/>
      <c r="AI14" s="598"/>
      <c r="AJ14" s="598"/>
      <c r="AK14" s="599"/>
      <c r="AL14" s="599"/>
      <c r="AM14" s="600"/>
      <c r="AO14" s="572"/>
      <c r="AP14" s="661"/>
      <c r="AQ14" s="662"/>
      <c r="AR14" s="108">
        <v>1412</v>
      </c>
      <c r="AS14" s="395">
        <v>7412</v>
      </c>
      <c r="AT14" s="12">
        <f>'Structural Information'!AC7</f>
        <v>3</v>
      </c>
      <c r="AU14" s="12">
        <f>'Structural Information'!AB23/1000</f>
        <v>0.25</v>
      </c>
      <c r="AV14" s="395">
        <f t="shared" si="3"/>
        <v>1.29</v>
      </c>
      <c r="AW14" s="334">
        <f>(0.08*AV14*1000+0.022*'Structural Information'!$AO$18*'Structural Information'!$AE$24)/1000</f>
        <v>0.23414400000000002</v>
      </c>
      <c r="AX14" s="66">
        <f>AV14*'Structural Information'!$AO$24/AU14</f>
        <v>9.5976000000000013E-3</v>
      </c>
      <c r="AY14" s="438">
        <v>43.9</v>
      </c>
      <c r="AZ14" s="334">
        <f t="shared" si="0"/>
        <v>0.42133464000000004</v>
      </c>
      <c r="BA14" s="68">
        <f>AX14+AW14*(AX14*3/AV14)*(N75-1)</f>
        <v>3.8191324934522305E-2</v>
      </c>
      <c r="BB14" s="438">
        <v>47.3</v>
      </c>
      <c r="BC14" s="68">
        <f t="shared" si="1"/>
        <v>1.8064496694029049</v>
      </c>
      <c r="BD14" s="68">
        <f>AX14+AW14*(AX14*3/AV14)*(O75-1)</f>
        <v>7.3209483992866267E-2</v>
      </c>
      <c r="BE14" s="438">
        <v>37.799999999999997</v>
      </c>
      <c r="BF14" s="94">
        <f t="shared" si="2"/>
        <v>2.7673184949303447</v>
      </c>
    </row>
    <row r="15" spans="2:78" ht="16.5" thickBot="1" x14ac:dyDescent="0.3">
      <c r="B15" s="572"/>
      <c r="C15" s="395">
        <v>5412</v>
      </c>
      <c r="D15" s="395" t="s">
        <v>8</v>
      </c>
      <c r="E15" s="49">
        <v>61.6</v>
      </c>
      <c r="F15" s="50">
        <v>120</v>
      </c>
      <c r="G15" s="51">
        <v>66.3</v>
      </c>
      <c r="H15" s="51">
        <v>129.19999999999999</v>
      </c>
      <c r="I15" s="52">
        <v>53.1</v>
      </c>
      <c r="J15" s="53">
        <v>103.4</v>
      </c>
      <c r="K15" s="107">
        <v>6.6</v>
      </c>
      <c r="L15" s="54">
        <v>12.9</v>
      </c>
      <c r="Q15" s="601" t="s">
        <v>5</v>
      </c>
      <c r="R15" s="564"/>
      <c r="S15" s="564">
        <v>1</v>
      </c>
      <c r="T15" s="564"/>
      <c r="U15" s="564"/>
      <c r="V15" s="564"/>
      <c r="W15" s="564"/>
      <c r="X15" s="564"/>
      <c r="Y15" s="564"/>
      <c r="Z15" s="564">
        <v>2</v>
      </c>
      <c r="AA15" s="564"/>
      <c r="AB15" s="564"/>
      <c r="AC15" s="564"/>
      <c r="AD15" s="564"/>
      <c r="AE15" s="564"/>
      <c r="AF15" s="564"/>
      <c r="AG15" s="564">
        <v>3</v>
      </c>
      <c r="AH15" s="564"/>
      <c r="AI15" s="564"/>
      <c r="AJ15" s="564"/>
      <c r="AK15" s="602"/>
      <c r="AL15" s="602"/>
      <c r="AM15" s="603"/>
      <c r="AO15" s="572"/>
      <c r="AP15" s="661"/>
      <c r="AQ15" s="662"/>
      <c r="AR15" s="108">
        <v>1512</v>
      </c>
      <c r="AS15" s="395">
        <v>7512</v>
      </c>
      <c r="AT15" s="12">
        <f>'Structural Information'!AC7</f>
        <v>3</v>
      </c>
      <c r="AU15" s="395">
        <f>'Structural Information'!AB23/1000</f>
        <v>0.25</v>
      </c>
      <c r="AV15" s="395">
        <f t="shared" si="3"/>
        <v>1.29</v>
      </c>
      <c r="AW15" s="334">
        <f>(0.08*AV15*1000+0.022*'Structural Information'!$AO$18*'Structural Information'!$AE$24)/1000</f>
        <v>0.23414400000000002</v>
      </c>
      <c r="AX15" s="66">
        <f>AV15*'Structural Information'!$AO$24/AU15</f>
        <v>9.5976000000000013E-3</v>
      </c>
      <c r="AY15" s="438">
        <v>43.9</v>
      </c>
      <c r="AZ15" s="334">
        <f t="shared" si="0"/>
        <v>0.42133464000000004</v>
      </c>
      <c r="BA15" s="68">
        <f>AX15+AW15*(AX15*3/AV15)*(N78-1)</f>
        <v>3.8191324934522305E-2</v>
      </c>
      <c r="BB15" s="438">
        <v>47.3</v>
      </c>
      <c r="BC15" s="68">
        <f t="shared" si="1"/>
        <v>1.8064496694029049</v>
      </c>
      <c r="BD15" s="68">
        <f>AX15+AW15*(AX15*3/AV15)*(O78-1)</f>
        <v>7.3209483992866267E-2</v>
      </c>
      <c r="BE15" s="438">
        <v>37.799999999999997</v>
      </c>
      <c r="BF15" s="94">
        <f t="shared" si="2"/>
        <v>2.7673184949303447</v>
      </c>
      <c r="BU15" s="582" t="s">
        <v>303</v>
      </c>
      <c r="BV15" s="583"/>
      <c r="BW15" s="583"/>
      <c r="BX15" s="583"/>
      <c r="BY15" s="908"/>
      <c r="BZ15" s="584"/>
    </row>
    <row r="16" spans="2:78" x14ac:dyDescent="0.25">
      <c r="B16" s="574"/>
      <c r="C16" s="397">
        <v>5413</v>
      </c>
      <c r="D16" s="397" t="s">
        <v>8</v>
      </c>
      <c r="E16" s="73">
        <v>61.6</v>
      </c>
      <c r="F16" s="74">
        <v>120</v>
      </c>
      <c r="G16" s="75">
        <v>66.3</v>
      </c>
      <c r="H16" s="75">
        <v>129.19999999999999</v>
      </c>
      <c r="I16" s="76">
        <v>53.1</v>
      </c>
      <c r="J16" s="77">
        <v>103.4</v>
      </c>
      <c r="K16" s="425">
        <v>6.6</v>
      </c>
      <c r="L16" s="78">
        <v>12.9</v>
      </c>
      <c r="Q16" s="581" t="s">
        <v>38</v>
      </c>
      <c r="R16" s="527"/>
      <c r="S16" s="42" t="s">
        <v>39</v>
      </c>
      <c r="T16" s="42" t="s">
        <v>40</v>
      </c>
      <c r="U16" s="42" t="s">
        <v>41</v>
      </c>
      <c r="V16" s="43" t="s">
        <v>42</v>
      </c>
      <c r="W16" s="42" t="s">
        <v>407</v>
      </c>
      <c r="X16" s="42" t="s">
        <v>408</v>
      </c>
      <c r="Y16" s="42" t="s">
        <v>54</v>
      </c>
      <c r="Z16" s="42" t="s">
        <v>43</v>
      </c>
      <c r="AA16" s="42" t="s">
        <v>44</v>
      </c>
      <c r="AB16" s="42" t="s">
        <v>45</v>
      </c>
      <c r="AC16" s="43" t="s">
        <v>46</v>
      </c>
      <c r="AD16" s="42" t="s">
        <v>405</v>
      </c>
      <c r="AE16" s="42" t="s">
        <v>406</v>
      </c>
      <c r="AF16" s="42" t="s">
        <v>54</v>
      </c>
      <c r="AG16" s="42" t="s">
        <v>47</v>
      </c>
      <c r="AH16" s="42" t="s">
        <v>48</v>
      </c>
      <c r="AI16" s="42" t="s">
        <v>49</v>
      </c>
      <c r="AJ16" s="43" t="s">
        <v>50</v>
      </c>
      <c r="AK16" s="42" t="s">
        <v>409</v>
      </c>
      <c r="AL16" s="42" t="s">
        <v>410</v>
      </c>
      <c r="AM16" s="44" t="s">
        <v>54</v>
      </c>
      <c r="AO16" s="574"/>
      <c r="AP16" s="663"/>
      <c r="AQ16" s="664"/>
      <c r="AR16" s="423">
        <v>1612</v>
      </c>
      <c r="AS16" s="397">
        <v>7612</v>
      </c>
      <c r="AT16" s="404">
        <f>'Structural Information'!AC7</f>
        <v>3</v>
      </c>
      <c r="AU16" s="397">
        <f>'Structural Information'!AB23/1000</f>
        <v>0.25</v>
      </c>
      <c r="AV16" s="397">
        <f t="shared" si="3"/>
        <v>1.29</v>
      </c>
      <c r="AW16" s="336">
        <f>(0.08*AV16*1000+0.022*'Structural Information'!$AO$18*'Structural Information'!$AE$24)/1000</f>
        <v>0.23414400000000002</v>
      </c>
      <c r="AX16" s="88">
        <f>AV16*'Structural Information'!$AO$24/AU16</f>
        <v>9.5976000000000013E-3</v>
      </c>
      <c r="AY16" s="418">
        <v>35.9</v>
      </c>
      <c r="AZ16" s="336">
        <f t="shared" si="0"/>
        <v>0.34455384000000006</v>
      </c>
      <c r="BA16" s="89">
        <f>AX16+AW16*(AX16*3/AV16)*(N81-1)</f>
        <v>3.4563017579617841E-2</v>
      </c>
      <c r="BB16" s="418">
        <v>38.700000000000003</v>
      </c>
      <c r="BC16" s="89">
        <f t="shared" si="1"/>
        <v>1.3375887803312105</v>
      </c>
      <c r="BD16" s="89">
        <f>AX16+AW16*(AX16*3/AV16)*(O81-1)</f>
        <v>9.7708880444331223E-2</v>
      </c>
      <c r="BE16" s="418">
        <v>31</v>
      </c>
      <c r="BF16" s="434">
        <f t="shared" si="2"/>
        <v>3.028975293774268</v>
      </c>
      <c r="BU16" s="585" t="s">
        <v>302</v>
      </c>
      <c r="BV16" s="587" t="s">
        <v>193</v>
      </c>
      <c r="BW16" s="589" t="s">
        <v>194</v>
      </c>
      <c r="BX16" s="589" t="s">
        <v>195</v>
      </c>
      <c r="BY16" s="589" t="s">
        <v>196</v>
      </c>
      <c r="BZ16" s="591" t="s">
        <v>427</v>
      </c>
    </row>
    <row r="17" spans="2:78" x14ac:dyDescent="0.25">
      <c r="B17" s="572">
        <v>5</v>
      </c>
      <c r="C17" s="395">
        <v>5511</v>
      </c>
      <c r="D17" s="395" t="s">
        <v>8</v>
      </c>
      <c r="E17" s="49">
        <v>61.6</v>
      </c>
      <c r="F17" s="50">
        <v>120</v>
      </c>
      <c r="G17" s="51">
        <v>66.3</v>
      </c>
      <c r="H17" s="51">
        <v>129.19999999999999</v>
      </c>
      <c r="I17" s="52">
        <v>53.1</v>
      </c>
      <c r="J17" s="53">
        <v>103.4</v>
      </c>
      <c r="K17" s="107">
        <v>6.6</v>
      </c>
      <c r="L17" s="54">
        <v>12.9</v>
      </c>
      <c r="Q17" s="562" t="s">
        <v>53</v>
      </c>
      <c r="R17" s="563"/>
      <c r="S17" s="412">
        <v>30.8</v>
      </c>
      <c r="T17" s="12">
        <v>37.799999999999997</v>
      </c>
      <c r="U17" s="12">
        <v>37.799999999999997</v>
      </c>
      <c r="V17" s="12">
        <v>37.799999999999997</v>
      </c>
      <c r="W17" s="12">
        <v>37.799999999999997</v>
      </c>
      <c r="X17" s="12">
        <v>31</v>
      </c>
      <c r="Y17" s="56">
        <f>S17+T17+U17+V17+W17+X17</f>
        <v>213</v>
      </c>
      <c r="Z17" s="412">
        <v>26.4</v>
      </c>
      <c r="AA17" s="12">
        <v>30.6</v>
      </c>
      <c r="AB17" s="12">
        <v>30.6</v>
      </c>
      <c r="AC17" s="12">
        <v>30.6</v>
      </c>
      <c r="AD17" s="12">
        <v>30.6</v>
      </c>
      <c r="AE17" s="12">
        <v>26.4</v>
      </c>
      <c r="AF17" s="56">
        <f>Z17+AA17+AB17+AC17+AD17+AE17</f>
        <v>175.2</v>
      </c>
      <c r="AG17" s="412">
        <v>26.4</v>
      </c>
      <c r="AH17" s="12">
        <v>30.6</v>
      </c>
      <c r="AI17" s="12">
        <v>30.6</v>
      </c>
      <c r="AJ17" s="12">
        <v>30.6</v>
      </c>
      <c r="AK17" s="12">
        <v>30.6</v>
      </c>
      <c r="AL17" s="12">
        <v>26.4</v>
      </c>
      <c r="AM17" s="57">
        <f>AG17+AH17+AI17+AJ17+AK17+AL17</f>
        <v>175.2</v>
      </c>
      <c r="AO17" s="573">
        <v>1</v>
      </c>
      <c r="AP17" s="659" t="s">
        <v>38</v>
      </c>
      <c r="AQ17" s="660"/>
      <c r="AR17" s="102">
        <v>1111</v>
      </c>
      <c r="AS17" s="393">
        <v>7111</v>
      </c>
      <c r="AT17" s="403">
        <f>'Structural Information'!AC8</f>
        <v>2.75</v>
      </c>
      <c r="AU17" s="403">
        <f>'Structural Information'!AB23/1000</f>
        <v>0.25</v>
      </c>
      <c r="AV17" s="393">
        <f t="shared" si="3"/>
        <v>1.1824999999999999</v>
      </c>
      <c r="AW17" s="432">
        <f>(0.08*AV17*1000+0.022*'Structural Information'!$AO$18*'Structural Information'!$AE$24)/1000</f>
        <v>0.22554399999999999</v>
      </c>
      <c r="AX17" s="59">
        <f>AV17*'Structural Information'!$AO$24/AU17</f>
        <v>8.7977999999999997E-3</v>
      </c>
      <c r="AY17" s="417">
        <v>40.799999999999997</v>
      </c>
      <c r="AZ17" s="432">
        <f t="shared" si="0"/>
        <v>0.35895023999999998</v>
      </c>
      <c r="BA17" s="60">
        <f>AX17+AW17*(AX17*3/AV17)*(N65-1)</f>
        <v>3.8489618892229301E-2</v>
      </c>
      <c r="BB17" s="417">
        <v>43.9</v>
      </c>
      <c r="BC17" s="60">
        <f t="shared" si="1"/>
        <v>1.6896942693688664</v>
      </c>
      <c r="BD17" s="60">
        <f>AX17+AW17*(AX17*3/AV17)*(O65-1)</f>
        <v>8.1552375665732493E-2</v>
      </c>
      <c r="BE17" s="417">
        <v>35.1</v>
      </c>
      <c r="BF17" s="433">
        <f t="shared" si="2"/>
        <v>2.8624883858672105</v>
      </c>
      <c r="BU17" s="586"/>
      <c r="BV17" s="588"/>
      <c r="BW17" s="590"/>
      <c r="BX17" s="590"/>
      <c r="BY17" s="590"/>
      <c r="BZ17" s="592"/>
    </row>
    <row r="18" spans="2:78" ht="15.75" thickBot="1" x14ac:dyDescent="0.3">
      <c r="B18" s="572"/>
      <c r="C18" s="395">
        <v>5512</v>
      </c>
      <c r="D18" s="395" t="s">
        <v>8</v>
      </c>
      <c r="E18" s="49">
        <v>61.6</v>
      </c>
      <c r="F18" s="50">
        <v>120</v>
      </c>
      <c r="G18" s="51">
        <v>66.3</v>
      </c>
      <c r="H18" s="51">
        <v>129.19999999999999</v>
      </c>
      <c r="I18" s="52">
        <v>53.1</v>
      </c>
      <c r="J18" s="53">
        <v>103.4</v>
      </c>
      <c r="K18" s="107">
        <v>6.6</v>
      </c>
      <c r="L18" s="54">
        <v>12.9</v>
      </c>
      <c r="Q18" s="604" t="s">
        <v>52</v>
      </c>
      <c r="R18" s="605"/>
      <c r="S18" s="62">
        <v>35.1</v>
      </c>
      <c r="T18" s="400">
        <v>41.9</v>
      </c>
      <c r="U18" s="400">
        <v>41.9</v>
      </c>
      <c r="V18" s="400">
        <v>41.9</v>
      </c>
      <c r="W18" s="400">
        <v>41.9</v>
      </c>
      <c r="X18" s="400">
        <v>35.1</v>
      </c>
      <c r="Y18" s="63">
        <f>S18+T18+U18+V18+W18+X18</f>
        <v>237.8</v>
      </c>
      <c r="Z18" s="62">
        <v>30.8</v>
      </c>
      <c r="AA18" s="400">
        <v>37.799999999999997</v>
      </c>
      <c r="AB18" s="400">
        <v>37.799999999999997</v>
      </c>
      <c r="AC18" s="400">
        <v>37.799999999999997</v>
      </c>
      <c r="AD18" s="400">
        <v>37.799999999999997</v>
      </c>
      <c r="AE18" s="400">
        <v>31</v>
      </c>
      <c r="AF18" s="63">
        <f>Z18+AA18+AB18+AC18+AD18+AE18</f>
        <v>213</v>
      </c>
      <c r="AG18" s="62">
        <v>26.4</v>
      </c>
      <c r="AH18" s="400">
        <v>30.6</v>
      </c>
      <c r="AI18" s="400">
        <v>30.6</v>
      </c>
      <c r="AJ18" s="400">
        <v>30.6</v>
      </c>
      <c r="AK18" s="400">
        <v>30.6</v>
      </c>
      <c r="AL18" s="400">
        <v>26.4</v>
      </c>
      <c r="AM18" s="64">
        <f>AG18+AH18+AI18+AJ18+AK18+AL18</f>
        <v>175.2</v>
      </c>
      <c r="AO18" s="572"/>
      <c r="AP18" s="661"/>
      <c r="AQ18" s="662"/>
      <c r="AR18" s="108">
        <v>1211</v>
      </c>
      <c r="AS18" s="395">
        <v>7211</v>
      </c>
      <c r="AT18" s="12">
        <f>'Structural Information'!AC8</f>
        <v>2.75</v>
      </c>
      <c r="AU18" s="12">
        <f>'Structural Information'!AB23/1000</f>
        <v>0.25</v>
      </c>
      <c r="AV18" s="395">
        <f t="shared" si="3"/>
        <v>1.1824999999999999</v>
      </c>
      <c r="AW18" s="334">
        <f>(0.08*AV18*1000+0.022*'Structural Information'!$AO$18*'Structural Information'!$AE$24)/1000</f>
        <v>0.22554399999999999</v>
      </c>
      <c r="AX18" s="66">
        <f>AV18*'Structural Information'!$AO$24/AU18</f>
        <v>8.7977999999999997E-3</v>
      </c>
      <c r="AY18" s="438">
        <v>48.7</v>
      </c>
      <c r="AZ18" s="334">
        <f t="shared" si="0"/>
        <v>0.42845285999999999</v>
      </c>
      <c r="BA18" s="68">
        <f>AX18+AW18*(AX18*3/AV18)*(N68-1)</f>
        <v>3.4930448377070066E-2</v>
      </c>
      <c r="BB18" s="438">
        <v>52.4</v>
      </c>
      <c r="BC18" s="68">
        <f t="shared" si="1"/>
        <v>1.8303554949584713</v>
      </c>
      <c r="BD18" s="68">
        <f>AX18+AW18*(AX18*3/AV18)*(O68-1)</f>
        <v>5.8049024425987271E-2</v>
      </c>
      <c r="BE18" s="438">
        <v>41.9</v>
      </c>
      <c r="BF18" s="94">
        <f t="shared" si="2"/>
        <v>2.4322541234488666</v>
      </c>
      <c r="BU18" s="115" t="s">
        <v>390</v>
      </c>
      <c r="BV18" s="68">
        <f t="shared" ref="BV18:BX20" si="4">BV11/$BV11</f>
        <v>1</v>
      </c>
      <c r="BW18" s="68">
        <f t="shared" si="4"/>
        <v>3.748508235011617</v>
      </c>
      <c r="BX18" s="68">
        <f t="shared" si="4"/>
        <v>9.1868305916154469</v>
      </c>
      <c r="BY18" s="68">
        <f>BY11/$BV11</f>
        <v>26.87568962520055</v>
      </c>
      <c r="BZ18" s="94">
        <f>BZ11/$BV11</f>
        <v>31.257814453613399</v>
      </c>
    </row>
    <row r="19" spans="2:78" ht="15.75" thickBot="1" x14ac:dyDescent="0.3">
      <c r="B19" s="684"/>
      <c r="C19" s="95">
        <v>5513</v>
      </c>
      <c r="D19" s="95" t="s">
        <v>8</v>
      </c>
      <c r="E19" s="96">
        <v>61.6</v>
      </c>
      <c r="F19" s="97">
        <v>120</v>
      </c>
      <c r="G19" s="98">
        <v>66.3</v>
      </c>
      <c r="H19" s="98">
        <v>129.19999999999999</v>
      </c>
      <c r="I19" s="99">
        <v>53.1</v>
      </c>
      <c r="J19" s="100">
        <v>103.4</v>
      </c>
      <c r="K19" s="431">
        <v>6.6</v>
      </c>
      <c r="L19" s="101">
        <v>12.9</v>
      </c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O19" s="572"/>
      <c r="AP19" s="661"/>
      <c r="AQ19" s="662"/>
      <c r="AR19" s="108">
        <v>1311</v>
      </c>
      <c r="AS19" s="395">
        <v>7311</v>
      </c>
      <c r="AT19" s="12">
        <f>'Structural Information'!AC8</f>
        <v>2.75</v>
      </c>
      <c r="AU19" s="12">
        <f>'Structural Information'!AB23/1000</f>
        <v>0.25</v>
      </c>
      <c r="AV19" s="395">
        <f t="shared" si="3"/>
        <v>1.1824999999999999</v>
      </c>
      <c r="AW19" s="334">
        <f>(0.08*AV19*1000+0.022*'Structural Information'!$AO$18*'Structural Information'!$AE$24)/1000</f>
        <v>0.22554399999999999</v>
      </c>
      <c r="AX19" s="66">
        <f>AV19*'Structural Information'!$AO$24/AU19</f>
        <v>8.7977999999999997E-3</v>
      </c>
      <c r="AY19" s="438">
        <v>48.7</v>
      </c>
      <c r="AZ19" s="334">
        <f t="shared" si="0"/>
        <v>0.42845285999999999</v>
      </c>
      <c r="BA19" s="68">
        <f>AX19+AW19*(AX19*3/AV19)*(N71-1)</f>
        <v>3.4930448377070066E-2</v>
      </c>
      <c r="BB19" s="438">
        <v>52.4</v>
      </c>
      <c r="BC19" s="68">
        <f t="shared" si="1"/>
        <v>1.8303554949584713</v>
      </c>
      <c r="BD19" s="68">
        <f>AX19+AW19*(AX19*3/AV19)*(O71-1)</f>
        <v>5.8049024425987271E-2</v>
      </c>
      <c r="BE19" s="438">
        <v>41.9</v>
      </c>
      <c r="BF19" s="94">
        <f t="shared" si="2"/>
        <v>2.4322541234488666</v>
      </c>
      <c r="BU19" s="115" t="s">
        <v>391</v>
      </c>
      <c r="BV19" s="68">
        <f t="shared" si="4"/>
        <v>1</v>
      </c>
      <c r="BW19" s="68">
        <f t="shared" si="4"/>
        <v>3.9810095493319868</v>
      </c>
      <c r="BX19" s="68">
        <f t="shared" ref="BX19" si="5">BX12/$BV12</f>
        <v>7.8733255157087312</v>
      </c>
      <c r="BY19" s="68">
        <f>BY12/$BV12</f>
        <v>21.683476330050016</v>
      </c>
      <c r="BZ19" s="94">
        <f>BZ12/$BV12</f>
        <v>32.695553239970778</v>
      </c>
    </row>
    <row r="20" spans="2:78" ht="15.75" thickBot="1" x14ac:dyDescent="0.3">
      <c r="Q20" s="593" t="s">
        <v>289</v>
      </c>
      <c r="R20" s="594"/>
      <c r="S20" s="594"/>
      <c r="T20" s="594"/>
      <c r="U20" s="594"/>
      <c r="V20" s="594"/>
      <c r="W20" s="594"/>
      <c r="X20" s="594"/>
      <c r="Y20" s="594"/>
      <c r="Z20" s="594"/>
      <c r="AA20" s="594"/>
      <c r="AB20" s="594"/>
      <c r="AC20" s="594"/>
      <c r="AD20" s="594"/>
      <c r="AE20" s="594"/>
      <c r="AF20" s="594"/>
      <c r="AG20" s="594"/>
      <c r="AH20" s="594"/>
      <c r="AI20" s="594"/>
      <c r="AJ20" s="594"/>
      <c r="AK20" s="595"/>
      <c r="AL20" s="595"/>
      <c r="AM20" s="596"/>
      <c r="AO20" s="572"/>
      <c r="AP20" s="661"/>
      <c r="AQ20" s="662"/>
      <c r="AR20" s="108">
        <v>1411</v>
      </c>
      <c r="AS20" s="395">
        <v>7411</v>
      </c>
      <c r="AT20" s="12">
        <f>'Structural Information'!AC8</f>
        <v>2.75</v>
      </c>
      <c r="AU20" s="395">
        <f>'Structural Information'!AB23/1000</f>
        <v>0.25</v>
      </c>
      <c r="AV20" s="395">
        <f t="shared" si="3"/>
        <v>1.1824999999999999</v>
      </c>
      <c r="AW20" s="334">
        <f>(0.08*AV20*1000+0.022*'Structural Information'!$AO$18*'Structural Information'!$AE$24)/1000</f>
        <v>0.22554399999999999</v>
      </c>
      <c r="AX20" s="66">
        <f>AV20*'Structural Information'!$AO$24/AU20</f>
        <v>8.7977999999999997E-3</v>
      </c>
      <c r="AY20" s="438">
        <v>48.7</v>
      </c>
      <c r="AZ20" s="334">
        <f t="shared" si="0"/>
        <v>0.42845285999999999</v>
      </c>
      <c r="BA20" s="68">
        <f>AX20+AW20*(AX20*3/AV20)*(N74-1)</f>
        <v>3.4930448377070066E-2</v>
      </c>
      <c r="BB20" s="438">
        <v>52.4</v>
      </c>
      <c r="BC20" s="68">
        <f t="shared" si="1"/>
        <v>1.8303554949584713</v>
      </c>
      <c r="BD20" s="68">
        <f>AX20+AW20*(AX20*3/AV20)*(O74-1)</f>
        <v>5.8049024425987271E-2</v>
      </c>
      <c r="BE20" s="438">
        <v>41.9</v>
      </c>
      <c r="BF20" s="94">
        <f t="shared" si="2"/>
        <v>2.4322541234488666</v>
      </c>
      <c r="BU20" s="70" t="s">
        <v>392</v>
      </c>
      <c r="BV20" s="104">
        <f t="shared" si="4"/>
        <v>1</v>
      </c>
      <c r="BW20" s="104">
        <f t="shared" si="4"/>
        <v>3.9291061269054586</v>
      </c>
      <c r="BX20" s="104">
        <f t="shared" ref="BX20" si="6">BX13/$BV13</f>
        <v>7.0581025235001889</v>
      </c>
      <c r="BY20" s="104">
        <f>BY13/$BV13</f>
        <v>17.672323918216609</v>
      </c>
      <c r="BZ20" s="105">
        <f>BZ13/$BV13</f>
        <v>36.506180752088106</v>
      </c>
    </row>
    <row r="21" spans="2:78" ht="16.5" thickBot="1" x14ac:dyDescent="0.3">
      <c r="B21" s="567" t="s">
        <v>280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9"/>
      <c r="Q21" s="601" t="s">
        <v>5</v>
      </c>
      <c r="R21" s="564"/>
      <c r="S21" s="564">
        <v>1</v>
      </c>
      <c r="T21" s="564"/>
      <c r="U21" s="564"/>
      <c r="V21" s="564"/>
      <c r="W21" s="564"/>
      <c r="X21" s="564"/>
      <c r="Y21" s="564"/>
      <c r="Z21" s="564">
        <v>2</v>
      </c>
      <c r="AA21" s="564"/>
      <c r="AB21" s="564"/>
      <c r="AC21" s="564"/>
      <c r="AD21" s="564"/>
      <c r="AE21" s="564"/>
      <c r="AF21" s="564"/>
      <c r="AG21" s="564">
        <v>3</v>
      </c>
      <c r="AH21" s="564"/>
      <c r="AI21" s="564"/>
      <c r="AJ21" s="564"/>
      <c r="AK21" s="602"/>
      <c r="AL21" s="602"/>
      <c r="AM21" s="603"/>
      <c r="AO21" s="572"/>
      <c r="AP21" s="661"/>
      <c r="AQ21" s="662"/>
      <c r="AR21" s="108">
        <v>1511</v>
      </c>
      <c r="AS21" s="395">
        <v>7511</v>
      </c>
      <c r="AT21" s="12">
        <f>'Structural Information'!AC8</f>
        <v>2.75</v>
      </c>
      <c r="AU21" s="395">
        <f>'Structural Information'!AB23/1000</f>
        <v>0.25</v>
      </c>
      <c r="AV21" s="395">
        <f t="shared" si="3"/>
        <v>1.1824999999999999</v>
      </c>
      <c r="AW21" s="334">
        <f>(0.08*AV21*1000+0.022*'Structural Information'!$AO$18*'Structural Information'!$AE$24)/1000</f>
        <v>0.22554399999999999</v>
      </c>
      <c r="AX21" s="66">
        <f>AV21*'Structural Information'!$AO$24/AU21</f>
        <v>8.7977999999999997E-3</v>
      </c>
      <c r="AY21" s="438">
        <v>48.7</v>
      </c>
      <c r="AZ21" s="334">
        <f t="shared" si="0"/>
        <v>0.42845285999999999</v>
      </c>
      <c r="BA21" s="68">
        <f>AX21+AW21*(AX21*3/AV21)*(N77-1)</f>
        <v>3.4930448377070066E-2</v>
      </c>
      <c r="BB21" s="438">
        <v>52.4</v>
      </c>
      <c r="BC21" s="68">
        <f t="shared" si="1"/>
        <v>1.8303554949584713</v>
      </c>
      <c r="BD21" s="68">
        <f>AX21+AW21*(AX21*3/AV21)*(O77-1)</f>
        <v>5.8049024425987271E-2</v>
      </c>
      <c r="BE21" s="438">
        <v>41.9</v>
      </c>
      <c r="BF21" s="94">
        <f t="shared" si="2"/>
        <v>2.4322541234488666</v>
      </c>
    </row>
    <row r="22" spans="2:78" x14ac:dyDescent="0.25">
      <c r="B22" s="560" t="s">
        <v>55</v>
      </c>
      <c r="C22" s="565" t="s">
        <v>28</v>
      </c>
      <c r="D22" s="556" t="s">
        <v>26</v>
      </c>
      <c r="E22" s="558" t="s">
        <v>366</v>
      </c>
      <c r="F22" s="558" t="s">
        <v>365</v>
      </c>
      <c r="G22" s="565" t="s">
        <v>364</v>
      </c>
      <c r="H22" s="556" t="s">
        <v>363</v>
      </c>
      <c r="I22" s="558" t="s">
        <v>362</v>
      </c>
      <c r="J22" s="558" t="s">
        <v>361</v>
      </c>
      <c r="K22" s="565" t="s">
        <v>360</v>
      </c>
      <c r="L22" s="556" t="s">
        <v>359</v>
      </c>
      <c r="M22" s="675" t="s">
        <v>301</v>
      </c>
      <c r="N22" s="677" t="s">
        <v>358</v>
      </c>
      <c r="O22" s="575" t="s">
        <v>357</v>
      </c>
      <c r="Q22" s="581" t="s">
        <v>38</v>
      </c>
      <c r="R22" s="527"/>
      <c r="S22" s="42" t="s">
        <v>39</v>
      </c>
      <c r="T22" s="42" t="s">
        <v>40</v>
      </c>
      <c r="U22" s="42" t="s">
        <v>41</v>
      </c>
      <c r="V22" s="43" t="s">
        <v>42</v>
      </c>
      <c r="W22" s="42" t="s">
        <v>407</v>
      </c>
      <c r="X22" s="42" t="s">
        <v>408</v>
      </c>
      <c r="Y22" s="42" t="s">
        <v>54</v>
      </c>
      <c r="Z22" s="42" t="s">
        <v>43</v>
      </c>
      <c r="AA22" s="42" t="s">
        <v>44</v>
      </c>
      <c r="AB22" s="42" t="s">
        <v>45</v>
      </c>
      <c r="AC22" s="43" t="s">
        <v>46</v>
      </c>
      <c r="AD22" s="42" t="s">
        <v>405</v>
      </c>
      <c r="AE22" s="42" t="s">
        <v>406</v>
      </c>
      <c r="AF22" s="42" t="s">
        <v>54</v>
      </c>
      <c r="AG22" s="42" t="s">
        <v>47</v>
      </c>
      <c r="AH22" s="42" t="s">
        <v>48</v>
      </c>
      <c r="AI22" s="42" t="s">
        <v>49</v>
      </c>
      <c r="AJ22" s="43" t="s">
        <v>50</v>
      </c>
      <c r="AK22" s="42" t="s">
        <v>409</v>
      </c>
      <c r="AL22" s="42" t="s">
        <v>410</v>
      </c>
      <c r="AM22" s="44" t="s">
        <v>54</v>
      </c>
      <c r="AO22" s="574"/>
      <c r="AP22" s="663"/>
      <c r="AQ22" s="664"/>
      <c r="AR22" s="423">
        <v>1611</v>
      </c>
      <c r="AS22" s="397">
        <v>7611</v>
      </c>
      <c r="AT22" s="404">
        <f>'Structural Information'!AC8</f>
        <v>2.75</v>
      </c>
      <c r="AU22" s="397">
        <f>'Structural Information'!AB23/1000</f>
        <v>0.25</v>
      </c>
      <c r="AV22" s="397">
        <f t="shared" si="3"/>
        <v>1.1824999999999999</v>
      </c>
      <c r="AW22" s="336">
        <f>(0.08*AV22*1000+0.022*'Structural Information'!$AO$18*'Structural Information'!$AE$24)/1000</f>
        <v>0.22554399999999999</v>
      </c>
      <c r="AX22" s="88">
        <f>AV22*'Structural Information'!$AO$24/AU22</f>
        <v>8.7977999999999997E-3</v>
      </c>
      <c r="AY22" s="418">
        <v>40.799999999999997</v>
      </c>
      <c r="AZ22" s="336">
        <f t="shared" si="0"/>
        <v>0.35895023999999998</v>
      </c>
      <c r="BA22" s="89">
        <f>AX22+AW22*(AX22*3/AV22)*(N80-1)</f>
        <v>3.8489618892229301E-2</v>
      </c>
      <c r="BB22" s="418">
        <v>43.9</v>
      </c>
      <c r="BC22" s="89">
        <f t="shared" si="1"/>
        <v>1.6896942693688664</v>
      </c>
      <c r="BD22" s="89">
        <f>AX22+AW22*(AX22*3/AV22)*(O80-1)</f>
        <v>8.1552375665732493E-2</v>
      </c>
      <c r="BE22" s="418">
        <v>35.1</v>
      </c>
      <c r="BF22" s="434">
        <f t="shared" si="2"/>
        <v>2.8624883858672105</v>
      </c>
    </row>
    <row r="23" spans="2:78" ht="15.75" thickBot="1" x14ac:dyDescent="0.3">
      <c r="B23" s="561"/>
      <c r="C23" s="566"/>
      <c r="D23" s="557"/>
      <c r="E23" s="559"/>
      <c r="F23" s="559"/>
      <c r="G23" s="566"/>
      <c r="H23" s="557"/>
      <c r="I23" s="559"/>
      <c r="J23" s="559"/>
      <c r="K23" s="566"/>
      <c r="L23" s="557"/>
      <c r="M23" s="676"/>
      <c r="N23" s="678"/>
      <c r="O23" s="576"/>
      <c r="Q23" s="562" t="s">
        <v>53</v>
      </c>
      <c r="R23" s="563"/>
      <c r="S23" s="412">
        <v>3.9</v>
      </c>
      <c r="T23" s="12">
        <v>4.7</v>
      </c>
      <c r="U23" s="12">
        <v>4.7</v>
      </c>
      <c r="V23" s="12">
        <v>4.7</v>
      </c>
      <c r="W23" s="12">
        <v>4.7</v>
      </c>
      <c r="X23" s="12">
        <v>3.9</v>
      </c>
      <c r="Y23" s="56">
        <f>S23+T23+U23+V23+W23+X23</f>
        <v>26.599999999999998</v>
      </c>
      <c r="Z23" s="412">
        <v>3.3</v>
      </c>
      <c r="AA23" s="12">
        <v>3.8</v>
      </c>
      <c r="AB23" s="12">
        <v>3.8</v>
      </c>
      <c r="AC23" s="12">
        <v>3.8</v>
      </c>
      <c r="AD23" s="12">
        <v>3.8</v>
      </c>
      <c r="AE23" s="12">
        <v>3.3</v>
      </c>
      <c r="AF23" s="56">
        <f>Z23+AA23+AB23+AC23+AD23+AE23</f>
        <v>21.8</v>
      </c>
      <c r="AG23" s="412">
        <v>3.3</v>
      </c>
      <c r="AH23" s="12">
        <v>3.8</v>
      </c>
      <c r="AI23" s="12">
        <v>3.8</v>
      </c>
      <c r="AJ23" s="12">
        <v>3.8</v>
      </c>
      <c r="AK23" s="12">
        <v>3.8</v>
      </c>
      <c r="AL23" s="12">
        <v>3.3</v>
      </c>
      <c r="AM23" s="57">
        <f>AG23+AH23+AI23+AJ23+AK23+AL23</f>
        <v>21.8</v>
      </c>
      <c r="AO23" s="573">
        <v>0</v>
      </c>
      <c r="AP23" s="659" t="s">
        <v>38</v>
      </c>
      <c r="AQ23" s="660"/>
      <c r="AR23" s="102">
        <v>1110</v>
      </c>
      <c r="AS23" s="393">
        <v>7111</v>
      </c>
      <c r="AT23" s="403">
        <f>'Structural Information'!AC8</f>
        <v>2.75</v>
      </c>
      <c r="AU23" s="403">
        <f>'Structural Information'!AB23/1000</f>
        <v>0.25</v>
      </c>
      <c r="AV23" s="403">
        <f>'Structural Information'!$AB$8/((S5/S6)+1)</f>
        <v>1.5670391061452513</v>
      </c>
      <c r="AW23" s="432">
        <f>(0.08*AV23*1000+0.022*'Structural Information'!$AO$18*'Structural Information'!$AE$24)/1000</f>
        <v>0.25630712849162013</v>
      </c>
      <c r="AX23" s="59">
        <f>0.7*'Structural Information'!$AO$24*AV23/AU23</f>
        <v>8.1611396648044697E-3</v>
      </c>
      <c r="AY23" s="417">
        <v>40.799999999999997</v>
      </c>
      <c r="AZ23" s="432">
        <f>AY23*AX23</f>
        <v>0.33297449832402232</v>
      </c>
      <c r="BA23" s="60">
        <f>AX23+AW23*(AX23*3/AV23)*(N65-1)</f>
        <v>3.1780288868385013E-2</v>
      </c>
      <c r="BB23" s="417">
        <v>43.9</v>
      </c>
      <c r="BC23" s="60">
        <f>BB23*BA23</f>
        <v>1.3951546813221021</v>
      </c>
      <c r="BD23" s="60">
        <f>AX23+AW23*(AX23*3/AV23)*(O65-1)</f>
        <v>6.6035707205759395E-2</v>
      </c>
      <c r="BE23" s="417">
        <v>35.1</v>
      </c>
      <c r="BF23" s="433">
        <f>BE23*BD23</f>
        <v>2.3178533229221547</v>
      </c>
    </row>
    <row r="24" spans="2:78" ht="15.75" thickBot="1" x14ac:dyDescent="0.3">
      <c r="B24" s="572">
        <v>1</v>
      </c>
      <c r="C24" s="395">
        <v>5111</v>
      </c>
      <c r="D24" s="395" t="s">
        <v>8</v>
      </c>
      <c r="E24" s="110">
        <v>7.7999999999999996E-3</v>
      </c>
      <c r="F24" s="111">
        <v>7.7999999999999996E-3</v>
      </c>
      <c r="G24" s="141">
        <v>4.53E-2</v>
      </c>
      <c r="H24" s="141">
        <v>4.53E-2</v>
      </c>
      <c r="I24" s="112">
        <v>0.14019999999999999</v>
      </c>
      <c r="J24" s="113">
        <v>0.14019999999999999</v>
      </c>
      <c r="K24" s="142">
        <v>0.47220000000000001</v>
      </c>
      <c r="L24" s="142">
        <v>0.47220000000000001</v>
      </c>
      <c r="M24" s="326">
        <v>0</v>
      </c>
      <c r="N24" s="65">
        <f t="shared" ref="N24:N32" si="7">G24/E24</f>
        <v>5.8076923076923084</v>
      </c>
      <c r="O24" s="69">
        <f t="shared" ref="O24:O32" si="8">I24/E24</f>
        <v>17.974358974358974</v>
      </c>
      <c r="Q24" s="604" t="s">
        <v>52</v>
      </c>
      <c r="R24" s="605"/>
      <c r="S24" s="62">
        <v>4.4000000000000004</v>
      </c>
      <c r="T24" s="400">
        <v>5.2</v>
      </c>
      <c r="U24" s="400">
        <v>5.2</v>
      </c>
      <c r="V24" s="400">
        <v>5.2</v>
      </c>
      <c r="W24" s="400">
        <v>5.2</v>
      </c>
      <c r="X24" s="400">
        <v>4.4000000000000004</v>
      </c>
      <c r="Y24" s="63">
        <f>S24+T24+U24+V24+W24+X24</f>
        <v>29.6</v>
      </c>
      <c r="Z24" s="62">
        <v>3.9</v>
      </c>
      <c r="AA24" s="400">
        <v>4.7</v>
      </c>
      <c r="AB24" s="400">
        <v>4.7</v>
      </c>
      <c r="AC24" s="400">
        <v>4.7</v>
      </c>
      <c r="AD24" s="400">
        <v>4.7</v>
      </c>
      <c r="AE24" s="400">
        <v>3.9</v>
      </c>
      <c r="AF24" s="63">
        <f>Z24+AA24+AB24+AC24+AD24+AE24</f>
        <v>26.599999999999998</v>
      </c>
      <c r="AG24" s="62">
        <v>3.3</v>
      </c>
      <c r="AH24" s="400">
        <v>3.8</v>
      </c>
      <c r="AI24" s="400">
        <v>3.8</v>
      </c>
      <c r="AJ24" s="400">
        <v>3.8</v>
      </c>
      <c r="AK24" s="400">
        <v>3.8</v>
      </c>
      <c r="AL24" s="400">
        <v>3.3</v>
      </c>
      <c r="AM24" s="64">
        <f>AG24+AH24+AI24+AJ24+AK24+AL24</f>
        <v>21.8</v>
      </c>
      <c r="AO24" s="572"/>
      <c r="AP24" s="661"/>
      <c r="AQ24" s="662"/>
      <c r="AR24" s="108">
        <v>1210</v>
      </c>
      <c r="AS24" s="395">
        <v>7211</v>
      </c>
      <c r="AT24" s="12">
        <f>'Structural Information'!AC8</f>
        <v>2.75</v>
      </c>
      <c r="AU24" s="12">
        <f>'Structural Information'!AB23/1000</f>
        <v>0.25</v>
      </c>
      <c r="AV24" s="12">
        <f>'Structural Information'!$AB$8/((T5/T6)+1)</f>
        <v>1.4462742980561556</v>
      </c>
      <c r="AW24" s="334">
        <f>(0.08*AV24*1000+0.022*'Structural Information'!$AO$18*'Structural Information'!$AE$24)/1000</f>
        <v>0.24664594384449243</v>
      </c>
      <c r="AX24" s="66">
        <f>0.7*'Structural Information'!$AO$24*AV24/AU24</f>
        <v>7.5321965442764587E-3</v>
      </c>
      <c r="AY24" s="438">
        <v>48.7</v>
      </c>
      <c r="AZ24" s="334">
        <f>AY24*AX24</f>
        <v>0.36681797170626357</v>
      </c>
      <c r="BA24" s="68">
        <f>AX24+AW24*(AX24*3/AV24)*(N68-1)</f>
        <v>2.7536533644279486E-2</v>
      </c>
      <c r="BB24" s="438">
        <v>52.4</v>
      </c>
      <c r="BC24" s="68">
        <f>BB24*BA24</f>
        <v>1.442914362960245</v>
      </c>
      <c r="BD24" s="68">
        <f>AX24+AW24*(AX24*3/AV24)*(O68-1)</f>
        <v>4.5233622048085856E-2</v>
      </c>
      <c r="BE24" s="438">
        <v>41.9</v>
      </c>
      <c r="BF24" s="94">
        <f>BE24*BD24</f>
        <v>1.8952887638147973</v>
      </c>
    </row>
    <row r="25" spans="2:78" x14ac:dyDescent="0.25">
      <c r="B25" s="572"/>
      <c r="C25" s="395">
        <v>5112</v>
      </c>
      <c r="D25" s="395" t="s">
        <v>8</v>
      </c>
      <c r="E25" s="110">
        <v>7.7999999999999996E-3</v>
      </c>
      <c r="F25" s="111">
        <v>7.7999999999999996E-3</v>
      </c>
      <c r="G25" s="141">
        <v>4.53E-2</v>
      </c>
      <c r="H25" s="141">
        <v>4.53E-2</v>
      </c>
      <c r="I25" s="112">
        <v>0.14019999999999999</v>
      </c>
      <c r="J25" s="113">
        <v>0.14019999999999999</v>
      </c>
      <c r="K25" s="142">
        <v>0.47220000000000001</v>
      </c>
      <c r="L25" s="142">
        <v>0.47220000000000001</v>
      </c>
      <c r="M25" s="326">
        <v>0</v>
      </c>
      <c r="N25" s="65">
        <f t="shared" si="7"/>
        <v>5.8076923076923084</v>
      </c>
      <c r="O25" s="69">
        <f t="shared" si="8"/>
        <v>17.974358974358974</v>
      </c>
      <c r="AO25" s="572"/>
      <c r="AP25" s="661"/>
      <c r="AQ25" s="662"/>
      <c r="AR25" s="108">
        <v>1310</v>
      </c>
      <c r="AS25" s="395">
        <v>7311</v>
      </c>
      <c r="AT25" s="12">
        <f>'Structural Information'!AC8</f>
        <v>2.75</v>
      </c>
      <c r="AU25" s="12">
        <f>'Structural Information'!AB23/1000</f>
        <v>0.25</v>
      </c>
      <c r="AV25" s="12">
        <f>'Structural Information'!$AB$8/((U5/U6)+1)</f>
        <v>1.4462742980561556</v>
      </c>
      <c r="AW25" s="334">
        <f>(0.08*AV25*1000+0.022*'Structural Information'!$AO$18*'Structural Information'!$AE$24)/1000</f>
        <v>0.24664594384449243</v>
      </c>
      <c r="AX25" s="66">
        <f>0.7*'Structural Information'!$AO$24*AV25/AU25</f>
        <v>7.5321965442764587E-3</v>
      </c>
      <c r="AY25" s="438">
        <v>48.7</v>
      </c>
      <c r="AZ25" s="334">
        <f t="shared" si="0"/>
        <v>0.36681797170626357</v>
      </c>
      <c r="BA25" s="68">
        <f>AX25+AW25*(AX25*3/AV25)*(N71-1)</f>
        <v>2.7536533644279486E-2</v>
      </c>
      <c r="BB25" s="438">
        <v>52.4</v>
      </c>
      <c r="BC25" s="68">
        <f t="shared" si="1"/>
        <v>1.442914362960245</v>
      </c>
      <c r="BD25" s="68">
        <f>AX25+AW25*(AX25*3/AV25)*(O71-1)</f>
        <v>4.5233622048085856E-2</v>
      </c>
      <c r="BE25" s="438">
        <v>41.9</v>
      </c>
      <c r="BF25" s="94">
        <f t="shared" si="2"/>
        <v>1.8952887638147973</v>
      </c>
    </row>
    <row r="26" spans="2:78" x14ac:dyDescent="0.25">
      <c r="B26" s="572"/>
      <c r="C26" s="395">
        <v>5113</v>
      </c>
      <c r="D26" s="395" t="s">
        <v>8</v>
      </c>
      <c r="E26" s="110">
        <v>7.7999999999999996E-3</v>
      </c>
      <c r="F26" s="111">
        <v>7.7999999999999996E-3</v>
      </c>
      <c r="G26" s="141">
        <v>4.53E-2</v>
      </c>
      <c r="H26" s="141">
        <v>4.53E-2</v>
      </c>
      <c r="I26" s="112">
        <v>0.14019999999999999</v>
      </c>
      <c r="J26" s="113">
        <v>0.14019999999999999</v>
      </c>
      <c r="K26" s="142">
        <v>0.47220000000000001</v>
      </c>
      <c r="L26" s="142">
        <v>0.47220000000000001</v>
      </c>
      <c r="M26" s="326">
        <v>0</v>
      </c>
      <c r="N26" s="65">
        <f t="shared" si="7"/>
        <v>5.8076923076923084</v>
      </c>
      <c r="O26" s="69">
        <f t="shared" si="8"/>
        <v>17.974358974358974</v>
      </c>
      <c r="AO26" s="572"/>
      <c r="AP26" s="661"/>
      <c r="AQ26" s="662"/>
      <c r="AR26" s="108">
        <v>1410</v>
      </c>
      <c r="AS26" s="395">
        <v>7411</v>
      </c>
      <c r="AT26" s="12">
        <f>'Structural Information'!AC8</f>
        <v>2.75</v>
      </c>
      <c r="AU26" s="12">
        <f>'Structural Information'!AB23/1000</f>
        <v>0.25</v>
      </c>
      <c r="AV26" s="12">
        <f>'Structural Information'!$AB$8/((V5/V6)+1)</f>
        <v>1.4462742980561556</v>
      </c>
      <c r="AW26" s="334">
        <f>(0.08*AV26*1000+0.022*'Structural Information'!$AO$18*'Structural Information'!$AE$24)/1000</f>
        <v>0.24664594384449243</v>
      </c>
      <c r="AX26" s="66">
        <f>0.7*'Structural Information'!$AO$24*AV26/AU26</f>
        <v>7.5321965442764587E-3</v>
      </c>
      <c r="AY26" s="438">
        <v>48.7</v>
      </c>
      <c r="AZ26" s="334">
        <f t="shared" si="0"/>
        <v>0.36681797170626357</v>
      </c>
      <c r="BA26" s="68">
        <f>AX26+AW26*(AX26*3/AV26)*(N74-1)</f>
        <v>2.7536533644279486E-2</v>
      </c>
      <c r="BB26" s="438">
        <v>52.4</v>
      </c>
      <c r="BC26" s="68">
        <f t="shared" si="1"/>
        <v>1.442914362960245</v>
      </c>
      <c r="BD26" s="68">
        <f>AX26+AW26*(AX26*3/AV26)*(O74-1)</f>
        <v>4.5233622048085856E-2</v>
      </c>
      <c r="BE26" s="438">
        <v>41.9</v>
      </c>
      <c r="BF26" s="94">
        <f t="shared" si="2"/>
        <v>1.8952887638147973</v>
      </c>
    </row>
    <row r="27" spans="2:78" x14ac:dyDescent="0.25">
      <c r="B27" s="573">
        <v>2</v>
      </c>
      <c r="C27" s="393">
        <v>5211</v>
      </c>
      <c r="D27" s="393" t="s">
        <v>8</v>
      </c>
      <c r="E27" s="125">
        <v>7.7999999999999996E-3</v>
      </c>
      <c r="F27" s="126">
        <v>7.7999999999999996E-3</v>
      </c>
      <c r="G27" s="144">
        <v>4.53E-2</v>
      </c>
      <c r="H27" s="144">
        <v>4.53E-2</v>
      </c>
      <c r="I27" s="127">
        <v>0.14019999999999999</v>
      </c>
      <c r="J27" s="128">
        <v>0.14019999999999999</v>
      </c>
      <c r="K27" s="426">
        <v>0.47220000000000001</v>
      </c>
      <c r="L27" s="426">
        <v>0.47220000000000001</v>
      </c>
      <c r="M27" s="427">
        <v>0</v>
      </c>
      <c r="N27" s="58">
        <f t="shared" si="7"/>
        <v>5.8076923076923084</v>
      </c>
      <c r="O27" s="61">
        <f t="shared" si="8"/>
        <v>17.974358974358974</v>
      </c>
      <c r="AO27" s="572"/>
      <c r="AP27" s="661"/>
      <c r="AQ27" s="662"/>
      <c r="AR27" s="108">
        <v>1510</v>
      </c>
      <c r="AS27" s="395">
        <v>7511</v>
      </c>
      <c r="AT27" s="12">
        <f>'Structural Information'!AC8</f>
        <v>2.75</v>
      </c>
      <c r="AU27" s="395">
        <f>'Structural Information'!AB23/1000</f>
        <v>0.25</v>
      </c>
      <c r="AV27" s="12">
        <f>'Structural Information'!$AB$8/((W5/W6)+1)</f>
        <v>1.4462742980561556</v>
      </c>
      <c r="AW27" s="334">
        <f>(0.08*AV27*1000+0.022*'Structural Information'!$AO$18*'Structural Information'!$AE$24)/1000</f>
        <v>0.24664594384449243</v>
      </c>
      <c r="AX27" s="66">
        <f>0.7*'Structural Information'!$AO$24*AV27/AU27</f>
        <v>7.5321965442764587E-3</v>
      </c>
      <c r="AY27" s="438">
        <v>48.7</v>
      </c>
      <c r="AZ27" s="334">
        <f t="shared" si="0"/>
        <v>0.36681797170626357</v>
      </c>
      <c r="BA27" s="68">
        <f>AX27+AW27*(AX27*3/AV27)*(N77-1)</f>
        <v>2.7536533644279486E-2</v>
      </c>
      <c r="BB27" s="438">
        <v>52.4</v>
      </c>
      <c r="BC27" s="68">
        <f t="shared" si="1"/>
        <v>1.442914362960245</v>
      </c>
      <c r="BD27" s="68">
        <f>AX27+AW27*(AX27*3/AV27)*(O77-1)</f>
        <v>4.5233622048085856E-2</v>
      </c>
      <c r="BE27" s="438">
        <v>41.9</v>
      </c>
      <c r="BF27" s="94">
        <f t="shared" si="2"/>
        <v>1.8952887638147973</v>
      </c>
    </row>
    <row r="28" spans="2:78" ht="15.75" thickBot="1" x14ac:dyDescent="0.3">
      <c r="B28" s="572"/>
      <c r="C28" s="395">
        <v>5212</v>
      </c>
      <c r="D28" s="395" t="s">
        <v>8</v>
      </c>
      <c r="E28" s="110">
        <v>7.7999999999999996E-3</v>
      </c>
      <c r="F28" s="111">
        <v>7.7999999999999996E-3</v>
      </c>
      <c r="G28" s="141">
        <v>4.53E-2</v>
      </c>
      <c r="H28" s="141">
        <v>4.53E-2</v>
      </c>
      <c r="I28" s="112">
        <v>0.14019999999999999</v>
      </c>
      <c r="J28" s="113">
        <v>0.14019999999999999</v>
      </c>
      <c r="K28" s="142">
        <v>0.47220000000000001</v>
      </c>
      <c r="L28" s="142">
        <v>0.47220000000000001</v>
      </c>
      <c r="M28" s="326">
        <v>0</v>
      </c>
      <c r="N28" s="65">
        <f t="shared" si="7"/>
        <v>5.8076923076923084</v>
      </c>
      <c r="O28" s="69">
        <f t="shared" si="8"/>
        <v>17.974358974358974</v>
      </c>
      <c r="AO28" s="684"/>
      <c r="AP28" s="685"/>
      <c r="AQ28" s="686"/>
      <c r="AR28" s="416">
        <v>1610</v>
      </c>
      <c r="AS28" s="95">
        <v>7611</v>
      </c>
      <c r="AT28" s="400">
        <f>'Structural Information'!AC8</f>
        <v>2.75</v>
      </c>
      <c r="AU28" s="95">
        <f>'Structural Information'!AB23/1000</f>
        <v>0.25</v>
      </c>
      <c r="AV28" s="400">
        <f>'Structural Information'!$AB$8/((X5/X6)+1)</f>
        <v>1.4628422425032594</v>
      </c>
      <c r="AW28" s="248">
        <f>(0.08*AV28*1000+0.022*'Structural Information'!$AO$18*'Structural Information'!$AE$24)/1000</f>
        <v>0.24797137940026073</v>
      </c>
      <c r="AX28" s="123">
        <f>0.7*'Structural Information'!$AO$24*AV28/AU28</f>
        <v>7.6184823989569753E-3</v>
      </c>
      <c r="AY28" s="419">
        <v>40.799999999999997</v>
      </c>
      <c r="AZ28" s="248">
        <f t="shared" si="0"/>
        <v>0.31083408187744455</v>
      </c>
      <c r="BA28" s="104">
        <f>AX28+AW28*(AX28*3/AV28)*(N80-1)</f>
        <v>3.0469477776028299E-2</v>
      </c>
      <c r="BB28" s="419">
        <v>43.9</v>
      </c>
      <c r="BC28" s="104">
        <f t="shared" si="1"/>
        <v>1.3376100743676422</v>
      </c>
      <c r="BD28" s="104">
        <f>AX28+AW28*(AX28*3/AV28)*(O80-1)</f>
        <v>6.3610824203033489E-2</v>
      </c>
      <c r="BE28" s="419">
        <v>35.1</v>
      </c>
      <c r="BF28" s="105">
        <f t="shared" si="2"/>
        <v>2.2327399295264754</v>
      </c>
    </row>
    <row r="29" spans="2:78" ht="15.75" customHeight="1" x14ac:dyDescent="0.25">
      <c r="B29" s="574"/>
      <c r="C29" s="397">
        <v>5213</v>
      </c>
      <c r="D29" s="397" t="s">
        <v>8</v>
      </c>
      <c r="E29" s="117">
        <v>7.7999999999999996E-3</v>
      </c>
      <c r="F29" s="118">
        <v>7.7999999999999996E-3</v>
      </c>
      <c r="G29" s="181">
        <v>4.53E-2</v>
      </c>
      <c r="H29" s="181">
        <v>4.53E-2</v>
      </c>
      <c r="I29" s="119">
        <v>0.14019999999999999</v>
      </c>
      <c r="J29" s="120">
        <v>0.14019999999999999</v>
      </c>
      <c r="K29" s="351">
        <v>0.47220000000000001</v>
      </c>
      <c r="L29" s="351">
        <v>0.47220000000000001</v>
      </c>
      <c r="M29" s="328">
        <v>0</v>
      </c>
      <c r="N29" s="87">
        <f t="shared" si="7"/>
        <v>5.8076923076923084</v>
      </c>
      <c r="O29" s="90">
        <f t="shared" si="8"/>
        <v>17.974358974358974</v>
      </c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</row>
    <row r="30" spans="2:78" ht="15.75" customHeight="1" x14ac:dyDescent="0.25">
      <c r="B30" s="572">
        <v>3</v>
      </c>
      <c r="C30" s="395">
        <v>5311</v>
      </c>
      <c r="D30" s="395" t="s">
        <v>8</v>
      </c>
      <c r="E30" s="110">
        <v>7.7999999999999996E-3</v>
      </c>
      <c r="F30" s="111">
        <v>7.7999999999999996E-3</v>
      </c>
      <c r="G30" s="141">
        <v>4.53E-2</v>
      </c>
      <c r="H30" s="141">
        <v>4.53E-2</v>
      </c>
      <c r="I30" s="112">
        <v>0.14019999999999999</v>
      </c>
      <c r="J30" s="113">
        <v>0.14019999999999999</v>
      </c>
      <c r="K30" s="142">
        <v>0.47220000000000001</v>
      </c>
      <c r="L30" s="142">
        <v>0.47220000000000001</v>
      </c>
      <c r="M30" s="326">
        <v>0</v>
      </c>
      <c r="N30" s="65">
        <f t="shared" si="7"/>
        <v>5.8076923076923084</v>
      </c>
      <c r="O30" s="69">
        <f t="shared" si="8"/>
        <v>17.974358974358974</v>
      </c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spans="2:78" ht="15" customHeight="1" x14ac:dyDescent="0.25">
      <c r="B31" s="572"/>
      <c r="C31" s="395">
        <v>5312</v>
      </c>
      <c r="D31" s="395" t="s">
        <v>8</v>
      </c>
      <c r="E31" s="110">
        <v>7.7999999999999996E-3</v>
      </c>
      <c r="F31" s="111">
        <v>7.7999999999999996E-3</v>
      </c>
      <c r="G31" s="141">
        <v>4.53E-2</v>
      </c>
      <c r="H31" s="141">
        <v>4.53E-2</v>
      </c>
      <c r="I31" s="112">
        <v>0.14019999999999999</v>
      </c>
      <c r="J31" s="113">
        <v>0.14019999999999999</v>
      </c>
      <c r="K31" s="142">
        <v>0.47220000000000001</v>
      </c>
      <c r="L31" s="142">
        <v>0.47220000000000001</v>
      </c>
      <c r="M31" s="326">
        <v>0</v>
      </c>
      <c r="N31" s="65">
        <f t="shared" si="7"/>
        <v>5.8076923076923084</v>
      </c>
      <c r="O31" s="69">
        <f t="shared" si="8"/>
        <v>17.974358974358974</v>
      </c>
      <c r="Q31" s="116"/>
      <c r="R31" s="116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</row>
    <row r="32" spans="2:78" ht="15.75" customHeight="1" x14ac:dyDescent="0.25">
      <c r="B32" s="572"/>
      <c r="C32" s="395">
        <v>5313</v>
      </c>
      <c r="D32" s="395" t="s">
        <v>8</v>
      </c>
      <c r="E32" s="110">
        <v>7.7999999999999996E-3</v>
      </c>
      <c r="F32" s="111">
        <v>7.7999999999999996E-3</v>
      </c>
      <c r="G32" s="141">
        <v>4.53E-2</v>
      </c>
      <c r="H32" s="141">
        <v>4.53E-2</v>
      </c>
      <c r="I32" s="112">
        <v>0.14019999999999999</v>
      </c>
      <c r="J32" s="113">
        <v>0.14019999999999999</v>
      </c>
      <c r="K32" s="142">
        <v>0.47220000000000001</v>
      </c>
      <c r="L32" s="142">
        <v>0.47220000000000001</v>
      </c>
      <c r="M32" s="326">
        <v>0</v>
      </c>
      <c r="N32" s="65">
        <f t="shared" si="7"/>
        <v>5.8076923076923084</v>
      </c>
      <c r="O32" s="69">
        <f t="shared" si="8"/>
        <v>17.974358974358974</v>
      </c>
      <c r="Q32" s="116"/>
      <c r="R32" s="116"/>
      <c r="S32" s="136"/>
      <c r="T32" s="136"/>
      <c r="U32" s="136"/>
      <c r="V32" s="136"/>
      <c r="W32" s="136"/>
      <c r="X32" s="136"/>
      <c r="Y32" s="137"/>
      <c r="Z32" s="136"/>
      <c r="AA32" s="136"/>
      <c r="AB32" s="136"/>
      <c r="AC32" s="136"/>
      <c r="AD32" s="136"/>
      <c r="AE32" s="136"/>
      <c r="AF32" s="137"/>
      <c r="AG32" s="136"/>
      <c r="AH32" s="136"/>
      <c r="AI32" s="136"/>
      <c r="AJ32" s="136"/>
      <c r="AK32" s="136"/>
      <c r="AL32" s="136"/>
      <c r="AM32" s="137"/>
    </row>
    <row r="33" spans="2:39" ht="15.75" customHeight="1" x14ac:dyDescent="0.25">
      <c r="B33" s="573">
        <v>4</v>
      </c>
      <c r="C33" s="393">
        <v>5411</v>
      </c>
      <c r="D33" s="393" t="s">
        <v>8</v>
      </c>
      <c r="E33" s="125">
        <v>7.7999999999999996E-3</v>
      </c>
      <c r="F33" s="126">
        <v>7.7999999999999996E-3</v>
      </c>
      <c r="G33" s="144">
        <v>4.53E-2</v>
      </c>
      <c r="H33" s="144">
        <v>4.53E-2</v>
      </c>
      <c r="I33" s="127">
        <v>0.14019999999999999</v>
      </c>
      <c r="J33" s="128">
        <v>0.14019999999999999</v>
      </c>
      <c r="K33" s="426">
        <v>0.47220000000000001</v>
      </c>
      <c r="L33" s="426">
        <v>0.47220000000000001</v>
      </c>
      <c r="M33" s="427">
        <v>0</v>
      </c>
      <c r="N33" s="58">
        <f t="shared" ref="N33:N38" si="9">G33/E33</f>
        <v>5.8076923076923084</v>
      </c>
      <c r="O33" s="61">
        <f t="shared" ref="O33:O38" si="10">I33/E33</f>
        <v>17.974358974358974</v>
      </c>
      <c r="Q33" s="116"/>
      <c r="R33" s="116"/>
      <c r="S33" s="136"/>
      <c r="T33" s="136"/>
      <c r="U33" s="136"/>
      <c r="V33" s="136"/>
      <c r="W33" s="136"/>
      <c r="X33" s="136"/>
      <c r="Y33" s="137"/>
      <c r="Z33" s="136"/>
      <c r="AA33" s="136"/>
      <c r="AB33" s="136"/>
      <c r="AC33" s="136"/>
      <c r="AD33" s="136"/>
      <c r="AE33" s="136"/>
      <c r="AF33" s="137"/>
      <c r="AG33" s="136"/>
      <c r="AH33" s="136"/>
      <c r="AI33" s="136"/>
      <c r="AJ33" s="136"/>
      <c r="AK33" s="136"/>
      <c r="AL33" s="136"/>
      <c r="AM33" s="137"/>
    </row>
    <row r="34" spans="2:39" ht="15.75" customHeight="1" x14ac:dyDescent="0.25">
      <c r="B34" s="572"/>
      <c r="C34" s="395">
        <v>5412</v>
      </c>
      <c r="D34" s="395" t="s">
        <v>8</v>
      </c>
      <c r="E34" s="110">
        <v>7.7999999999999996E-3</v>
      </c>
      <c r="F34" s="111">
        <v>7.7999999999999996E-3</v>
      </c>
      <c r="G34" s="141">
        <v>4.53E-2</v>
      </c>
      <c r="H34" s="141">
        <v>4.53E-2</v>
      </c>
      <c r="I34" s="112">
        <v>0.14019999999999999</v>
      </c>
      <c r="J34" s="113">
        <v>0.14019999999999999</v>
      </c>
      <c r="K34" s="142">
        <v>0.47220000000000001</v>
      </c>
      <c r="L34" s="142">
        <v>0.47220000000000001</v>
      </c>
      <c r="M34" s="326">
        <v>0</v>
      </c>
      <c r="N34" s="65">
        <f t="shared" si="9"/>
        <v>5.8076923076923084</v>
      </c>
      <c r="O34" s="69">
        <f t="shared" si="10"/>
        <v>17.974358974358974</v>
      </c>
    </row>
    <row r="35" spans="2:39" ht="15" customHeight="1" x14ac:dyDescent="0.25">
      <c r="B35" s="574"/>
      <c r="C35" s="397">
        <v>5413</v>
      </c>
      <c r="D35" s="397" t="s">
        <v>8</v>
      </c>
      <c r="E35" s="117">
        <v>7.7999999999999996E-3</v>
      </c>
      <c r="F35" s="118">
        <v>7.7999999999999996E-3</v>
      </c>
      <c r="G35" s="181">
        <v>4.53E-2</v>
      </c>
      <c r="H35" s="181">
        <v>4.53E-2</v>
      </c>
      <c r="I35" s="119">
        <v>0.14019999999999999</v>
      </c>
      <c r="J35" s="120">
        <v>0.14019999999999999</v>
      </c>
      <c r="K35" s="351">
        <v>0.47220000000000001</v>
      </c>
      <c r="L35" s="351">
        <v>0.47220000000000001</v>
      </c>
      <c r="M35" s="328">
        <v>0</v>
      </c>
      <c r="N35" s="87">
        <f t="shared" si="9"/>
        <v>5.8076923076923084</v>
      </c>
      <c r="O35" s="90">
        <f t="shared" si="10"/>
        <v>17.974358974358974</v>
      </c>
    </row>
    <row r="36" spans="2:39" ht="15" customHeight="1" x14ac:dyDescent="0.25">
      <c r="B36" s="572">
        <v>5</v>
      </c>
      <c r="C36" s="395">
        <v>5511</v>
      </c>
      <c r="D36" s="395" t="s">
        <v>8</v>
      </c>
      <c r="E36" s="110">
        <v>7.7999999999999996E-3</v>
      </c>
      <c r="F36" s="111">
        <v>7.7999999999999996E-3</v>
      </c>
      <c r="G36" s="141">
        <v>4.53E-2</v>
      </c>
      <c r="H36" s="141">
        <v>4.53E-2</v>
      </c>
      <c r="I36" s="112">
        <v>0.14019999999999999</v>
      </c>
      <c r="J36" s="113">
        <v>0.14019999999999999</v>
      </c>
      <c r="K36" s="142">
        <v>0.47220000000000001</v>
      </c>
      <c r="L36" s="142">
        <v>0.47220000000000001</v>
      </c>
      <c r="M36" s="326">
        <v>0</v>
      </c>
      <c r="N36" s="65">
        <f t="shared" si="9"/>
        <v>5.8076923076923084</v>
      </c>
      <c r="O36" s="69">
        <f t="shared" si="10"/>
        <v>17.974358974358974</v>
      </c>
    </row>
    <row r="37" spans="2:39" ht="15" customHeight="1" x14ac:dyDescent="0.25">
      <c r="B37" s="572"/>
      <c r="C37" s="395">
        <v>5512</v>
      </c>
      <c r="D37" s="395" t="s">
        <v>8</v>
      </c>
      <c r="E37" s="110">
        <v>7.7999999999999996E-3</v>
      </c>
      <c r="F37" s="111">
        <v>7.7999999999999996E-3</v>
      </c>
      <c r="G37" s="141">
        <v>4.53E-2</v>
      </c>
      <c r="H37" s="141">
        <v>4.53E-2</v>
      </c>
      <c r="I37" s="112">
        <v>0.14019999999999999</v>
      </c>
      <c r="J37" s="113">
        <v>0.14019999999999999</v>
      </c>
      <c r="K37" s="142">
        <v>0.47220000000000001</v>
      </c>
      <c r="L37" s="142">
        <v>0.47220000000000001</v>
      </c>
      <c r="M37" s="326">
        <v>0</v>
      </c>
      <c r="N37" s="65">
        <f t="shared" si="9"/>
        <v>5.8076923076923084</v>
      </c>
      <c r="O37" s="69">
        <f t="shared" si="10"/>
        <v>17.974358974358974</v>
      </c>
    </row>
    <row r="38" spans="2:39" ht="15" customHeight="1" thickBot="1" x14ac:dyDescent="0.3">
      <c r="B38" s="684"/>
      <c r="C38" s="95">
        <v>5513</v>
      </c>
      <c r="D38" s="95" t="s">
        <v>8</v>
      </c>
      <c r="E38" s="129">
        <v>7.7999999999999996E-3</v>
      </c>
      <c r="F38" s="130">
        <v>7.7999999999999996E-3</v>
      </c>
      <c r="G38" s="145">
        <v>4.53E-2</v>
      </c>
      <c r="H38" s="145">
        <v>4.53E-2</v>
      </c>
      <c r="I38" s="131">
        <v>0.14019999999999999</v>
      </c>
      <c r="J38" s="132">
        <v>0.14019999999999999</v>
      </c>
      <c r="K38" s="429">
        <v>0.47220000000000001</v>
      </c>
      <c r="L38" s="429">
        <v>0.47220000000000001</v>
      </c>
      <c r="M38" s="430">
        <v>0</v>
      </c>
      <c r="N38" s="122">
        <f t="shared" si="9"/>
        <v>5.8076923076923084</v>
      </c>
      <c r="O38" s="124">
        <f t="shared" si="10"/>
        <v>17.974358974358974</v>
      </c>
    </row>
    <row r="39" spans="2:39" ht="15" customHeight="1" thickBot="1" x14ac:dyDescent="0.3"/>
    <row r="40" spans="2:39" ht="15" customHeight="1" thickBot="1" x14ac:dyDescent="0.3">
      <c r="B40" s="670" t="s">
        <v>278</v>
      </c>
      <c r="C40" s="671"/>
      <c r="D40" s="671"/>
      <c r="E40" s="671"/>
      <c r="F40" s="671"/>
      <c r="G40" s="671"/>
      <c r="H40" s="671"/>
      <c r="I40" s="671"/>
      <c r="J40" s="671"/>
      <c r="K40" s="671"/>
      <c r="L40" s="672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</row>
    <row r="41" spans="2:39" ht="15" customHeight="1" x14ac:dyDescent="0.25">
      <c r="B41" s="668" t="s">
        <v>56</v>
      </c>
      <c r="C41" s="565" t="s">
        <v>28</v>
      </c>
      <c r="D41" s="556" t="s">
        <v>26</v>
      </c>
      <c r="E41" s="558" t="s">
        <v>202</v>
      </c>
      <c r="F41" s="558" t="s">
        <v>203</v>
      </c>
      <c r="G41" s="565" t="s">
        <v>206</v>
      </c>
      <c r="H41" s="556" t="s">
        <v>207</v>
      </c>
      <c r="I41" s="558" t="s">
        <v>204</v>
      </c>
      <c r="J41" s="558" t="s">
        <v>205</v>
      </c>
      <c r="K41" s="565" t="s">
        <v>282</v>
      </c>
      <c r="L41" s="570" t="s">
        <v>283</v>
      </c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</row>
    <row r="42" spans="2:39" ht="15.75" customHeight="1" thickBot="1" x14ac:dyDescent="0.3">
      <c r="B42" s="669"/>
      <c r="C42" s="566"/>
      <c r="D42" s="557"/>
      <c r="E42" s="559"/>
      <c r="F42" s="559"/>
      <c r="G42" s="566"/>
      <c r="H42" s="557"/>
      <c r="I42" s="559"/>
      <c r="J42" s="559"/>
      <c r="K42" s="566"/>
      <c r="L42" s="571"/>
      <c r="Q42" s="116"/>
      <c r="R42" s="116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</row>
    <row r="43" spans="2:39" x14ac:dyDescent="0.25">
      <c r="B43" s="572">
        <v>1</v>
      </c>
      <c r="C43" s="395">
        <v>7111</v>
      </c>
      <c r="D43" s="395" t="s">
        <v>23</v>
      </c>
      <c r="E43" s="49">
        <v>40.799999999999997</v>
      </c>
      <c r="F43" s="50">
        <v>40.799999999999997</v>
      </c>
      <c r="G43" s="51">
        <v>43.9</v>
      </c>
      <c r="H43" s="51">
        <v>43.9</v>
      </c>
      <c r="I43" s="49">
        <v>35.1</v>
      </c>
      <c r="J43" s="50">
        <v>35.1</v>
      </c>
      <c r="K43" s="51">
        <v>4.4000000000000004</v>
      </c>
      <c r="L43" s="134">
        <v>4.4000000000000004</v>
      </c>
      <c r="Q43" s="116"/>
      <c r="R43" s="116"/>
      <c r="S43" s="136"/>
      <c r="T43" s="136"/>
      <c r="U43" s="136"/>
      <c r="V43" s="136"/>
      <c r="W43" s="136"/>
      <c r="X43" s="136"/>
      <c r="Y43" s="137"/>
      <c r="Z43" s="136"/>
      <c r="AA43" s="136"/>
      <c r="AB43" s="136"/>
      <c r="AC43" s="136"/>
      <c r="AD43" s="136"/>
      <c r="AE43" s="136"/>
      <c r="AF43" s="137"/>
      <c r="AG43" s="136"/>
      <c r="AH43" s="136"/>
      <c r="AI43" s="136"/>
      <c r="AJ43" s="136"/>
      <c r="AK43" s="136"/>
      <c r="AL43" s="136"/>
      <c r="AM43" s="137"/>
    </row>
    <row r="44" spans="2:39" x14ac:dyDescent="0.25">
      <c r="B44" s="572"/>
      <c r="C44" s="395">
        <v>7112</v>
      </c>
      <c r="D44" s="395" t="s">
        <v>23</v>
      </c>
      <c r="E44" s="49">
        <v>35.9</v>
      </c>
      <c r="F44" s="50">
        <v>35.9</v>
      </c>
      <c r="G44" s="51">
        <v>38.700000000000003</v>
      </c>
      <c r="H44" s="51">
        <v>38.700000000000003</v>
      </c>
      <c r="I44" s="49">
        <v>31</v>
      </c>
      <c r="J44" s="50">
        <v>31</v>
      </c>
      <c r="K44" s="51">
        <v>3.9</v>
      </c>
      <c r="L44" s="134">
        <v>3.9</v>
      </c>
      <c r="Q44" s="116"/>
      <c r="R44" s="116"/>
      <c r="S44" s="136"/>
      <c r="T44" s="136"/>
      <c r="U44" s="136"/>
      <c r="V44" s="136"/>
      <c r="W44" s="136"/>
      <c r="X44" s="136"/>
      <c r="Y44" s="137"/>
      <c r="Z44" s="136"/>
      <c r="AA44" s="136"/>
      <c r="AB44" s="136"/>
      <c r="AC44" s="136"/>
      <c r="AD44" s="136"/>
      <c r="AE44" s="136"/>
      <c r="AF44" s="137"/>
      <c r="AG44" s="136"/>
      <c r="AH44" s="136"/>
      <c r="AI44" s="136"/>
      <c r="AJ44" s="136"/>
      <c r="AK44" s="136"/>
      <c r="AL44" s="136"/>
      <c r="AM44" s="137"/>
    </row>
    <row r="45" spans="2:39" x14ac:dyDescent="0.25">
      <c r="B45" s="574"/>
      <c r="C45" s="397">
        <v>7113</v>
      </c>
      <c r="D45" s="397" t="s">
        <v>23</v>
      </c>
      <c r="E45" s="73">
        <v>30.6</v>
      </c>
      <c r="F45" s="74">
        <v>30.6</v>
      </c>
      <c r="G45" s="75">
        <v>32.9</v>
      </c>
      <c r="H45" s="75">
        <v>32.9</v>
      </c>
      <c r="I45" s="73">
        <v>26.4</v>
      </c>
      <c r="J45" s="74">
        <v>26.4</v>
      </c>
      <c r="K45" s="75">
        <v>3.3</v>
      </c>
      <c r="L45" s="428">
        <v>3.3</v>
      </c>
    </row>
    <row r="46" spans="2:39" x14ac:dyDescent="0.25">
      <c r="B46" s="572">
        <v>2</v>
      </c>
      <c r="C46" s="395">
        <v>7211</v>
      </c>
      <c r="D46" s="395" t="s">
        <v>23</v>
      </c>
      <c r="E46" s="49">
        <v>48.7</v>
      </c>
      <c r="F46" s="50">
        <v>48.7</v>
      </c>
      <c r="G46" s="51">
        <v>52.4</v>
      </c>
      <c r="H46" s="51">
        <v>52.4</v>
      </c>
      <c r="I46" s="49">
        <v>41.9</v>
      </c>
      <c r="J46" s="50">
        <v>41.9</v>
      </c>
      <c r="K46" s="51">
        <v>5.2</v>
      </c>
      <c r="L46" s="134">
        <v>5.2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</row>
    <row r="47" spans="2:39" ht="15" customHeight="1" x14ac:dyDescent="0.25">
      <c r="B47" s="572"/>
      <c r="C47" s="395">
        <v>7212</v>
      </c>
      <c r="D47" s="395" t="s">
        <v>23</v>
      </c>
      <c r="E47" s="49">
        <v>43.9</v>
      </c>
      <c r="F47" s="50">
        <v>43.9</v>
      </c>
      <c r="G47" s="51">
        <v>47.3</v>
      </c>
      <c r="H47" s="51">
        <v>47.3</v>
      </c>
      <c r="I47" s="49">
        <v>37.799999999999997</v>
      </c>
      <c r="J47" s="50">
        <v>37.799999999999997</v>
      </c>
      <c r="K47" s="51">
        <v>4.7</v>
      </c>
      <c r="L47" s="134">
        <v>4.7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</row>
    <row r="48" spans="2:39" x14ac:dyDescent="0.25">
      <c r="B48" s="572"/>
      <c r="C48" s="395">
        <v>7213</v>
      </c>
      <c r="D48" s="395" t="s">
        <v>23</v>
      </c>
      <c r="E48" s="49">
        <v>35.6</v>
      </c>
      <c r="F48" s="50">
        <v>35.6</v>
      </c>
      <c r="G48" s="51">
        <v>38.299999999999997</v>
      </c>
      <c r="H48" s="51">
        <v>38.299999999999997</v>
      </c>
      <c r="I48" s="49">
        <v>30.6</v>
      </c>
      <c r="J48" s="50">
        <v>30.6</v>
      </c>
      <c r="K48" s="51">
        <v>3.8</v>
      </c>
      <c r="L48" s="134">
        <v>3.8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</row>
    <row r="49" spans="1:35" x14ac:dyDescent="0.25">
      <c r="B49" s="573">
        <v>3</v>
      </c>
      <c r="C49" s="393">
        <v>7311</v>
      </c>
      <c r="D49" s="393" t="s">
        <v>23</v>
      </c>
      <c r="E49" s="80">
        <v>48.7</v>
      </c>
      <c r="F49" s="81">
        <v>48.7</v>
      </c>
      <c r="G49" s="82">
        <v>52.4</v>
      </c>
      <c r="H49" s="82">
        <v>52.4</v>
      </c>
      <c r="I49" s="80">
        <v>41.9</v>
      </c>
      <c r="J49" s="81">
        <v>41.9</v>
      </c>
      <c r="K49" s="82">
        <v>5.2</v>
      </c>
      <c r="L49" s="138">
        <v>5.2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</row>
    <row r="50" spans="1:35" x14ac:dyDescent="0.25">
      <c r="B50" s="572"/>
      <c r="C50" s="395">
        <v>7312</v>
      </c>
      <c r="D50" s="395" t="s">
        <v>23</v>
      </c>
      <c r="E50" s="49">
        <v>43.9</v>
      </c>
      <c r="F50" s="50">
        <v>43.9</v>
      </c>
      <c r="G50" s="51">
        <v>47.3</v>
      </c>
      <c r="H50" s="51">
        <v>47.3</v>
      </c>
      <c r="I50" s="49">
        <v>37.799999999999997</v>
      </c>
      <c r="J50" s="50">
        <v>37.799999999999997</v>
      </c>
      <c r="K50" s="51">
        <v>4.7</v>
      </c>
      <c r="L50" s="134">
        <v>4.7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</row>
    <row r="51" spans="1:35" x14ac:dyDescent="0.25">
      <c r="A51" s="16"/>
      <c r="B51" s="574"/>
      <c r="C51" s="397">
        <v>7313</v>
      </c>
      <c r="D51" s="397" t="s">
        <v>23</v>
      </c>
      <c r="E51" s="73">
        <v>35.6</v>
      </c>
      <c r="F51" s="74">
        <v>35.6</v>
      </c>
      <c r="G51" s="75">
        <v>38.299999999999997</v>
      </c>
      <c r="H51" s="75">
        <v>38.299999999999997</v>
      </c>
      <c r="I51" s="73">
        <v>30.6</v>
      </c>
      <c r="J51" s="74">
        <v>30.6</v>
      </c>
      <c r="K51" s="75">
        <v>3.8</v>
      </c>
      <c r="L51" s="428">
        <v>3.8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</row>
    <row r="52" spans="1:35" x14ac:dyDescent="0.25">
      <c r="A52" s="16"/>
      <c r="B52" s="572">
        <v>4</v>
      </c>
      <c r="C52" s="395">
        <v>7411</v>
      </c>
      <c r="D52" s="395" t="s">
        <v>23</v>
      </c>
      <c r="E52" s="49">
        <v>48.7</v>
      </c>
      <c r="F52" s="50">
        <v>48.7</v>
      </c>
      <c r="G52" s="51">
        <v>52.4</v>
      </c>
      <c r="H52" s="51">
        <v>52.4</v>
      </c>
      <c r="I52" s="49">
        <v>41.9</v>
      </c>
      <c r="J52" s="50">
        <v>41.9</v>
      </c>
      <c r="K52" s="51">
        <v>5.2</v>
      </c>
      <c r="L52" s="134">
        <v>5.2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</row>
    <row r="53" spans="1:35" x14ac:dyDescent="0.25">
      <c r="A53" s="16"/>
      <c r="B53" s="572"/>
      <c r="C53" s="395">
        <v>7412</v>
      </c>
      <c r="D53" s="395" t="s">
        <v>23</v>
      </c>
      <c r="E53" s="49">
        <v>43.9</v>
      </c>
      <c r="F53" s="50">
        <v>43.9</v>
      </c>
      <c r="G53" s="51">
        <v>47.3</v>
      </c>
      <c r="H53" s="51">
        <v>47.3</v>
      </c>
      <c r="I53" s="49">
        <v>37.799999999999997</v>
      </c>
      <c r="J53" s="50">
        <v>37.799999999999997</v>
      </c>
      <c r="K53" s="51">
        <v>4.7</v>
      </c>
      <c r="L53" s="134">
        <v>4.7</v>
      </c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</row>
    <row r="54" spans="1:35" x14ac:dyDescent="0.25">
      <c r="A54" s="16"/>
      <c r="B54" s="572"/>
      <c r="C54" s="395">
        <v>7413</v>
      </c>
      <c r="D54" s="395" t="s">
        <v>23</v>
      </c>
      <c r="E54" s="49">
        <v>35.6</v>
      </c>
      <c r="F54" s="50">
        <v>35.6</v>
      </c>
      <c r="G54" s="51">
        <v>38.299999999999997</v>
      </c>
      <c r="H54" s="51">
        <v>38.299999999999997</v>
      </c>
      <c r="I54" s="49">
        <v>30.6</v>
      </c>
      <c r="J54" s="50">
        <v>30.6</v>
      </c>
      <c r="K54" s="51">
        <v>3.8</v>
      </c>
      <c r="L54" s="134">
        <v>3.8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</row>
    <row r="55" spans="1:35" x14ac:dyDescent="0.25">
      <c r="A55" s="16"/>
      <c r="B55" s="573">
        <v>5</v>
      </c>
      <c r="C55" s="393">
        <v>7511</v>
      </c>
      <c r="D55" s="393" t="s">
        <v>23</v>
      </c>
      <c r="E55" s="80">
        <v>48.7</v>
      </c>
      <c r="F55" s="81">
        <v>48.7</v>
      </c>
      <c r="G55" s="82">
        <v>52.4</v>
      </c>
      <c r="H55" s="82">
        <v>52.4</v>
      </c>
      <c r="I55" s="80">
        <v>41.9</v>
      </c>
      <c r="J55" s="81">
        <v>41.9</v>
      </c>
      <c r="K55" s="82">
        <v>5.2</v>
      </c>
      <c r="L55" s="138">
        <v>5.2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</row>
    <row r="56" spans="1:35" x14ac:dyDescent="0.25">
      <c r="A56" s="16"/>
      <c r="B56" s="572"/>
      <c r="C56" s="395">
        <v>7512</v>
      </c>
      <c r="D56" s="395" t="s">
        <v>23</v>
      </c>
      <c r="E56" s="49">
        <v>43.9</v>
      </c>
      <c r="F56" s="50">
        <v>43.9</v>
      </c>
      <c r="G56" s="51">
        <v>47.3</v>
      </c>
      <c r="H56" s="51">
        <v>47.3</v>
      </c>
      <c r="I56" s="49">
        <v>37.799999999999997</v>
      </c>
      <c r="J56" s="50">
        <v>37.799999999999997</v>
      </c>
      <c r="K56" s="51">
        <v>4.7</v>
      </c>
      <c r="L56" s="134">
        <v>4.7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</row>
    <row r="57" spans="1:35" x14ac:dyDescent="0.25">
      <c r="A57" s="16"/>
      <c r="B57" s="574"/>
      <c r="C57" s="397">
        <v>7513</v>
      </c>
      <c r="D57" s="397" t="s">
        <v>23</v>
      </c>
      <c r="E57" s="73">
        <v>35.6</v>
      </c>
      <c r="F57" s="74">
        <v>35.6</v>
      </c>
      <c r="G57" s="75">
        <v>38.299999999999997</v>
      </c>
      <c r="H57" s="75">
        <v>38.299999999999997</v>
      </c>
      <c r="I57" s="73">
        <v>30.6</v>
      </c>
      <c r="J57" s="74">
        <v>30.6</v>
      </c>
      <c r="K57" s="75">
        <v>3.8</v>
      </c>
      <c r="L57" s="428">
        <v>3.8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</row>
    <row r="58" spans="1:35" x14ac:dyDescent="0.25">
      <c r="A58" s="16"/>
      <c r="B58" s="572">
        <v>6</v>
      </c>
      <c r="C58" s="395">
        <v>7611</v>
      </c>
      <c r="D58" s="395" t="s">
        <v>23</v>
      </c>
      <c r="E58" s="49">
        <v>40.799999999999997</v>
      </c>
      <c r="F58" s="50">
        <v>40.799999999999997</v>
      </c>
      <c r="G58" s="51">
        <v>43.9</v>
      </c>
      <c r="H58" s="51">
        <v>43.9</v>
      </c>
      <c r="I58" s="49">
        <v>35.1</v>
      </c>
      <c r="J58" s="50">
        <v>35.1</v>
      </c>
      <c r="K58" s="51">
        <v>4.4000000000000004</v>
      </c>
      <c r="L58" s="134">
        <v>4.4000000000000004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</row>
    <row r="59" spans="1:35" x14ac:dyDescent="0.25">
      <c r="A59" s="16"/>
      <c r="B59" s="572"/>
      <c r="C59" s="395">
        <v>7612</v>
      </c>
      <c r="D59" s="395" t="s">
        <v>23</v>
      </c>
      <c r="E59" s="49">
        <v>35.9</v>
      </c>
      <c r="F59" s="50">
        <v>35.9</v>
      </c>
      <c r="G59" s="51">
        <v>38.700000000000003</v>
      </c>
      <c r="H59" s="51">
        <v>38.700000000000003</v>
      </c>
      <c r="I59" s="49">
        <v>31</v>
      </c>
      <c r="J59" s="50">
        <v>31</v>
      </c>
      <c r="K59" s="51">
        <v>3.9</v>
      </c>
      <c r="L59" s="134">
        <v>3.9</v>
      </c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</row>
    <row r="60" spans="1:35" ht="15.75" thickBot="1" x14ac:dyDescent="0.3">
      <c r="A60" s="16"/>
      <c r="B60" s="684"/>
      <c r="C60" s="95">
        <v>7613</v>
      </c>
      <c r="D60" s="95" t="s">
        <v>23</v>
      </c>
      <c r="E60" s="96">
        <v>30.6</v>
      </c>
      <c r="F60" s="97">
        <v>30.6</v>
      </c>
      <c r="G60" s="98">
        <v>32.9</v>
      </c>
      <c r="H60" s="98">
        <v>32.9</v>
      </c>
      <c r="I60" s="96">
        <v>26.4</v>
      </c>
      <c r="J60" s="97">
        <v>26.4</v>
      </c>
      <c r="K60" s="98">
        <v>3.3</v>
      </c>
      <c r="L60" s="140">
        <v>3.3</v>
      </c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</row>
    <row r="61" spans="1:35" ht="15.75" thickBot="1" x14ac:dyDescent="0.3">
      <c r="A61" s="16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</row>
    <row r="62" spans="1:35" ht="16.5" thickBot="1" x14ac:dyDescent="0.3">
      <c r="A62" s="16"/>
      <c r="B62" s="670" t="s">
        <v>281</v>
      </c>
      <c r="C62" s="671"/>
      <c r="D62" s="671"/>
      <c r="E62" s="671"/>
      <c r="F62" s="671"/>
      <c r="G62" s="671"/>
      <c r="H62" s="671"/>
      <c r="I62" s="671"/>
      <c r="J62" s="671"/>
      <c r="K62" s="671"/>
      <c r="L62" s="671"/>
      <c r="M62" s="671"/>
      <c r="N62" s="671"/>
      <c r="O62" s="672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</row>
    <row r="63" spans="1:35" x14ac:dyDescent="0.25">
      <c r="A63" s="16"/>
      <c r="B63" s="657" t="s">
        <v>56</v>
      </c>
      <c r="C63" s="667" t="s">
        <v>28</v>
      </c>
      <c r="D63" s="665" t="s">
        <v>26</v>
      </c>
      <c r="E63" s="667" t="s">
        <v>366</v>
      </c>
      <c r="F63" s="667" t="s">
        <v>365</v>
      </c>
      <c r="G63" s="673" t="s">
        <v>364</v>
      </c>
      <c r="H63" s="665" t="s">
        <v>363</v>
      </c>
      <c r="I63" s="667" t="s">
        <v>362</v>
      </c>
      <c r="J63" s="667" t="s">
        <v>361</v>
      </c>
      <c r="K63" s="673" t="s">
        <v>360</v>
      </c>
      <c r="L63" s="665" t="s">
        <v>359</v>
      </c>
      <c r="M63" s="680" t="s">
        <v>301</v>
      </c>
      <c r="N63" s="682" t="s">
        <v>358</v>
      </c>
      <c r="O63" s="687" t="s">
        <v>357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</row>
    <row r="64" spans="1:35" ht="15.75" thickBot="1" x14ac:dyDescent="0.3">
      <c r="A64" s="16"/>
      <c r="B64" s="679"/>
      <c r="C64" s="605"/>
      <c r="D64" s="666"/>
      <c r="E64" s="605"/>
      <c r="F64" s="605"/>
      <c r="G64" s="674"/>
      <c r="H64" s="666"/>
      <c r="I64" s="605"/>
      <c r="J64" s="605"/>
      <c r="K64" s="674"/>
      <c r="L64" s="666"/>
      <c r="M64" s="681"/>
      <c r="N64" s="683"/>
      <c r="O64" s="688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</row>
    <row r="65" spans="1:35" x14ac:dyDescent="0.25">
      <c r="A65" s="16"/>
      <c r="B65" s="572">
        <v>1</v>
      </c>
      <c r="C65" s="395">
        <v>7111</v>
      </c>
      <c r="D65" s="396" t="s">
        <v>23</v>
      </c>
      <c r="E65" s="141">
        <v>1.5699999999999999E-2</v>
      </c>
      <c r="F65" s="141">
        <v>1.5699999999999999E-2</v>
      </c>
      <c r="G65" s="110">
        <v>0.10829999999999999</v>
      </c>
      <c r="H65" s="111">
        <v>0.10829999999999999</v>
      </c>
      <c r="I65" s="141">
        <v>0.24260000000000001</v>
      </c>
      <c r="J65" s="141">
        <v>0.24260000000000001</v>
      </c>
      <c r="K65" s="110">
        <v>0.71250000000000002</v>
      </c>
      <c r="L65" s="111">
        <v>0.71250000000000002</v>
      </c>
      <c r="M65" s="68">
        <v>0.151</v>
      </c>
      <c r="N65" s="65">
        <f>G65/E65</f>
        <v>6.8980891719745223</v>
      </c>
      <c r="O65" s="69">
        <f>I65/E65</f>
        <v>15.45222929936306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</row>
    <row r="66" spans="1:35" x14ac:dyDescent="0.25">
      <c r="A66" s="16"/>
      <c r="B66" s="572"/>
      <c r="C66" s="395">
        <v>7112</v>
      </c>
      <c r="D66" s="396" t="s">
        <v>23</v>
      </c>
      <c r="E66" s="141">
        <v>1.5699999999999999E-2</v>
      </c>
      <c r="F66" s="141">
        <v>1.5699999999999999E-2</v>
      </c>
      <c r="G66" s="110">
        <v>9.0700000000000003E-2</v>
      </c>
      <c r="H66" s="111">
        <v>9.0700000000000003E-2</v>
      </c>
      <c r="I66" s="141">
        <v>0.28039999999999998</v>
      </c>
      <c r="J66" s="141">
        <v>0.28039999999999998</v>
      </c>
      <c r="K66" s="110">
        <v>0.94440000000000002</v>
      </c>
      <c r="L66" s="111">
        <v>0.94440000000000002</v>
      </c>
      <c r="M66" s="68">
        <v>0.1</v>
      </c>
      <c r="N66" s="65">
        <f>G66/E66</f>
        <v>5.7770700636942678</v>
      </c>
      <c r="O66" s="69">
        <f>I66/E66</f>
        <v>17.859872611464969</v>
      </c>
      <c r="AF66" s="143"/>
    </row>
    <row r="67" spans="1:35" x14ac:dyDescent="0.25">
      <c r="A67" s="16"/>
      <c r="B67" s="574"/>
      <c r="C67" s="397">
        <v>7113</v>
      </c>
      <c r="D67" s="398" t="s">
        <v>23</v>
      </c>
      <c r="E67" s="181">
        <v>1.5699999999999999E-2</v>
      </c>
      <c r="F67" s="181">
        <v>1.5699999999999999E-2</v>
      </c>
      <c r="G67" s="117">
        <v>9.0700000000000003E-2</v>
      </c>
      <c r="H67" s="118">
        <v>9.0700000000000003E-2</v>
      </c>
      <c r="I67" s="181">
        <v>0.28039999999999998</v>
      </c>
      <c r="J67" s="181">
        <v>0.28039999999999998</v>
      </c>
      <c r="K67" s="117">
        <v>0.94440000000000002</v>
      </c>
      <c r="L67" s="118">
        <v>0.94440000000000002</v>
      </c>
      <c r="M67" s="89">
        <v>4.8000000000000001E-2</v>
      </c>
      <c r="N67" s="87">
        <f t="shared" ref="N67" si="11">G67/E67</f>
        <v>5.7770700636942678</v>
      </c>
      <c r="O67" s="90">
        <f t="shared" ref="O67" si="12">I67/E67</f>
        <v>17.859872611464969</v>
      </c>
      <c r="AF67" s="143"/>
    </row>
    <row r="68" spans="1:35" x14ac:dyDescent="0.25">
      <c r="A68" s="16"/>
      <c r="B68" s="572">
        <v>2</v>
      </c>
      <c r="C68" s="395">
        <v>7211</v>
      </c>
      <c r="D68" s="396" t="s">
        <v>23</v>
      </c>
      <c r="E68" s="141">
        <v>1.5699999999999999E-2</v>
      </c>
      <c r="F68" s="141">
        <v>1.5699999999999999E-2</v>
      </c>
      <c r="G68" s="110">
        <v>9.7199999999999995E-2</v>
      </c>
      <c r="H68" s="111">
        <v>9.7199999999999995E-2</v>
      </c>
      <c r="I68" s="141">
        <v>0.16930000000000001</v>
      </c>
      <c r="J68" s="141">
        <v>0.16930000000000001</v>
      </c>
      <c r="K68" s="110">
        <v>0.42130000000000001</v>
      </c>
      <c r="L68" s="111">
        <v>0.42130000000000001</v>
      </c>
      <c r="M68" s="68">
        <v>0.30199999999999999</v>
      </c>
      <c r="N68" s="65">
        <f>G68/E68</f>
        <v>6.1910828025477711</v>
      </c>
      <c r="O68" s="69">
        <f>I68/E68</f>
        <v>10.783439490445861</v>
      </c>
      <c r="AF68" s="143"/>
    </row>
    <row r="69" spans="1:35" x14ac:dyDescent="0.25">
      <c r="A69" s="16"/>
      <c r="B69" s="572"/>
      <c r="C69" s="395">
        <v>7212</v>
      </c>
      <c r="D69" s="396" t="s">
        <v>23</v>
      </c>
      <c r="E69" s="141">
        <v>1.5699999999999999E-2</v>
      </c>
      <c r="F69" s="141">
        <v>1.5699999999999999E-2</v>
      </c>
      <c r="G69" s="110">
        <v>0.1016</v>
      </c>
      <c r="H69" s="111">
        <v>0.1016</v>
      </c>
      <c r="I69" s="141">
        <v>0.20680000000000001</v>
      </c>
      <c r="J69" s="141">
        <v>0.20680000000000001</v>
      </c>
      <c r="K69" s="110">
        <v>0.57509999999999994</v>
      </c>
      <c r="L69" s="111">
        <v>0.57509999999999994</v>
      </c>
      <c r="M69" s="68">
        <v>0.19900000000000001</v>
      </c>
      <c r="N69" s="65">
        <f>G69/E69</f>
        <v>6.4713375796178347</v>
      </c>
      <c r="O69" s="69">
        <f>I69/E69</f>
        <v>13.171974522292995</v>
      </c>
      <c r="AF69" s="143"/>
    </row>
    <row r="70" spans="1:35" x14ac:dyDescent="0.25">
      <c r="A70" s="16"/>
      <c r="B70" s="572"/>
      <c r="C70" s="395">
        <v>7213</v>
      </c>
      <c r="D70" s="396" t="s">
        <v>23</v>
      </c>
      <c r="E70" s="141">
        <v>1.5699999999999999E-2</v>
      </c>
      <c r="F70" s="141">
        <v>1.5699999999999999E-2</v>
      </c>
      <c r="G70" s="110">
        <v>9.0700000000000003E-2</v>
      </c>
      <c r="H70" s="111">
        <v>9.0700000000000003E-2</v>
      </c>
      <c r="I70" s="141">
        <v>0.28039999999999998</v>
      </c>
      <c r="J70" s="141">
        <v>0.28039999999999998</v>
      </c>
      <c r="K70" s="110">
        <v>0.94440000000000002</v>
      </c>
      <c r="L70" s="111">
        <v>0.94440000000000002</v>
      </c>
      <c r="M70" s="68">
        <v>9.6000000000000002E-2</v>
      </c>
      <c r="N70" s="65">
        <f t="shared" ref="N70" si="13">G70/E70</f>
        <v>5.7770700636942678</v>
      </c>
      <c r="O70" s="69">
        <f t="shared" ref="O70" si="14">I70/E70</f>
        <v>17.859872611464969</v>
      </c>
      <c r="AF70" s="143"/>
    </row>
    <row r="71" spans="1:35" x14ac:dyDescent="0.25">
      <c r="A71" s="16"/>
      <c r="B71" s="573">
        <v>3</v>
      </c>
      <c r="C71" s="393">
        <v>7311</v>
      </c>
      <c r="D71" s="394" t="s">
        <v>23</v>
      </c>
      <c r="E71" s="144">
        <v>1.5699999999999999E-2</v>
      </c>
      <c r="F71" s="144">
        <v>1.5699999999999999E-2</v>
      </c>
      <c r="G71" s="125">
        <v>9.7199999999999995E-2</v>
      </c>
      <c r="H71" s="126">
        <v>9.7199999999999995E-2</v>
      </c>
      <c r="I71" s="144">
        <v>0.16930000000000001</v>
      </c>
      <c r="J71" s="144">
        <v>0.16930000000000001</v>
      </c>
      <c r="K71" s="125">
        <v>0.42130000000000001</v>
      </c>
      <c r="L71" s="126">
        <v>0.42130000000000001</v>
      </c>
      <c r="M71" s="60">
        <v>0.30199999999999999</v>
      </c>
      <c r="N71" s="58">
        <f>G71/E71</f>
        <v>6.1910828025477711</v>
      </c>
      <c r="O71" s="61">
        <f>I71/E71</f>
        <v>10.783439490445861</v>
      </c>
      <c r="AF71" s="143"/>
    </row>
    <row r="72" spans="1:35" x14ac:dyDescent="0.25">
      <c r="A72" s="16"/>
      <c r="B72" s="572"/>
      <c r="C72" s="395">
        <v>7312</v>
      </c>
      <c r="D72" s="396" t="s">
        <v>23</v>
      </c>
      <c r="E72" s="141">
        <v>1.5699999999999999E-2</v>
      </c>
      <c r="F72" s="141">
        <v>1.5699999999999999E-2</v>
      </c>
      <c r="G72" s="110">
        <v>0.1016</v>
      </c>
      <c r="H72" s="111">
        <v>0.1016</v>
      </c>
      <c r="I72" s="141">
        <v>0.20680000000000001</v>
      </c>
      <c r="J72" s="141">
        <v>0.20680000000000001</v>
      </c>
      <c r="K72" s="110">
        <v>0.57509999999999994</v>
      </c>
      <c r="L72" s="111">
        <v>0.57509999999999994</v>
      </c>
      <c r="M72" s="68">
        <v>0.19900000000000001</v>
      </c>
      <c r="N72" s="65">
        <f>G72/E72</f>
        <v>6.4713375796178347</v>
      </c>
      <c r="O72" s="69">
        <f>I72/E72</f>
        <v>13.171974522292995</v>
      </c>
      <c r="AF72" s="143"/>
    </row>
    <row r="73" spans="1:35" x14ac:dyDescent="0.25">
      <c r="B73" s="574"/>
      <c r="C73" s="397">
        <v>7313</v>
      </c>
      <c r="D73" s="398" t="s">
        <v>23</v>
      </c>
      <c r="E73" s="181">
        <v>1.5699999999999999E-2</v>
      </c>
      <c r="F73" s="181">
        <v>1.5699999999999999E-2</v>
      </c>
      <c r="G73" s="117">
        <v>9.0700000000000003E-2</v>
      </c>
      <c r="H73" s="118">
        <v>9.0700000000000003E-2</v>
      </c>
      <c r="I73" s="181">
        <v>0.28039999999999998</v>
      </c>
      <c r="J73" s="181">
        <v>0.28039999999999998</v>
      </c>
      <c r="K73" s="117">
        <v>0.94440000000000002</v>
      </c>
      <c r="L73" s="118">
        <v>0.94440000000000002</v>
      </c>
      <c r="M73" s="89">
        <v>9.6000000000000002E-2</v>
      </c>
      <c r="N73" s="87">
        <f t="shared" ref="N73" si="15">G73/E73</f>
        <v>5.7770700636942678</v>
      </c>
      <c r="O73" s="90">
        <f t="shared" ref="O73" si="16">I73/E73</f>
        <v>17.859872611464969</v>
      </c>
      <c r="AF73" s="143"/>
    </row>
    <row r="74" spans="1:35" x14ac:dyDescent="0.25">
      <c r="B74" s="572">
        <v>4</v>
      </c>
      <c r="C74" s="395">
        <v>7411</v>
      </c>
      <c r="D74" s="396" t="s">
        <v>23</v>
      </c>
      <c r="E74" s="141">
        <v>1.5699999999999999E-2</v>
      </c>
      <c r="F74" s="141">
        <v>1.5699999999999999E-2</v>
      </c>
      <c r="G74" s="110">
        <v>9.7199999999999995E-2</v>
      </c>
      <c r="H74" s="111">
        <v>9.7199999999999995E-2</v>
      </c>
      <c r="I74" s="141">
        <v>0.16930000000000001</v>
      </c>
      <c r="J74" s="141">
        <v>0.16930000000000001</v>
      </c>
      <c r="K74" s="110">
        <v>0.42130000000000001</v>
      </c>
      <c r="L74" s="111">
        <v>0.42130000000000001</v>
      </c>
      <c r="M74" s="68">
        <v>0.30199999999999999</v>
      </c>
      <c r="N74" s="65">
        <f>G74/E74</f>
        <v>6.1910828025477711</v>
      </c>
      <c r="O74" s="69">
        <f>I74/E74</f>
        <v>10.783439490445861</v>
      </c>
      <c r="AF74" s="143"/>
    </row>
    <row r="75" spans="1:35" ht="15" customHeight="1" x14ac:dyDescent="0.25">
      <c r="B75" s="572"/>
      <c r="C75" s="395">
        <v>7412</v>
      </c>
      <c r="D75" s="396" t="s">
        <v>23</v>
      </c>
      <c r="E75" s="141">
        <v>1.5699999999999999E-2</v>
      </c>
      <c r="F75" s="141">
        <v>1.5699999999999999E-2</v>
      </c>
      <c r="G75" s="110">
        <v>0.1016</v>
      </c>
      <c r="H75" s="111">
        <v>0.1016</v>
      </c>
      <c r="I75" s="141">
        <v>0.20680000000000001</v>
      </c>
      <c r="J75" s="141">
        <v>0.20680000000000001</v>
      </c>
      <c r="K75" s="110">
        <v>0.57509999999999994</v>
      </c>
      <c r="L75" s="111">
        <v>0.57509999999999994</v>
      </c>
      <c r="M75" s="68">
        <v>0.19900000000000001</v>
      </c>
      <c r="N75" s="65">
        <f>G75/E75</f>
        <v>6.4713375796178347</v>
      </c>
      <c r="O75" s="69">
        <f>I75/E75</f>
        <v>13.171974522292995</v>
      </c>
      <c r="AF75" s="143"/>
    </row>
    <row r="76" spans="1:35" ht="15.75" customHeight="1" x14ac:dyDescent="0.25">
      <c r="B76" s="572"/>
      <c r="C76" s="395">
        <v>7413</v>
      </c>
      <c r="D76" s="396" t="s">
        <v>23</v>
      </c>
      <c r="E76" s="141">
        <v>1.5699999999999999E-2</v>
      </c>
      <c r="F76" s="141">
        <v>1.5699999999999999E-2</v>
      </c>
      <c r="G76" s="110">
        <v>9.0700000000000003E-2</v>
      </c>
      <c r="H76" s="111">
        <v>9.0700000000000003E-2</v>
      </c>
      <c r="I76" s="141">
        <v>0.28039999999999998</v>
      </c>
      <c r="J76" s="141">
        <v>0.28039999999999998</v>
      </c>
      <c r="K76" s="110">
        <v>0.94440000000000002</v>
      </c>
      <c r="L76" s="111">
        <v>0.94440000000000002</v>
      </c>
      <c r="M76" s="68">
        <v>9.6000000000000002E-2</v>
      </c>
      <c r="N76" s="65">
        <f t="shared" ref="N76" si="17">G76/E76</f>
        <v>5.7770700636942678</v>
      </c>
      <c r="O76" s="69">
        <f t="shared" ref="O76" si="18">I76/E76</f>
        <v>17.859872611464969</v>
      </c>
      <c r="AF76" s="143"/>
    </row>
    <row r="77" spans="1:35" x14ac:dyDescent="0.25">
      <c r="B77" s="573">
        <v>5</v>
      </c>
      <c r="C77" s="393">
        <v>7511</v>
      </c>
      <c r="D77" s="394" t="s">
        <v>23</v>
      </c>
      <c r="E77" s="144">
        <v>1.5699999999999999E-2</v>
      </c>
      <c r="F77" s="144">
        <v>1.5699999999999999E-2</v>
      </c>
      <c r="G77" s="125">
        <v>9.7199999999999995E-2</v>
      </c>
      <c r="H77" s="126">
        <v>9.7199999999999995E-2</v>
      </c>
      <c r="I77" s="144">
        <v>0.16930000000000001</v>
      </c>
      <c r="J77" s="144">
        <v>0.16930000000000001</v>
      </c>
      <c r="K77" s="125">
        <v>0.42130000000000001</v>
      </c>
      <c r="L77" s="126">
        <v>0.42130000000000001</v>
      </c>
      <c r="M77" s="60">
        <v>0.30199999999999999</v>
      </c>
      <c r="N77" s="58">
        <f>G77/E77</f>
        <v>6.1910828025477711</v>
      </c>
      <c r="O77" s="61">
        <f>I77/E77</f>
        <v>10.783439490445861</v>
      </c>
      <c r="AF77" s="143"/>
    </row>
    <row r="78" spans="1:35" x14ac:dyDescent="0.25">
      <c r="B78" s="572"/>
      <c r="C78" s="395">
        <v>7512</v>
      </c>
      <c r="D78" s="396" t="s">
        <v>23</v>
      </c>
      <c r="E78" s="141">
        <v>1.5699999999999999E-2</v>
      </c>
      <c r="F78" s="141">
        <v>1.5699999999999999E-2</v>
      </c>
      <c r="G78" s="110">
        <v>0.1016</v>
      </c>
      <c r="H78" s="111">
        <v>0.1016</v>
      </c>
      <c r="I78" s="141">
        <v>0.20680000000000001</v>
      </c>
      <c r="J78" s="141">
        <v>0.20680000000000001</v>
      </c>
      <c r="K78" s="110">
        <v>0.57509999999999994</v>
      </c>
      <c r="L78" s="111">
        <v>0.57509999999999994</v>
      </c>
      <c r="M78" s="68">
        <v>0.19900000000000001</v>
      </c>
      <c r="N78" s="65">
        <f>G78/E78</f>
        <v>6.4713375796178347</v>
      </c>
      <c r="O78" s="69">
        <f>I78/E78</f>
        <v>13.171974522292995</v>
      </c>
      <c r="AF78" s="143"/>
    </row>
    <row r="79" spans="1:35" x14ac:dyDescent="0.25">
      <c r="A79" s="16"/>
      <c r="B79" s="574"/>
      <c r="C79" s="397">
        <v>7513</v>
      </c>
      <c r="D79" s="398" t="s">
        <v>23</v>
      </c>
      <c r="E79" s="181">
        <v>1.5699999999999999E-2</v>
      </c>
      <c r="F79" s="181">
        <v>1.5699999999999999E-2</v>
      </c>
      <c r="G79" s="117">
        <v>9.0700000000000003E-2</v>
      </c>
      <c r="H79" s="118">
        <v>9.0700000000000003E-2</v>
      </c>
      <c r="I79" s="181">
        <v>0.28039999999999998</v>
      </c>
      <c r="J79" s="181">
        <v>0.28039999999999998</v>
      </c>
      <c r="K79" s="117">
        <v>0.94440000000000002</v>
      </c>
      <c r="L79" s="118">
        <v>0.94440000000000002</v>
      </c>
      <c r="M79" s="89">
        <v>9.6000000000000002E-2</v>
      </c>
      <c r="N79" s="87">
        <f t="shared" ref="N79" si="19">G79/E79</f>
        <v>5.7770700636942678</v>
      </c>
      <c r="O79" s="90">
        <f t="shared" ref="O79" si="20">I79/E79</f>
        <v>17.859872611464969</v>
      </c>
      <c r="P79" s="16"/>
      <c r="AF79" s="143"/>
    </row>
    <row r="80" spans="1:35" x14ac:dyDescent="0.25">
      <c r="A80" s="16"/>
      <c r="B80" s="572">
        <v>6</v>
      </c>
      <c r="C80" s="395">
        <v>7611</v>
      </c>
      <c r="D80" s="396" t="s">
        <v>23</v>
      </c>
      <c r="E80" s="141">
        <v>1.5699999999999999E-2</v>
      </c>
      <c r="F80" s="141">
        <v>1.5699999999999999E-2</v>
      </c>
      <c r="G80" s="110">
        <v>0.10829999999999999</v>
      </c>
      <c r="H80" s="111">
        <v>0.10829999999999999</v>
      </c>
      <c r="I80" s="141">
        <v>0.24260000000000001</v>
      </c>
      <c r="J80" s="141">
        <v>0.24260000000000001</v>
      </c>
      <c r="K80" s="110">
        <v>0.71250000000000002</v>
      </c>
      <c r="L80" s="111">
        <v>0.71250000000000002</v>
      </c>
      <c r="M80" s="68">
        <v>0.151</v>
      </c>
      <c r="N80" s="65">
        <f>G80/E80</f>
        <v>6.8980891719745223</v>
      </c>
      <c r="O80" s="69">
        <f>I80/E80</f>
        <v>15.45222929936306</v>
      </c>
      <c r="P80" s="16"/>
      <c r="AF80" s="143"/>
    </row>
    <row r="81" spans="1:32" x14ac:dyDescent="0.25">
      <c r="A81" s="16"/>
      <c r="B81" s="572"/>
      <c r="C81" s="395">
        <v>7612</v>
      </c>
      <c r="D81" s="396" t="s">
        <v>23</v>
      </c>
      <c r="E81" s="141">
        <v>1.5699999999999999E-2</v>
      </c>
      <c r="F81" s="141">
        <v>1.5699999999999999E-2</v>
      </c>
      <c r="G81" s="110">
        <v>9.0700000000000003E-2</v>
      </c>
      <c r="H81" s="111">
        <v>9.0700000000000003E-2</v>
      </c>
      <c r="I81" s="141">
        <v>0.28039999999999998</v>
      </c>
      <c r="J81" s="141">
        <v>0.28039999999999998</v>
      </c>
      <c r="K81" s="110">
        <v>0.94440000000000002</v>
      </c>
      <c r="L81" s="111">
        <v>0.94440000000000002</v>
      </c>
      <c r="M81" s="68">
        <v>0.1</v>
      </c>
      <c r="N81" s="65">
        <f>G81/E81</f>
        <v>5.7770700636942678</v>
      </c>
      <c r="O81" s="69">
        <f>I81/E81</f>
        <v>17.859872611464969</v>
      </c>
      <c r="P81" s="16"/>
      <c r="AF81" s="143"/>
    </row>
    <row r="82" spans="1:32" ht="15.75" thickBot="1" x14ac:dyDescent="0.3">
      <c r="A82" s="16"/>
      <c r="B82" s="684"/>
      <c r="C82" s="95">
        <v>7613</v>
      </c>
      <c r="D82" s="194" t="s">
        <v>23</v>
      </c>
      <c r="E82" s="145">
        <v>1.5699999999999999E-2</v>
      </c>
      <c r="F82" s="145">
        <v>1.5699999999999999E-2</v>
      </c>
      <c r="G82" s="129">
        <v>9.0700000000000003E-2</v>
      </c>
      <c r="H82" s="130">
        <v>9.0700000000000003E-2</v>
      </c>
      <c r="I82" s="145">
        <v>0.28039999999999998</v>
      </c>
      <c r="J82" s="145">
        <v>0.28039999999999998</v>
      </c>
      <c r="K82" s="129">
        <v>0.94440000000000002</v>
      </c>
      <c r="L82" s="130">
        <v>0.94440000000000002</v>
      </c>
      <c r="M82" s="104">
        <v>4.8000000000000001E-2</v>
      </c>
      <c r="N82" s="122">
        <f t="shared" ref="N82" si="21">G82/E82</f>
        <v>5.7770700636942678</v>
      </c>
      <c r="O82" s="124">
        <f t="shared" ref="O82" si="22">I82/E82</f>
        <v>17.859872611464969</v>
      </c>
      <c r="P82" s="16"/>
    </row>
    <row r="83" spans="1:32" x14ac:dyDescent="0.25">
      <c r="A83" s="16"/>
      <c r="P83" s="16"/>
    </row>
    <row r="84" spans="1:32" x14ac:dyDescent="0.25">
      <c r="A84" s="16"/>
      <c r="P84" s="16"/>
    </row>
    <row r="85" spans="1:32" x14ac:dyDescent="0.25">
      <c r="A85" s="16"/>
      <c r="P85" s="16"/>
    </row>
    <row r="86" spans="1:32" x14ac:dyDescent="0.25">
      <c r="A86" s="16"/>
      <c r="P86" s="16"/>
    </row>
    <row r="87" spans="1:32" x14ac:dyDescent="0.25">
      <c r="A87" s="16"/>
      <c r="B87" s="106"/>
      <c r="C87" s="48"/>
      <c r="D87" s="48"/>
      <c r="E87" s="141"/>
      <c r="F87" s="141"/>
      <c r="G87" s="141"/>
      <c r="H87" s="141"/>
      <c r="I87" s="141"/>
      <c r="J87" s="141"/>
      <c r="K87" s="141"/>
      <c r="L87" s="141"/>
      <c r="M87" s="68"/>
      <c r="N87" s="65"/>
      <c r="O87" s="65"/>
      <c r="P87" s="16"/>
    </row>
    <row r="88" spans="1:32" x14ac:dyDescent="0.25">
      <c r="A88" s="16"/>
      <c r="B88" s="106"/>
      <c r="C88" s="48"/>
      <c r="D88" s="48"/>
      <c r="E88" s="141"/>
      <c r="F88" s="141"/>
      <c r="G88" s="141"/>
      <c r="H88" s="141"/>
      <c r="I88" s="141"/>
      <c r="J88" s="141"/>
      <c r="K88" s="141"/>
      <c r="L88" s="141"/>
      <c r="M88" s="68"/>
      <c r="N88" s="65"/>
      <c r="O88" s="65"/>
      <c r="P88" s="16"/>
    </row>
    <row r="89" spans="1:3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3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3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32" x14ac:dyDescent="0.25">
      <c r="A92" s="16"/>
      <c r="B92" s="106"/>
      <c r="C92" s="48"/>
      <c r="D92" s="48"/>
      <c r="E92" s="141"/>
      <c r="F92" s="141"/>
      <c r="G92" s="141"/>
      <c r="H92" s="141"/>
      <c r="I92" s="141"/>
      <c r="J92" s="141"/>
      <c r="K92" s="141"/>
      <c r="L92" s="141"/>
      <c r="M92" s="68"/>
      <c r="N92" s="65"/>
      <c r="O92" s="65"/>
      <c r="P92" s="16"/>
    </row>
    <row r="93" spans="1:32" x14ac:dyDescent="0.25">
      <c r="A93" s="16"/>
      <c r="B93" s="106"/>
      <c r="C93" s="48"/>
      <c r="D93" s="48"/>
      <c r="E93" s="141"/>
      <c r="F93" s="141"/>
      <c r="G93" s="141"/>
      <c r="H93" s="141"/>
      <c r="I93" s="141"/>
      <c r="J93" s="141"/>
      <c r="K93" s="141"/>
      <c r="L93" s="141"/>
      <c r="M93" s="68"/>
      <c r="N93" s="65"/>
      <c r="O93" s="65"/>
      <c r="P93" s="16"/>
    </row>
    <row r="94" spans="1:32" x14ac:dyDescent="0.25">
      <c r="A94" s="16"/>
      <c r="B94" s="106"/>
      <c r="C94" s="48"/>
      <c r="D94" s="48"/>
      <c r="E94" s="141"/>
      <c r="F94" s="141"/>
      <c r="G94" s="141"/>
      <c r="H94" s="141"/>
      <c r="I94" s="141"/>
      <c r="J94" s="141"/>
      <c r="K94" s="141"/>
      <c r="L94" s="141"/>
      <c r="M94" s="68"/>
      <c r="N94" s="65"/>
      <c r="O94" s="65"/>
      <c r="P94" s="16"/>
      <c r="Q94" s="16"/>
      <c r="R94" s="16"/>
    </row>
    <row r="95" spans="1:3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3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6"/>
      <c r="B98" s="106"/>
      <c r="C98" s="48"/>
      <c r="D98" s="48"/>
      <c r="E98" s="141"/>
      <c r="F98" s="141"/>
      <c r="G98" s="141"/>
      <c r="H98" s="141"/>
      <c r="I98" s="141"/>
      <c r="J98" s="141"/>
      <c r="K98" s="141"/>
      <c r="L98" s="141"/>
      <c r="M98" s="68"/>
      <c r="N98" s="65"/>
      <c r="O98" s="65"/>
      <c r="P98" s="16"/>
      <c r="Q98" s="16"/>
      <c r="R98" s="16"/>
    </row>
    <row r="99" spans="1:18" x14ac:dyDescent="0.25">
      <c r="A99" s="16"/>
      <c r="B99" s="106"/>
      <c r="C99" s="48"/>
      <c r="D99" s="48"/>
      <c r="E99" s="141"/>
      <c r="F99" s="141"/>
      <c r="G99" s="141"/>
      <c r="H99" s="141"/>
      <c r="I99" s="141"/>
      <c r="J99" s="141"/>
      <c r="K99" s="141"/>
      <c r="L99" s="141"/>
      <c r="M99" s="68"/>
      <c r="N99" s="65"/>
      <c r="O99" s="65"/>
      <c r="P99" s="16"/>
      <c r="Q99" s="16"/>
      <c r="R99" s="16"/>
    </row>
    <row r="100" spans="1:18" x14ac:dyDescent="0.25">
      <c r="B100" s="106"/>
      <c r="C100" s="48"/>
      <c r="D100" s="48"/>
      <c r="E100" s="141"/>
      <c r="F100" s="141"/>
      <c r="G100" s="141"/>
      <c r="H100" s="141"/>
      <c r="I100" s="141"/>
      <c r="J100" s="141"/>
      <c r="K100" s="141"/>
      <c r="L100" s="141"/>
      <c r="M100" s="68"/>
      <c r="N100" s="65"/>
      <c r="O100" s="65"/>
      <c r="P100" s="16"/>
      <c r="Q100" s="16"/>
      <c r="R100" s="16"/>
    </row>
    <row r="101" spans="1:18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</sheetData>
  <mergeCells count="167">
    <mergeCell ref="BJ4:BM4"/>
    <mergeCell ref="BJ5:BM5"/>
    <mergeCell ref="BJ6:BM6"/>
    <mergeCell ref="BJ3:BM3"/>
    <mergeCell ref="BM9:BM10"/>
    <mergeCell ref="BY9:BY10"/>
    <mergeCell ref="BY16:BY17"/>
    <mergeCell ref="AP23:AQ28"/>
    <mergeCell ref="AO23:AO28"/>
    <mergeCell ref="AP17:AQ22"/>
    <mergeCell ref="AO17:AO22"/>
    <mergeCell ref="AP11:AQ16"/>
    <mergeCell ref="AO11:AO16"/>
    <mergeCell ref="B74:B76"/>
    <mergeCell ref="J63:J64"/>
    <mergeCell ref="O63:O64"/>
    <mergeCell ref="Q22:R22"/>
    <mergeCell ref="Q23:R23"/>
    <mergeCell ref="Q24:R24"/>
    <mergeCell ref="K41:K42"/>
    <mergeCell ref="L41:L42"/>
    <mergeCell ref="K22:K23"/>
    <mergeCell ref="B43:B45"/>
    <mergeCell ref="Z3:AF3"/>
    <mergeCell ref="AG3:AM3"/>
    <mergeCell ref="Q6:R6"/>
    <mergeCell ref="Q12:R12"/>
    <mergeCell ref="B77:B79"/>
    <mergeCell ref="B80:B82"/>
    <mergeCell ref="B55:B57"/>
    <mergeCell ref="B58:B60"/>
    <mergeCell ref="B33:B35"/>
    <mergeCell ref="B36:B38"/>
    <mergeCell ref="B14:B16"/>
    <mergeCell ref="B17:B19"/>
    <mergeCell ref="S21:Y21"/>
    <mergeCell ref="Z21:AF21"/>
    <mergeCell ref="AG21:AM21"/>
    <mergeCell ref="Z9:AF9"/>
    <mergeCell ref="Q3:R3"/>
    <mergeCell ref="B65:B67"/>
    <mergeCell ref="B68:B70"/>
    <mergeCell ref="B71:B73"/>
    <mergeCell ref="C3:C4"/>
    <mergeCell ref="D3:D4"/>
    <mergeCell ref="G3:G4"/>
    <mergeCell ref="H3:H4"/>
    <mergeCell ref="AO5:AO10"/>
    <mergeCell ref="Q9:R9"/>
    <mergeCell ref="S9:Y9"/>
    <mergeCell ref="AG9:AM9"/>
    <mergeCell ref="Q10:R10"/>
    <mergeCell ref="Q11:R11"/>
    <mergeCell ref="B63:B64"/>
    <mergeCell ref="C63:C64"/>
    <mergeCell ref="D63:D64"/>
    <mergeCell ref="E63:E64"/>
    <mergeCell ref="F63:F64"/>
    <mergeCell ref="G63:G64"/>
    <mergeCell ref="M63:M64"/>
    <mergeCell ref="N63:N64"/>
    <mergeCell ref="Q21:R21"/>
    <mergeCell ref="H22:H23"/>
    <mergeCell ref="I22:I23"/>
    <mergeCell ref="J22:J23"/>
    <mergeCell ref="I3:I4"/>
    <mergeCell ref="J3:J4"/>
    <mergeCell ref="H63:H64"/>
    <mergeCell ref="I63:I64"/>
    <mergeCell ref="G41:G42"/>
    <mergeCell ref="D41:D42"/>
    <mergeCell ref="C41:C42"/>
    <mergeCell ref="B41:B42"/>
    <mergeCell ref="E41:E42"/>
    <mergeCell ref="B46:B48"/>
    <mergeCell ref="B49:B51"/>
    <mergeCell ref="B52:B54"/>
    <mergeCell ref="B40:L40"/>
    <mergeCell ref="F41:F42"/>
    <mergeCell ref="K63:K64"/>
    <mergeCell ref="L63:L64"/>
    <mergeCell ref="B62:O62"/>
    <mergeCell ref="M22:M23"/>
    <mergeCell ref="N22:N23"/>
    <mergeCell ref="B27:B29"/>
    <mergeCell ref="B30:B32"/>
    <mergeCell ref="E22:E23"/>
    <mergeCell ref="F22:F23"/>
    <mergeCell ref="G22:G23"/>
    <mergeCell ref="BI2:BQ2"/>
    <mergeCell ref="AZ3:AZ4"/>
    <mergeCell ref="BB3:BB4"/>
    <mergeCell ref="BC3:BC4"/>
    <mergeCell ref="BD3:BD4"/>
    <mergeCell ref="BE3:BE4"/>
    <mergeCell ref="BF3:BF4"/>
    <mergeCell ref="AO2:BF2"/>
    <mergeCell ref="AX3:AX4"/>
    <mergeCell ref="AW3:AW4"/>
    <mergeCell ref="AS3:AS4"/>
    <mergeCell ref="AT3:AT4"/>
    <mergeCell ref="AV3:AV4"/>
    <mergeCell ref="AU3:AU4"/>
    <mergeCell ref="AR3:AR4"/>
    <mergeCell ref="AP3:AQ4"/>
    <mergeCell ref="BA3:BA4"/>
    <mergeCell ref="AY3:AY4"/>
    <mergeCell ref="AO3:AO4"/>
    <mergeCell ref="AP5:AQ10"/>
    <mergeCell ref="BI8:BN8"/>
    <mergeCell ref="BO8:BT8"/>
    <mergeCell ref="BU8:BZ8"/>
    <mergeCell ref="BI9:BI10"/>
    <mergeCell ref="BJ9:BJ10"/>
    <mergeCell ref="BK9:BK10"/>
    <mergeCell ref="BL9:BL10"/>
    <mergeCell ref="BN9:BN10"/>
    <mergeCell ref="BO9:BO10"/>
    <mergeCell ref="BP9:BP10"/>
    <mergeCell ref="BR9:BR10"/>
    <mergeCell ref="BT9:BT10"/>
    <mergeCell ref="BU9:BU10"/>
    <mergeCell ref="BV9:BV10"/>
    <mergeCell ref="BW9:BW10"/>
    <mergeCell ref="BX9:BX10"/>
    <mergeCell ref="BZ9:BZ10"/>
    <mergeCell ref="BQ9:BQ10"/>
    <mergeCell ref="BS9:BS10"/>
    <mergeCell ref="BU15:BZ15"/>
    <mergeCell ref="BU16:BU17"/>
    <mergeCell ref="BV16:BV17"/>
    <mergeCell ref="BW16:BW17"/>
    <mergeCell ref="BX16:BX17"/>
    <mergeCell ref="BZ16:BZ17"/>
    <mergeCell ref="Q20:AM20"/>
    <mergeCell ref="Q14:AM14"/>
    <mergeCell ref="Q15:R15"/>
    <mergeCell ref="S15:Y15"/>
    <mergeCell ref="Z15:AF15"/>
    <mergeCell ref="AG15:AM15"/>
    <mergeCell ref="Q18:R18"/>
    <mergeCell ref="Q16:R16"/>
    <mergeCell ref="Q17:R17"/>
    <mergeCell ref="Q2:AM2"/>
    <mergeCell ref="H41:H42"/>
    <mergeCell ref="I41:I42"/>
    <mergeCell ref="J41:J42"/>
    <mergeCell ref="B3:B4"/>
    <mergeCell ref="Q5:R5"/>
    <mergeCell ref="S3:Y3"/>
    <mergeCell ref="K3:K4"/>
    <mergeCell ref="B2:L2"/>
    <mergeCell ref="L3:L4"/>
    <mergeCell ref="B5:B7"/>
    <mergeCell ref="B8:B10"/>
    <mergeCell ref="B11:B13"/>
    <mergeCell ref="B24:B26"/>
    <mergeCell ref="B21:O21"/>
    <mergeCell ref="B22:B23"/>
    <mergeCell ref="C22:C23"/>
    <mergeCell ref="D22:D23"/>
    <mergeCell ref="O22:O23"/>
    <mergeCell ref="E3:E4"/>
    <mergeCell ref="F3:F4"/>
    <mergeCell ref="Q8:AM8"/>
    <mergeCell ref="L22:L23"/>
    <mergeCell ref="Q4:R4"/>
  </mergeCells>
  <phoneticPr fontId="3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sheetPr codeName="Sheet4"/>
  <dimension ref="A1:DE85"/>
  <sheetViews>
    <sheetView topLeftCell="CD1" zoomScaleNormal="100" zoomScaleSheetLayoutView="50" workbookViewId="0">
      <selection activeCell="CR11" sqref="CR11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8.7109375" style="1" customWidth="1"/>
    <col min="9" max="9" width="9.7109375" style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3" width="11.28515625" style="1" bestFit="1" customWidth="1"/>
    <col min="34" max="34" width="12.7109375" style="1" bestFit="1" customWidth="1"/>
    <col min="35" max="35" width="11.28515625" style="1" bestFit="1" customWidth="1"/>
    <col min="36" max="36" width="9.140625" style="1" bestFit="1" customWidth="1"/>
    <col min="37" max="37" width="10" style="1" bestFit="1" customWidth="1"/>
    <col min="38" max="38" width="11.85546875" style="1" bestFit="1" customWidth="1"/>
    <col min="39" max="39" width="10.7109375" style="1" bestFit="1" customWidth="1"/>
    <col min="40" max="40" width="12.85546875" style="1" bestFit="1" customWidth="1"/>
    <col min="41" max="41" width="10.7109375" style="1" bestFit="1" customWidth="1"/>
    <col min="42" max="42" width="7" style="1" bestFit="1" customWidth="1"/>
    <col min="43" max="43" width="4.5703125" style="1" bestFit="1" customWidth="1"/>
    <col min="44" max="44" width="7.7109375" style="1" customWidth="1"/>
    <col min="45" max="45" width="8" style="1" bestFit="1" customWidth="1"/>
    <col min="46" max="46" width="9.140625" style="1" bestFit="1" customWidth="1"/>
    <col min="47" max="47" width="7.140625" style="1" bestFit="1" customWidth="1"/>
    <col min="48" max="48" width="12.85546875" style="1" bestFit="1" customWidth="1"/>
    <col min="49" max="49" width="13.85546875" style="1" customWidth="1"/>
    <col min="50" max="50" width="10.7109375" style="1" bestFit="1" customWidth="1"/>
    <col min="51" max="51" width="7.140625" style="1" bestFit="1" customWidth="1"/>
    <col min="52" max="52" width="13.5703125" style="1" bestFit="1" customWidth="1"/>
    <col min="53" max="53" width="15.140625" style="1" bestFit="1" customWidth="1"/>
    <col min="54" max="54" width="17" style="1" bestFit="1" customWidth="1"/>
    <col min="55" max="55" width="10" style="1" bestFit="1" customWidth="1"/>
    <col min="56" max="56" width="7.140625" style="1" bestFit="1" customWidth="1"/>
    <col min="57" max="57" width="13.85546875" style="1" customWidth="1"/>
    <col min="58" max="58" width="15.7109375" style="1" bestFit="1" customWidth="1"/>
    <col min="59" max="59" width="12.7109375" style="1" bestFit="1" customWidth="1"/>
    <col min="60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1" width="13" style="1" bestFit="1" customWidth="1"/>
    <col min="82" max="82" width="9.5703125" style="1" bestFit="1" customWidth="1"/>
    <col min="83" max="83" width="11.42578125" style="1" customWidth="1"/>
    <col min="84" max="84" width="10.85546875" style="1" customWidth="1"/>
    <col min="85" max="85" width="11.85546875" style="1" customWidth="1"/>
    <col min="86" max="91" width="12.7109375" style="1" customWidth="1"/>
    <col min="92" max="92" width="13.5703125" style="1" bestFit="1" customWidth="1"/>
    <col min="93" max="93" width="11.42578125" style="1" bestFit="1" customWidth="1"/>
    <col min="94" max="94" width="11.5703125" style="1" bestFit="1" customWidth="1"/>
    <col min="95" max="97" width="10.7109375" style="1" customWidth="1"/>
    <col min="98" max="98" width="12.85546875" style="1" bestFit="1" customWidth="1"/>
    <col min="99" max="101" width="12.7109375" style="1" customWidth="1"/>
    <col min="102" max="102" width="12.5703125" style="1" customWidth="1"/>
    <col min="103" max="103" width="12.7109375" style="1" customWidth="1"/>
    <col min="104" max="104" width="11.42578125" style="1" bestFit="1" customWidth="1"/>
    <col min="105" max="106" width="10.7109375" style="1" customWidth="1"/>
    <col min="107" max="107" width="8.140625" style="1" bestFit="1" customWidth="1"/>
    <col min="108" max="108" width="10.7109375" style="1" customWidth="1"/>
    <col min="109" max="109" width="8.7109375" style="1" customWidth="1"/>
    <col min="110" max="16384" width="9.140625" style="1"/>
  </cols>
  <sheetData>
    <row r="1" spans="2:109" ht="15.75" thickBot="1" x14ac:dyDescent="0.3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</row>
    <row r="2" spans="2:109" ht="16.5" customHeight="1" thickBot="1" x14ac:dyDescent="0.3">
      <c r="B2" s="731" t="s">
        <v>137</v>
      </c>
      <c r="C2" s="732"/>
      <c r="D2" s="732"/>
      <c r="E2" s="732"/>
      <c r="F2" s="732"/>
      <c r="G2" s="732"/>
      <c r="H2" s="732"/>
      <c r="I2" s="732"/>
      <c r="J2" s="732"/>
      <c r="K2" s="732"/>
      <c r="L2" s="732"/>
      <c r="M2" s="732"/>
      <c r="N2" s="733"/>
      <c r="P2" s="737" t="s">
        <v>151</v>
      </c>
      <c r="Q2" s="737"/>
      <c r="R2" s="737"/>
      <c r="S2" s="737"/>
      <c r="T2" s="16"/>
      <c r="U2" s="740" t="s">
        <v>180</v>
      </c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2"/>
      <c r="AO2" s="16"/>
      <c r="AP2" s="734" t="s">
        <v>201</v>
      </c>
      <c r="AQ2" s="735"/>
      <c r="AR2" s="735"/>
      <c r="AS2" s="735"/>
      <c r="AT2" s="735"/>
      <c r="AU2" s="735"/>
      <c r="AV2" s="735"/>
      <c r="AW2" s="735"/>
      <c r="AX2" s="735"/>
      <c r="AY2" s="735"/>
      <c r="AZ2" s="735"/>
      <c r="BA2" s="735"/>
      <c r="BB2" s="735"/>
      <c r="BC2" s="735"/>
      <c r="BD2" s="735"/>
      <c r="BE2" s="735"/>
      <c r="BF2" s="736"/>
      <c r="BG2" s="16"/>
      <c r="BH2" s="695" t="s">
        <v>367</v>
      </c>
      <c r="BI2" s="696"/>
      <c r="BJ2" s="696"/>
      <c r="BK2" s="696"/>
      <c r="BL2" s="696"/>
      <c r="BM2" s="696"/>
      <c r="BN2" s="697"/>
      <c r="BO2" s="16"/>
      <c r="BP2" s="698" t="s">
        <v>370</v>
      </c>
      <c r="BQ2" s="699"/>
      <c r="BR2" s="699"/>
      <c r="BS2" s="699"/>
      <c r="BT2" s="699"/>
      <c r="BU2" s="700"/>
      <c r="BV2" s="37"/>
      <c r="BW2" s="717" t="s">
        <v>259</v>
      </c>
      <c r="BX2" s="718"/>
      <c r="BY2" s="718"/>
      <c r="BZ2" s="718"/>
      <c r="CA2" s="719"/>
      <c r="CB2" s="16"/>
      <c r="CC2" s="714" t="s">
        <v>288</v>
      </c>
      <c r="CD2" s="715"/>
      <c r="CE2" s="715"/>
      <c r="CF2" s="715"/>
      <c r="CG2" s="716"/>
      <c r="CH2" s="16"/>
      <c r="CI2" s="707" t="s">
        <v>381</v>
      </c>
      <c r="CJ2" s="708"/>
      <c r="CK2" s="708"/>
      <c r="CL2" s="708"/>
      <c r="CM2" s="708"/>
      <c r="CN2" s="708"/>
      <c r="CO2" s="708"/>
      <c r="CP2" s="709"/>
      <c r="CQ2" s="437"/>
      <c r="CR2" s="437"/>
      <c r="CS2" s="437"/>
      <c r="CT2" s="437"/>
      <c r="CU2" s="16"/>
      <c r="CV2" s="16"/>
      <c r="CW2" s="16"/>
      <c r="CX2" s="16"/>
      <c r="CY2" s="16"/>
      <c r="CZ2" s="16"/>
      <c r="DA2" s="16"/>
      <c r="DB2" s="16"/>
      <c r="DC2" s="16"/>
    </row>
    <row r="3" spans="2:109" ht="16.5" customHeight="1" x14ac:dyDescent="0.25">
      <c r="B3" s="435" t="s">
        <v>5</v>
      </c>
      <c r="C3" s="146" t="s">
        <v>55</v>
      </c>
      <c r="D3" s="436" t="s">
        <v>28</v>
      </c>
      <c r="E3" s="147" t="s">
        <v>135</v>
      </c>
      <c r="F3" s="147" t="s">
        <v>136</v>
      </c>
      <c r="G3" s="147" t="s">
        <v>139</v>
      </c>
      <c r="H3" s="147" t="s">
        <v>138</v>
      </c>
      <c r="I3" s="147" t="s">
        <v>140</v>
      </c>
      <c r="J3" s="147" t="s">
        <v>165</v>
      </c>
      <c r="K3" s="147" t="s">
        <v>141</v>
      </c>
      <c r="L3" s="147" t="s">
        <v>142</v>
      </c>
      <c r="M3" s="147" t="s">
        <v>143</v>
      </c>
      <c r="N3" s="148" t="s">
        <v>144</v>
      </c>
      <c r="P3" s="415" t="s">
        <v>150</v>
      </c>
      <c r="Q3" s="399" t="s">
        <v>147</v>
      </c>
      <c r="R3" s="380" t="s">
        <v>148</v>
      </c>
      <c r="S3" s="399" t="s">
        <v>149</v>
      </c>
      <c r="T3" s="16"/>
      <c r="U3" s="435" t="s">
        <v>5</v>
      </c>
      <c r="V3" s="147" t="s">
        <v>55</v>
      </c>
      <c r="W3" s="147" t="s">
        <v>28</v>
      </c>
      <c r="X3" s="147" t="s">
        <v>152</v>
      </c>
      <c r="Y3" s="147" t="s">
        <v>153</v>
      </c>
      <c r="Z3" s="147" t="s">
        <v>150</v>
      </c>
      <c r="AA3" s="147" t="s">
        <v>145</v>
      </c>
      <c r="AB3" s="147" t="s">
        <v>146</v>
      </c>
      <c r="AC3" s="147" t="s">
        <v>154</v>
      </c>
      <c r="AD3" s="147" t="s">
        <v>174</v>
      </c>
      <c r="AE3" s="147" t="s">
        <v>175</v>
      </c>
      <c r="AF3" s="147" t="s">
        <v>176</v>
      </c>
      <c r="AG3" s="147" t="s">
        <v>177</v>
      </c>
      <c r="AH3" s="147" t="s">
        <v>178</v>
      </c>
      <c r="AI3" s="147" t="s">
        <v>159</v>
      </c>
      <c r="AJ3" s="147" t="s">
        <v>161</v>
      </c>
      <c r="AK3" s="147" t="s">
        <v>162</v>
      </c>
      <c r="AL3" s="150" t="s">
        <v>160</v>
      </c>
      <c r="AM3" s="150" t="s">
        <v>163</v>
      </c>
      <c r="AN3" s="151" t="s">
        <v>164</v>
      </c>
      <c r="AO3" s="16"/>
      <c r="AP3" s="384" t="s">
        <v>5</v>
      </c>
      <c r="AQ3" s="410" t="s">
        <v>55</v>
      </c>
      <c r="AR3" s="385" t="s">
        <v>28</v>
      </c>
      <c r="AS3" s="244" t="s">
        <v>69</v>
      </c>
      <c r="AT3" s="155" t="s">
        <v>161</v>
      </c>
      <c r="AU3" s="386" t="s">
        <v>244</v>
      </c>
      <c r="AV3" s="386" t="s">
        <v>225</v>
      </c>
      <c r="AW3" s="155" t="s">
        <v>235</v>
      </c>
      <c r="AX3" s="446" t="s">
        <v>159</v>
      </c>
      <c r="AY3" s="381" t="s">
        <v>245</v>
      </c>
      <c r="AZ3" s="156" t="s">
        <v>233</v>
      </c>
      <c r="BA3" s="381" t="s">
        <v>369</v>
      </c>
      <c r="BB3" s="447" t="s">
        <v>368</v>
      </c>
      <c r="BC3" s="414" t="s">
        <v>162</v>
      </c>
      <c r="BD3" s="391" t="s">
        <v>246</v>
      </c>
      <c r="BE3" s="414" t="s">
        <v>237</v>
      </c>
      <c r="BF3" s="157" t="s">
        <v>236</v>
      </c>
      <c r="BG3" s="16"/>
      <c r="BH3" s="490" t="s">
        <v>5</v>
      </c>
      <c r="BI3" s="479" t="s">
        <v>56</v>
      </c>
      <c r="BJ3" s="479" t="s">
        <v>28</v>
      </c>
      <c r="BK3" s="479" t="s">
        <v>26</v>
      </c>
      <c r="BL3" s="478" t="s">
        <v>69</v>
      </c>
      <c r="BM3" s="448" t="s">
        <v>428</v>
      </c>
      <c r="BN3" s="449" t="s">
        <v>429</v>
      </c>
      <c r="BO3" s="16"/>
      <c r="BP3" s="746" t="s">
        <v>371</v>
      </c>
      <c r="BQ3" s="558"/>
      <c r="BR3" s="388" t="s">
        <v>372</v>
      </c>
      <c r="BS3" s="388">
        <v>3</v>
      </c>
      <c r="BT3" s="388">
        <v>2</v>
      </c>
      <c r="BU3" s="409">
        <v>1</v>
      </c>
      <c r="BV3" s="16"/>
      <c r="BW3" s="405" t="s">
        <v>20</v>
      </c>
      <c r="BX3" s="158" t="s">
        <v>5</v>
      </c>
      <c r="BY3" s="158">
        <v>3</v>
      </c>
      <c r="BZ3" s="158">
        <v>2</v>
      </c>
      <c r="CA3" s="159">
        <v>1</v>
      </c>
      <c r="CB3" s="16"/>
      <c r="CC3" s="408" t="s">
        <v>5</v>
      </c>
      <c r="CD3" s="389" t="s">
        <v>55</v>
      </c>
      <c r="CE3" s="463" t="s">
        <v>243</v>
      </c>
      <c r="CF3" s="463" t="s">
        <v>194</v>
      </c>
      <c r="CG3" s="464" t="s">
        <v>195</v>
      </c>
      <c r="CH3" s="16"/>
      <c r="CI3" s="384" t="str">
        <f>'System Capacities'!C18</f>
        <v>Storey</v>
      </c>
      <c r="CJ3" s="710" t="str">
        <f>'System Capacities'!D18</f>
        <v>Mode of Failure</v>
      </c>
      <c r="CK3" s="564"/>
      <c r="CL3" s="564"/>
      <c r="CM3" s="235" t="str">
        <f>'System Capacities'!G18</f>
        <v>VR,i [kN]</v>
      </c>
      <c r="CN3" s="385" t="str">
        <f>'System Capacities'!H18</f>
        <v>hs,i [m]</v>
      </c>
      <c r="CO3" s="235" t="str">
        <f>'System Capacities'!I18</f>
        <v>θsys,i [rad]</v>
      </c>
      <c r="CP3" s="465" t="str">
        <f>'System Capacities'!J18</f>
        <v>ky,i [kN/m]</v>
      </c>
      <c r="CQ3" s="16"/>
      <c r="CR3" s="16"/>
      <c r="CS3" s="16"/>
      <c r="CT3" s="16"/>
      <c r="CU3" s="16"/>
      <c r="CV3" s="12"/>
      <c r="CW3" s="16"/>
      <c r="CX3" s="16"/>
      <c r="CY3" s="16"/>
      <c r="CZ3" s="16"/>
      <c r="DA3" s="16"/>
      <c r="DB3" s="16"/>
      <c r="DC3" s="16"/>
    </row>
    <row r="4" spans="2:109" x14ac:dyDescent="0.25">
      <c r="B4" s="743">
        <v>3</v>
      </c>
      <c r="C4" s="393">
        <v>1</v>
      </c>
      <c r="D4" s="393">
        <v>113</v>
      </c>
      <c r="E4" s="160">
        <f>'Structural Information'!$AC$6</f>
        <v>3</v>
      </c>
      <c r="F4" s="403">
        <f>'Structural Information'!$AM$10</f>
        <v>4.5</v>
      </c>
      <c r="G4" s="403">
        <v>0.5</v>
      </c>
      <c r="H4" s="403">
        <v>0.25</v>
      </c>
      <c r="I4" s="161">
        <v>0.25</v>
      </c>
      <c r="J4" s="162">
        <f t="shared" ref="J4:J6" si="0">I4*(H4^3)/12</f>
        <v>3.2552083333333332E-4</v>
      </c>
      <c r="K4" s="403">
        <f>F4-H4</f>
        <v>4.25</v>
      </c>
      <c r="L4" s="403">
        <f>E4-G4</f>
        <v>2.5</v>
      </c>
      <c r="M4" s="403">
        <f t="shared" ref="M4:M6" si="1">SQRT(K4^2+L4^2)</f>
        <v>4.9307707308290052</v>
      </c>
      <c r="N4" s="406">
        <f>ATAN(L4/K4)</f>
        <v>0.53172406725880561</v>
      </c>
      <c r="P4" s="380" t="s">
        <v>145</v>
      </c>
      <c r="Q4" s="163">
        <v>1.3</v>
      </c>
      <c r="R4" s="163">
        <v>0.70699999999999996</v>
      </c>
      <c r="S4" s="163">
        <v>0.47</v>
      </c>
      <c r="T4" s="16"/>
      <c r="U4" s="743">
        <v>3</v>
      </c>
      <c r="V4" s="393">
        <v>1</v>
      </c>
      <c r="W4" s="393">
        <v>113</v>
      </c>
      <c r="X4" s="160">
        <f>1/((((COS(N4))^4)/'Structural Information'!$AR$17)+(((SIN(N4))^4)/'Structural Information'!$AR$18)+(((SIN(N4))^2)*((COS(N4))^2)*((1/'Structural Information'!$AR$19)-(2*'Structural Information'!$AV$19/'Structural Information'!$AR$18))))</f>
        <v>1375.8363758228218</v>
      </c>
      <c r="Y4" s="403">
        <f>((X4*('Structural Information'!$AV$17/1000)*SIN(2*N4))/(4*'Structural Information'!$AR$20*J4*L4))^(1/4)</f>
        <v>1.0803311717923612</v>
      </c>
      <c r="Z4" s="403">
        <f t="shared" ref="Z4:Z18" si="2">Y4*E4</f>
        <v>3.2409935153770837</v>
      </c>
      <c r="AA4" s="144">
        <f>IF(Z4&lt;3.14,$Q$4,0)+IF(Z4&gt;3.14,1,0)*IF(Z4&lt;7.85,$R$4,0)+IF(Z4&gt;7.85,$S$4,0)</f>
        <v>0.70699999999999996</v>
      </c>
      <c r="AB4" s="144">
        <f t="shared" ref="AB4:AB18" si="3">IF(Z4&lt;3.14,$Q$5,0)+IF(Z4&gt;3.14,1,0)*IF(Z4&lt;7.85,$R$5,0)+IF(Z4&gt;7.85,$S$5,0)</f>
        <v>0.01</v>
      </c>
      <c r="AC4" s="161">
        <f>((AA4/Z4)+AB4)*M4</f>
        <v>1.1249207531710215</v>
      </c>
      <c r="AD4" s="160">
        <f>((0.6*'Structural Information'!$AT$17)+(0.3*'Structural Information'!$AV$18))/(AC4/M4)</f>
        <v>1.446461305462462</v>
      </c>
      <c r="AE4" s="403">
        <f>(((1.2*SIN(N4)+0.45*COS(N4))*'Structural Information'!$AT$18)+(0.3*'Structural Information'!$AV$18))/(AC4/M4)</f>
        <v>1.9214686847113289</v>
      </c>
      <c r="AF4" s="403">
        <f>(1.12*'Structural Information'!$AT$19*COS(N4)*SIN(N4))/((AA4*(Z4^(-0.12)))+(AB4*(Z4^(0.88))))</f>
        <v>1.5398017536539861</v>
      </c>
      <c r="AG4" s="403">
        <f>(1.16*'Structural Information'!$AT$19*TAN(N4))/((AA4)+(AB4*Z4))</f>
        <v>1.8641255353024468</v>
      </c>
      <c r="AH4" s="161">
        <f t="shared" ref="AH4" si="4">MIN(AD4:AG4)</f>
        <v>1.446461305462462</v>
      </c>
      <c r="AI4" s="160">
        <f>AH4*AC4*'Structural Information'!$AV$17</f>
        <v>130.17234729388574</v>
      </c>
      <c r="AJ4" s="403">
        <f t="shared" ref="AJ4" si="5">0.8*AI4</f>
        <v>104.1378778351086</v>
      </c>
      <c r="AK4" s="161">
        <f t="shared" ref="AK4" si="6">0.1*AI4</f>
        <v>13.017234729388575</v>
      </c>
      <c r="AL4" s="164">
        <f>(X4*'Structural Information'!$AV$17*AC4)/(M4)</f>
        <v>25110.993418596572</v>
      </c>
      <c r="AM4" s="164">
        <f t="shared" ref="AM4" si="7">4*AL4</f>
        <v>100443.97367438629</v>
      </c>
      <c r="AN4" s="165">
        <f t="shared" ref="AN4" si="8">-0.02*AL4</f>
        <v>-502.21986837193145</v>
      </c>
      <c r="AO4" s="16"/>
      <c r="AP4" s="743">
        <v>3</v>
      </c>
      <c r="AQ4" s="393">
        <v>1</v>
      </c>
      <c r="AR4" s="393">
        <v>103</v>
      </c>
      <c r="AS4" s="403">
        <f>'Structural Information'!$AC$6</f>
        <v>3</v>
      </c>
      <c r="AT4" s="160">
        <f t="shared" ref="AT4:AT18" si="9">AJ4</f>
        <v>104.1378778351086</v>
      </c>
      <c r="AU4" s="60">
        <f t="shared" ref="AU4:AU18" si="10">0.08/100</f>
        <v>8.0000000000000004E-4</v>
      </c>
      <c r="AV4" s="403">
        <f>AT4/(AU4*(SQRT((F4^2)+(E4^2))))</f>
        <v>24068.875529005698</v>
      </c>
      <c r="AW4" s="185">
        <f>AV4*((COS(N4))^2)</f>
        <v>17881.503927718884</v>
      </c>
      <c r="AX4" s="403">
        <f t="shared" ref="AX4:AX18" si="11">AI4</f>
        <v>130.17234729388574</v>
      </c>
      <c r="AY4" s="60">
        <f t="shared" ref="AY4:AY18" si="12">0.22/100</f>
        <v>2.2000000000000001E-3</v>
      </c>
      <c r="AZ4" s="403">
        <f>AX4/(AY4*(SQRT((F4^2)+(E4^2))))</f>
        <v>10940.397967729861</v>
      </c>
      <c r="BA4" s="109">
        <f>(AX4-AT4)/((AY4-AU4)*(SQRT((F4^2)+(E4^2))))</f>
        <v>3438.410789857955</v>
      </c>
      <c r="BB4" s="443">
        <f>BA4*((COS(N4))^2)</f>
        <v>2554.5005611026963</v>
      </c>
      <c r="BC4" s="160">
        <f t="shared" ref="BC4" si="13">AK4</f>
        <v>13.017234729388575</v>
      </c>
      <c r="BD4" s="60">
        <f t="shared" ref="BD4:BD18" si="14">0.89/100</f>
        <v>8.8999999999999999E-3</v>
      </c>
      <c r="BE4" s="403">
        <f>BF4/((COS(N4))^2)</f>
        <v>-6762.2475856014062</v>
      </c>
      <c r="BF4" s="406">
        <f>((BC4*COS(N4))-(AX4*COS(N4)))/((BD4-AY4)*AS4)</f>
        <v>-5023.880597014926</v>
      </c>
      <c r="BG4" s="16"/>
      <c r="BH4" s="743">
        <v>3</v>
      </c>
      <c r="BI4" s="480">
        <v>1</v>
      </c>
      <c r="BJ4" s="480">
        <v>7113</v>
      </c>
      <c r="BK4" s="480" t="s">
        <v>23</v>
      </c>
      <c r="BL4" s="484">
        <f>'Structural Information'!$AC$6</f>
        <v>3</v>
      </c>
      <c r="BM4" s="160">
        <f>('Structural Information'!$AF$24)*(200)/$BL4</f>
        <v>53616.514621265807</v>
      </c>
      <c r="BN4" s="487">
        <f>'Structural Information'!$AB$23*'Structural Information'!$AB$24*(4700*SQRT('Structural Information'!$AM$23))/(BL4*1000)</f>
        <v>433495.56258141535</v>
      </c>
      <c r="BO4" s="16"/>
      <c r="BP4" s="382" t="s">
        <v>373</v>
      </c>
      <c r="BQ4" s="380" t="s">
        <v>374</v>
      </c>
      <c r="BR4" s="380" t="s">
        <v>375</v>
      </c>
      <c r="BS4" s="450">
        <f>'Structural Information'!AC6</f>
        <v>3</v>
      </c>
      <c r="BT4" s="450">
        <f>'Structural Information'!AC7</f>
        <v>3</v>
      </c>
      <c r="BU4" s="451">
        <f>'Structural Information'!AC8</f>
        <v>2.75</v>
      </c>
      <c r="BV4" s="16"/>
      <c r="BW4" s="711">
        <v>1</v>
      </c>
      <c r="BX4" s="454" t="s">
        <v>23</v>
      </c>
      <c r="BY4" s="191">
        <f>(BS5*BS5)/$BN$4</f>
        <v>1.0252571947861007E-6</v>
      </c>
      <c r="BZ4" s="191">
        <f>((BT5*BT5)/$BN$10)</f>
        <v>1.0252571947861007E-6</v>
      </c>
      <c r="CA4" s="192">
        <f>(BU5*BU5)/$BN$16</f>
        <v>7.8970910084508108E-7</v>
      </c>
      <c r="CB4" s="16"/>
      <c r="CC4" s="729">
        <v>3</v>
      </c>
      <c r="CD4" s="393">
        <v>1</v>
      </c>
      <c r="CE4" s="720">
        <f>1/(BY5+BY4+BZ4+CA4+BZ8+CA8)+1/(BY10+BY9+BZ9+CA9+BZ13+CA13)+1/(BY15+BY14+BZ14+CA14+BZ18+CA18)+1/(CA19+BZ19+BY19+BY20+BZ23+CA23)+1/(CA24+BZ24+BY24+BY25+BZ28+CA28)</f>
        <v>62049.092695008338</v>
      </c>
      <c r="CF4" s="720">
        <f>1/(BY6+BY4+BZ4+CA4+BZ8+CA8)+1/(BY11+BY9+BZ9+CA9+BZ13+CA13)+1/(BY16+BY14+BZ14+CA14+BZ18+CA18)+1/(CA19+BZ19+BY19+BY21+BZ23+CA23)+1/(CA24+BZ24+BY24+BY26+BZ28+CA28)</f>
        <v>9622.2142558967043</v>
      </c>
      <c r="CG4" s="723">
        <f>1/(BY7+BY4+BZ4+CA4+BZ8+CA8)+1/(BY12+BY9+BZ9+CA9+BZ13+CA13)+1/(BY17+BY14+BZ14+CA14+BZ18+CA18)+1/(CA19+BZ19+BY19+BY22+BZ23+CA23)+1/(CA24+BZ24+BY24+BY27+BZ28+CA28)</f>
        <v>-19781.917287365028</v>
      </c>
      <c r="CH4" s="16"/>
      <c r="CI4" s="91">
        <f>'System Capacities'!C19</f>
        <v>3</v>
      </c>
      <c r="CJ4" s="703" t="str">
        <f>'System Capacities'!D19</f>
        <v>Diagonal failure / Column</v>
      </c>
      <c r="CK4" s="703"/>
      <c r="CL4" s="703"/>
      <c r="CM4" s="12">
        <f>'System Capacities'!G19</f>
        <v>343.20000000000005</v>
      </c>
      <c r="CN4" s="12">
        <f>'Structural Information'!AC6</f>
        <v>3</v>
      </c>
      <c r="CO4" s="65">
        <f>'System Capacities'!I19</f>
        <v>1.8437014149798058E-3</v>
      </c>
      <c r="CP4" s="401">
        <f>'System Capacities'!J19</f>
        <v>62049.092695008338</v>
      </c>
      <c r="CQ4" s="16"/>
      <c r="CR4" s="16"/>
      <c r="CS4" s="16"/>
      <c r="CT4" s="16"/>
      <c r="CU4" s="16"/>
      <c r="CV4" s="12"/>
      <c r="CW4" s="16"/>
      <c r="CX4" s="16"/>
      <c r="CY4" s="16"/>
      <c r="CZ4" s="16"/>
      <c r="DA4" s="16"/>
      <c r="DB4" s="16"/>
      <c r="DC4" s="16"/>
    </row>
    <row r="5" spans="2:109" x14ac:dyDescent="0.25">
      <c r="B5" s="744"/>
      <c r="C5" s="395">
        <v>2</v>
      </c>
      <c r="D5" s="395">
        <v>213</v>
      </c>
      <c r="E5" s="412">
        <f>'Structural Information'!$AC$6</f>
        <v>3</v>
      </c>
      <c r="F5" s="12">
        <f>'Structural Information'!$AM$9</f>
        <v>2</v>
      </c>
      <c r="G5" s="12">
        <v>0.5</v>
      </c>
      <c r="H5" s="12">
        <v>0.25</v>
      </c>
      <c r="I5" s="413">
        <v>0.25</v>
      </c>
      <c r="J5" s="172">
        <f t="shared" si="0"/>
        <v>3.2552083333333332E-4</v>
      </c>
      <c r="K5" s="12">
        <f t="shared" ref="K5:K6" si="15">F5-H5</f>
        <v>1.75</v>
      </c>
      <c r="L5" s="12">
        <f t="shared" ref="L5:L6" si="16">E5-G5</f>
        <v>2.5</v>
      </c>
      <c r="M5" s="12">
        <f t="shared" si="1"/>
        <v>3.0516389039334255</v>
      </c>
      <c r="N5" s="401">
        <f t="shared" ref="N5:N6" si="17">ATAN(L5/K5)</f>
        <v>0.96007036240568799</v>
      </c>
      <c r="P5" s="380" t="s">
        <v>146</v>
      </c>
      <c r="Q5" s="163">
        <v>-0.17799999999999999</v>
      </c>
      <c r="R5" s="163">
        <v>0.01</v>
      </c>
      <c r="S5" s="163">
        <v>0.04</v>
      </c>
      <c r="T5" s="16"/>
      <c r="U5" s="744"/>
      <c r="V5" s="395">
        <v>2</v>
      </c>
      <c r="W5" s="395">
        <v>213</v>
      </c>
      <c r="X5" s="412">
        <f>1/((((COS(N5))^4)/'Structural Information'!$AR$17)+(((SIN(N5))^4)/'Structural Information'!$AR$18)+(((SIN(N5))^2)*((COS(N5))^2)*((1/'Structural Information'!$AR$19)-(2*'Structural Information'!$AV$19/'Structural Information'!$AR$18))))</f>
        <v>1979.5941814167948</v>
      </c>
      <c r="Y5" s="12">
        <f>((X5*('Structural Information'!$AV$17/1000)*SIN(2*N5))/(4*'Structural Information'!$AR$20*J5*L5))^(1/4)</f>
        <v>1.2047928056896782</v>
      </c>
      <c r="Z5" s="12">
        <f t="shared" si="2"/>
        <v>3.6143784170690347</v>
      </c>
      <c r="AA5" s="141">
        <f t="shared" ref="AA5:AA18" si="18">IF(Z5&lt;3.14,$Q$4,0)+IF(Z5&gt;3.14,1,0)*IF(Z5&lt;7.85,$R$4,0)+IF(Z5&gt;7.85,$S$4,0)</f>
        <v>0.70699999999999996</v>
      </c>
      <c r="AB5" s="141">
        <f t="shared" si="3"/>
        <v>0.01</v>
      </c>
      <c r="AC5" s="413">
        <f t="shared" ref="AC5:AC18" si="19">((AA5/Z5)+AB5)*M5</f>
        <v>0.62744024595813885</v>
      </c>
      <c r="AD5" s="412">
        <f>((0.6*'Structural Information'!$AT$17)+(0.3*'Structural Information'!$AV$18))/(AC5/M5)</f>
        <v>1.604998794363627</v>
      </c>
      <c r="AE5" s="12">
        <f>(((1.2*SIN(N5)+0.45*COS(N5))*'Structural Information'!$AT$18)+(0.3*'Structural Information'!$AV$18))/(AC5/M5)</f>
        <v>2.6560298143692624</v>
      </c>
      <c r="AF5" s="12">
        <f>(1.12*'Structural Information'!$AT$19*COS(N5)*SIN(N5))/((AA5*(Z5^(-0.12)))+(AB5*(Z5^(0.88))))</f>
        <v>1.6686772635859319</v>
      </c>
      <c r="AG5" s="12">
        <f>(1.16*'Structural Information'!$AT$19*TAN(N5))/((AA5)+(AB5*Z5))</f>
        <v>4.5044157573949528</v>
      </c>
      <c r="AH5" s="413">
        <f t="shared" ref="AH5:AH10" si="20">MIN(AD5:AG5)</f>
        <v>1.604998794363627</v>
      </c>
      <c r="AI5" s="412">
        <f>AH5*AC5*'Structural Information'!$AV$17</f>
        <v>80.563267063842432</v>
      </c>
      <c r="AJ5" s="12">
        <f t="shared" ref="AJ5:AJ10" si="21">0.8*AI5</f>
        <v>64.450613651073951</v>
      </c>
      <c r="AK5" s="413">
        <f t="shared" ref="AK5:AK10" si="22">0.1*AI5</f>
        <v>8.0563267063842439</v>
      </c>
      <c r="AL5" s="173">
        <f>(X5*'Structural Information'!$AV$17*AC5)/(M5)</f>
        <v>32561.573611726413</v>
      </c>
      <c r="AM5" s="173">
        <f t="shared" ref="AM5:AM10" si="23">4*AL5</f>
        <v>130246.29444690565</v>
      </c>
      <c r="AN5" s="174">
        <f t="shared" ref="AN5:AN10" si="24">-0.02*AL5</f>
        <v>-651.23147223452827</v>
      </c>
      <c r="AO5" s="16"/>
      <c r="AP5" s="744"/>
      <c r="AQ5" s="395">
        <v>2</v>
      </c>
      <c r="AR5" s="395">
        <v>203</v>
      </c>
      <c r="AS5" s="12">
        <f>'Structural Information'!$AC$6</f>
        <v>3</v>
      </c>
      <c r="AT5" s="412">
        <f t="shared" si="9"/>
        <v>64.450613651073951</v>
      </c>
      <c r="AU5" s="68">
        <f t="shared" si="10"/>
        <v>8.0000000000000004E-4</v>
      </c>
      <c r="AV5" s="12">
        <f>AT5/(AU5*(SQRT((F5^2)+(E5^2))))</f>
        <v>22344.230024429471</v>
      </c>
      <c r="AW5" s="167">
        <f t="shared" ref="AW5:AW18" si="25">AV5*((COS(N5))^2)</f>
        <v>7348.1024912553303</v>
      </c>
      <c r="AX5" s="12">
        <f t="shared" si="11"/>
        <v>80.563267063842432</v>
      </c>
      <c r="AY5" s="68">
        <f t="shared" si="12"/>
        <v>2.2000000000000001E-3</v>
      </c>
      <c r="AZ5" s="12">
        <f>AX5/(AY5*(SQRT((F5^2)+(E5^2))))</f>
        <v>10156.468192922484</v>
      </c>
      <c r="BA5" s="114">
        <f>(AX5-AT5)/((AY5-AU5)*(SQRT((F5^2)+(E5^2))))</f>
        <v>3192.0328606327794</v>
      </c>
      <c r="BB5" s="209">
        <f>BA5*((COS(N5))^2)</f>
        <v>1049.7289273221893</v>
      </c>
      <c r="BC5" s="412">
        <f t="shared" ref="BC5:BC18" si="26">AK5</f>
        <v>8.0563267063842439</v>
      </c>
      <c r="BD5" s="68">
        <f t="shared" si="14"/>
        <v>8.8999999999999999E-3</v>
      </c>
      <c r="BE5" s="12">
        <f t="shared" ref="BE5:BE18" si="27">BF5/((COS(N5))^2)</f>
        <v>-6290.4051172707887</v>
      </c>
      <c r="BF5" s="401">
        <f>((BC5*COS(N5))-(AX5*COS(N5)))/((BD5-AY5)*AS5)</f>
        <v>-2068.6567164179105</v>
      </c>
      <c r="BG5" s="16"/>
      <c r="BH5" s="744"/>
      <c r="BI5" s="481">
        <v>2</v>
      </c>
      <c r="BJ5" s="481">
        <v>7213</v>
      </c>
      <c r="BK5" s="481" t="s">
        <v>23</v>
      </c>
      <c r="BL5" s="485">
        <f>'Structural Information'!$AC$6</f>
        <v>3</v>
      </c>
      <c r="BM5" s="493">
        <f>('Structural Information'!$AF$24)*(200)/$BL5</f>
        <v>53616.514621265807</v>
      </c>
      <c r="BN5" s="488">
        <f>'Structural Information'!$AB$23*'Structural Information'!$AB$24*(4700*SQRT('Structural Information'!$AM$23))/(BL5*1000)</f>
        <v>433495.56258141535</v>
      </c>
      <c r="BO5" s="16"/>
      <c r="BP5" s="729">
        <v>1</v>
      </c>
      <c r="BQ5" s="176">
        <v>1</v>
      </c>
      <c r="BR5" s="177">
        <f>'Structural Information'!$AM$10</f>
        <v>4.5</v>
      </c>
      <c r="BS5" s="403">
        <f>(BS$4/$BR5)</f>
        <v>0.66666666666666663</v>
      </c>
      <c r="BT5" s="403">
        <f t="shared" ref="BT5:BU5" si="28">(BT$4/$BR5)</f>
        <v>0.66666666666666663</v>
      </c>
      <c r="BU5" s="406">
        <f t="shared" si="28"/>
        <v>0.61111111111111116</v>
      </c>
      <c r="BV5" s="16"/>
      <c r="BW5" s="712"/>
      <c r="BX5" s="455" t="s">
        <v>252</v>
      </c>
      <c r="BY5" s="170">
        <f>1/($AW$4)</f>
        <v>5.5923707762066768E-5</v>
      </c>
      <c r="BZ5" s="170">
        <f>1/($AW$9)</f>
        <v>5.5923707762066768E-5</v>
      </c>
      <c r="CA5" s="171">
        <f>1/($AW$14)</f>
        <v>5.3183767341075503E-5</v>
      </c>
      <c r="CB5" s="16"/>
      <c r="CC5" s="730"/>
      <c r="CD5" s="395">
        <v>2</v>
      </c>
      <c r="CE5" s="721"/>
      <c r="CF5" s="721"/>
      <c r="CG5" s="724"/>
      <c r="CH5" s="16"/>
      <c r="CI5" s="91">
        <f>'System Capacities'!C20</f>
        <v>2</v>
      </c>
      <c r="CJ5" s="703" t="str">
        <f>'System Capacities'!D20</f>
        <v>Diagonal failure / Mixed</v>
      </c>
      <c r="CK5" s="703"/>
      <c r="CL5" s="703"/>
      <c r="CM5" s="12">
        <f>'System Capacities'!G20</f>
        <v>343.20000000000005</v>
      </c>
      <c r="CN5" s="12">
        <f>'Structural Information'!AC7</f>
        <v>3</v>
      </c>
      <c r="CO5" s="65">
        <f>'System Capacities'!I20</f>
        <v>1.769385693901867E-3</v>
      </c>
      <c r="CP5" s="401">
        <f>'System Capacities'!J20</f>
        <v>64655.207959619023</v>
      </c>
      <c r="CQ5" s="16"/>
      <c r="CR5" s="16"/>
      <c r="CS5" s="16"/>
      <c r="CT5" s="16"/>
      <c r="CU5" s="16"/>
      <c r="CV5" s="12"/>
      <c r="CW5" s="16"/>
      <c r="CX5" s="16"/>
      <c r="CY5" s="16"/>
      <c r="CZ5" s="16"/>
      <c r="DA5" s="16"/>
      <c r="DB5" s="16"/>
      <c r="DC5" s="16"/>
    </row>
    <row r="6" spans="2:109" ht="15.75" thickBot="1" x14ac:dyDescent="0.3">
      <c r="B6" s="744"/>
      <c r="C6" s="395">
        <v>3</v>
      </c>
      <c r="D6" s="395">
        <v>313</v>
      </c>
      <c r="E6" s="412">
        <f>'Structural Information'!$AC$6</f>
        <v>3</v>
      </c>
      <c r="F6" s="12">
        <f>'Structural Information'!$AM$8</f>
        <v>4.5</v>
      </c>
      <c r="G6" s="12">
        <v>0.5</v>
      </c>
      <c r="H6" s="12">
        <v>0.25</v>
      </c>
      <c r="I6" s="413">
        <v>0.25</v>
      </c>
      <c r="J6" s="172">
        <f t="shared" si="0"/>
        <v>3.2552083333333332E-4</v>
      </c>
      <c r="K6" s="12">
        <f t="shared" si="15"/>
        <v>4.25</v>
      </c>
      <c r="L6" s="12">
        <f t="shared" si="16"/>
        <v>2.5</v>
      </c>
      <c r="M6" s="12">
        <f t="shared" si="1"/>
        <v>4.9307707308290052</v>
      </c>
      <c r="N6" s="401">
        <f t="shared" si="17"/>
        <v>0.53172406725880561</v>
      </c>
      <c r="T6" s="16"/>
      <c r="U6" s="744"/>
      <c r="V6" s="395">
        <v>3</v>
      </c>
      <c r="W6" s="395">
        <v>313</v>
      </c>
      <c r="X6" s="412">
        <f>1/((((COS(N6))^4)/'Structural Information'!$AR$17)+(((SIN(N6))^4)/'Structural Information'!$AR$18)+(((SIN(N6))^2)*((COS(N6))^2)*((1/'Structural Information'!$AR$19)-(2*'Structural Information'!$AV$19/'Structural Information'!$AR$18))))</f>
        <v>1375.8363758228218</v>
      </c>
      <c r="Y6" s="12">
        <f>((X6*('Structural Information'!$AV$17/1000)*SIN(2*N6))/(4*'Structural Information'!$AR$20*J6*L6))^(1/4)</f>
        <v>1.0803311717923612</v>
      </c>
      <c r="Z6" s="12">
        <f t="shared" si="2"/>
        <v>3.2409935153770837</v>
      </c>
      <c r="AA6" s="141">
        <f t="shared" si="18"/>
        <v>0.70699999999999996</v>
      </c>
      <c r="AB6" s="141">
        <f t="shared" si="3"/>
        <v>0.01</v>
      </c>
      <c r="AC6" s="413">
        <f t="shared" si="19"/>
        <v>1.1249207531710215</v>
      </c>
      <c r="AD6" s="412">
        <f>((0.6*'Structural Information'!$AT$17)+(0.3*'Structural Information'!$AV$18))/(AC6/M6)</f>
        <v>1.446461305462462</v>
      </c>
      <c r="AE6" s="12">
        <f>(((1.2*SIN(N6)+0.45*COS(N6))*'Structural Information'!$AT$18)+(0.3*'Structural Information'!$AV$18))/(AC6/M6)</f>
        <v>1.9214686847113289</v>
      </c>
      <c r="AF6" s="12">
        <f>(1.12*'Structural Information'!$AT$19*COS(N6)*SIN(N6))/((AA6*(Z6^(-0.12)))+(AB6*(Z6^(0.88))))</f>
        <v>1.5398017536539861</v>
      </c>
      <c r="AG6" s="12">
        <f>(1.16*'Structural Information'!$AT$19*TAN(N6))/((AA6)+(AB6*Z6))</f>
        <v>1.8641255353024468</v>
      </c>
      <c r="AH6" s="413">
        <f t="shared" si="20"/>
        <v>1.446461305462462</v>
      </c>
      <c r="AI6" s="412">
        <f>AH6*AC6*'Structural Information'!$AV$17</f>
        <v>130.17234729388574</v>
      </c>
      <c r="AJ6" s="12">
        <f t="shared" si="21"/>
        <v>104.1378778351086</v>
      </c>
      <c r="AK6" s="413">
        <f t="shared" si="22"/>
        <v>13.017234729388575</v>
      </c>
      <c r="AL6" s="173">
        <f>(X6*'Structural Information'!$AV$17*AC6)/(M6)</f>
        <v>25110.993418596572</v>
      </c>
      <c r="AM6" s="173">
        <f t="shared" si="23"/>
        <v>100443.97367438629</v>
      </c>
      <c r="AN6" s="174">
        <f t="shared" si="24"/>
        <v>-502.21986837193145</v>
      </c>
      <c r="AO6" s="16"/>
      <c r="AP6" s="744"/>
      <c r="AQ6" s="395">
        <v>3</v>
      </c>
      <c r="AR6" s="395">
        <v>303</v>
      </c>
      <c r="AS6" s="12">
        <f>'Structural Information'!$AC$6</f>
        <v>3</v>
      </c>
      <c r="AT6" s="412">
        <f t="shared" si="9"/>
        <v>104.1378778351086</v>
      </c>
      <c r="AU6" s="68">
        <f t="shared" si="10"/>
        <v>8.0000000000000004E-4</v>
      </c>
      <c r="AV6" s="12">
        <f>AT6/(AU6*(SQRT((F6^2)+(E6^2))))</f>
        <v>24068.875529005698</v>
      </c>
      <c r="AW6" s="167">
        <f t="shared" si="25"/>
        <v>17881.503927718884</v>
      </c>
      <c r="AX6" s="12">
        <f t="shared" si="11"/>
        <v>130.17234729388574</v>
      </c>
      <c r="AY6" s="68">
        <f t="shared" si="12"/>
        <v>2.2000000000000001E-3</v>
      </c>
      <c r="AZ6" s="12">
        <f>AX6/(AY6*(SQRT((F6^2)+(E6^2))))</f>
        <v>10940.397967729861</v>
      </c>
      <c r="BA6" s="114">
        <f>(AX6-AT6)/((AY6-AU6)*(SQRT((F6^2)+(E6^2))))</f>
        <v>3438.410789857955</v>
      </c>
      <c r="BB6" s="209">
        <f>BA6*((COS(N6))^2)</f>
        <v>2554.5005611026963</v>
      </c>
      <c r="BC6" s="412">
        <f t="shared" si="26"/>
        <v>13.017234729388575</v>
      </c>
      <c r="BD6" s="68">
        <f t="shared" si="14"/>
        <v>8.8999999999999999E-3</v>
      </c>
      <c r="BE6" s="12">
        <f t="shared" si="27"/>
        <v>-6762.2475856014062</v>
      </c>
      <c r="BF6" s="401">
        <f t="shared" ref="BF6:BF18" si="29">((BC6*COS(N6))-(AX6*COS(N6)))/((BD6-AY6)*AS6)</f>
        <v>-5023.880597014926</v>
      </c>
      <c r="BG6" s="16"/>
      <c r="BH6" s="744"/>
      <c r="BI6" s="481">
        <v>3</v>
      </c>
      <c r="BJ6" s="481">
        <v>7313</v>
      </c>
      <c r="BK6" s="481" t="s">
        <v>23</v>
      </c>
      <c r="BL6" s="485">
        <f>'Structural Information'!$AC$6</f>
        <v>3</v>
      </c>
      <c r="BM6" s="493">
        <f>('Structural Information'!$AF$24)*(200)/$BL6</f>
        <v>53616.514621265807</v>
      </c>
      <c r="BN6" s="488">
        <f>'Structural Information'!$AB$23*'Structural Information'!$AB$24*(4700*SQRT('Structural Information'!$AM$23))/(BL6*1000)</f>
        <v>433495.56258141535</v>
      </c>
      <c r="BO6" s="16"/>
      <c r="BP6" s="601"/>
      <c r="BQ6" s="244" t="s">
        <v>376</v>
      </c>
      <c r="BR6" s="452">
        <f>'Structural Information'!$AM$10</f>
        <v>4.5</v>
      </c>
      <c r="BS6" s="404">
        <f t="shared" ref="BS6:BU14" si="30">(BS$4/$BR6)</f>
        <v>0.66666666666666663</v>
      </c>
      <c r="BT6" s="404">
        <f t="shared" si="30"/>
        <v>0.66666666666666663</v>
      </c>
      <c r="BU6" s="407">
        <f t="shared" si="30"/>
        <v>0.61111111111111116</v>
      </c>
      <c r="BV6" s="16"/>
      <c r="BW6" s="712"/>
      <c r="BX6" s="456" t="s">
        <v>252</v>
      </c>
      <c r="BY6" s="170">
        <f>1/($BB$4)</f>
        <v>3.9146595433446759E-4</v>
      </c>
      <c r="BZ6" s="170">
        <f>1/($BB$9)</f>
        <v>3.9146595433446759E-4</v>
      </c>
      <c r="CA6" s="171">
        <f>1/($BB$14)</f>
        <v>3.7228637138752869E-4</v>
      </c>
      <c r="CB6" s="16"/>
      <c r="CC6" s="730"/>
      <c r="CD6" s="395">
        <v>3</v>
      </c>
      <c r="CE6" s="721"/>
      <c r="CF6" s="721"/>
      <c r="CG6" s="724"/>
      <c r="CH6" s="16"/>
      <c r="CI6" s="103">
        <f>'System Capacities'!C21</f>
        <v>1</v>
      </c>
      <c r="CJ6" s="704" t="str">
        <f>'System Capacities'!D21</f>
        <v>Diagonal failure / Mixed</v>
      </c>
      <c r="CK6" s="704"/>
      <c r="CL6" s="704"/>
      <c r="CM6" s="400">
        <f>'System Capacities'!G21</f>
        <v>343.20000000000005</v>
      </c>
      <c r="CN6" s="400">
        <f>'Structural Information'!AC8</f>
        <v>2.75</v>
      </c>
      <c r="CO6" s="122">
        <f>'System Capacities'!I21</f>
        <v>1.7399209257659403E-3</v>
      </c>
      <c r="CP6" s="402">
        <f>'System Capacities'!J21</f>
        <v>71727.397579899276</v>
      </c>
      <c r="CQ6" s="16"/>
      <c r="CR6" s="16"/>
      <c r="CS6" s="16"/>
      <c r="CT6" s="16"/>
      <c r="CU6" s="16"/>
      <c r="CV6" s="12"/>
      <c r="CW6" s="16"/>
      <c r="CX6" s="16"/>
      <c r="CY6" s="16"/>
      <c r="CZ6" s="16"/>
      <c r="DA6" s="16"/>
      <c r="DB6" s="16"/>
      <c r="DC6" s="16"/>
    </row>
    <row r="7" spans="2:109" ht="16.5" thickBot="1" x14ac:dyDescent="0.3">
      <c r="B7" s="744"/>
      <c r="C7" s="395">
        <v>4</v>
      </c>
      <c r="D7" s="395">
        <v>413</v>
      </c>
      <c r="E7" s="412">
        <f>'Structural Information'!$AC$6</f>
        <v>3</v>
      </c>
      <c r="F7" s="12">
        <f>'Structural Information'!$AM$7</f>
        <v>2</v>
      </c>
      <c r="G7" s="12">
        <v>0.5</v>
      </c>
      <c r="H7" s="12">
        <v>0.25</v>
      </c>
      <c r="I7" s="413">
        <v>0.25</v>
      </c>
      <c r="J7" s="172">
        <f t="shared" ref="J7:J13" si="31">I7*(H7^3)/12</f>
        <v>3.2552083333333332E-4</v>
      </c>
      <c r="K7" s="12">
        <f>F7-H7</f>
        <v>1.75</v>
      </c>
      <c r="L7" s="12">
        <f>E7-G7</f>
        <v>2.5</v>
      </c>
      <c r="M7" s="12">
        <f t="shared" ref="M7:M13" si="32">SQRT(K7^2+L7^2)</f>
        <v>3.0516389039334255</v>
      </c>
      <c r="N7" s="401">
        <f>ATAN(L7/K7)</f>
        <v>0.96007036240568799</v>
      </c>
      <c r="P7" s="738" t="s">
        <v>173</v>
      </c>
      <c r="Q7" s="738"/>
      <c r="R7" s="738"/>
      <c r="S7" s="738"/>
      <c r="T7" s="16"/>
      <c r="U7" s="744"/>
      <c r="V7" s="395">
        <v>4</v>
      </c>
      <c r="W7" s="395">
        <v>413</v>
      </c>
      <c r="X7" s="412">
        <f>1/((((COS(N7))^4)/'Structural Information'!$AR$17)+(((SIN(N7))^4)/'Structural Information'!$AR$18)+(((SIN(N7))^2)*((COS(N7))^2)*((1/'Structural Information'!$AR$19)-(2*'Structural Information'!$AV$19/'Structural Information'!$AR$18))))</f>
        <v>1979.5941814167948</v>
      </c>
      <c r="Y7" s="12">
        <f>((X7*('Structural Information'!$AV$17/1000)*SIN(2*N7))/(4*'Structural Information'!$AR$20*J7*L7))^(1/4)</f>
        <v>1.2047928056896782</v>
      </c>
      <c r="Z7" s="12">
        <f t="shared" si="2"/>
        <v>3.6143784170690347</v>
      </c>
      <c r="AA7" s="141">
        <f t="shared" si="18"/>
        <v>0.70699999999999996</v>
      </c>
      <c r="AB7" s="141">
        <f t="shared" si="3"/>
        <v>0.01</v>
      </c>
      <c r="AC7" s="413">
        <f t="shared" si="19"/>
        <v>0.62744024595813885</v>
      </c>
      <c r="AD7" s="412">
        <f>((0.6*'Structural Information'!$AT$17)+(0.3*'Structural Information'!$AV$18))/(AC7/M7)</f>
        <v>1.604998794363627</v>
      </c>
      <c r="AE7" s="12">
        <f>(((1.2*SIN(N7)+0.45*COS(N7))*'Structural Information'!$AT$18)+(0.3*'Structural Information'!$AV$18))/(AC7/M7)</f>
        <v>2.6560298143692624</v>
      </c>
      <c r="AF7" s="12">
        <f>(1.12*'Structural Information'!$AT$19*COS(N7)*SIN(N7))/((AA7*(Z7^(-0.12)))+(AB7*(Z7^(0.88))))</f>
        <v>1.6686772635859319</v>
      </c>
      <c r="AG7" s="12">
        <f>(1.16*'Structural Information'!$AT$19*TAN(N7))/((AA7)+(AB7*Z7))</f>
        <v>4.5044157573949528</v>
      </c>
      <c r="AH7" s="413">
        <f t="shared" si="20"/>
        <v>1.604998794363627</v>
      </c>
      <c r="AI7" s="412">
        <f>AH7*AC7*'Structural Information'!$AV$17</f>
        <v>80.563267063842432</v>
      </c>
      <c r="AJ7" s="12">
        <f t="shared" si="21"/>
        <v>64.450613651073951</v>
      </c>
      <c r="AK7" s="413">
        <f t="shared" si="22"/>
        <v>8.0563267063842439</v>
      </c>
      <c r="AL7" s="173">
        <f>(X7*'Structural Information'!$AV$17*AC7)/(M7)</f>
        <v>32561.573611726413</v>
      </c>
      <c r="AM7" s="173">
        <f t="shared" si="23"/>
        <v>130246.29444690565</v>
      </c>
      <c r="AN7" s="174">
        <f t="shared" si="24"/>
        <v>-651.23147223452827</v>
      </c>
      <c r="AO7" s="16"/>
      <c r="AP7" s="744"/>
      <c r="AQ7" s="395">
        <v>4</v>
      </c>
      <c r="AR7" s="395">
        <v>403</v>
      </c>
      <c r="AS7" s="12">
        <f>'Structural Information'!$AC$6</f>
        <v>3</v>
      </c>
      <c r="AT7" s="412">
        <f t="shared" si="9"/>
        <v>64.450613651073951</v>
      </c>
      <c r="AU7" s="68">
        <f t="shared" si="10"/>
        <v>8.0000000000000004E-4</v>
      </c>
      <c r="AV7" s="12">
        <f t="shared" ref="AV7:AV18" si="33">AT7/(AU7*(SQRT((F7^2)+(E7^2))))</f>
        <v>22344.230024429471</v>
      </c>
      <c r="AW7" s="167">
        <f t="shared" si="25"/>
        <v>7348.1024912553303</v>
      </c>
      <c r="AX7" s="12">
        <f t="shared" si="11"/>
        <v>80.563267063842432</v>
      </c>
      <c r="AY7" s="68">
        <f t="shared" si="12"/>
        <v>2.2000000000000001E-3</v>
      </c>
      <c r="AZ7" s="12">
        <f>AX7/(AY7*(SQRT((F7^2)+(E7^2))))</f>
        <v>10156.468192922484</v>
      </c>
      <c r="BA7" s="114">
        <f>(AX7-AT7)/((AY7-AU7)*(SQRT((F7^2)+(E7^2))))</f>
        <v>3192.0328606327794</v>
      </c>
      <c r="BB7" s="209">
        <f>BA7*((COS(N7))^2)</f>
        <v>1049.7289273221893</v>
      </c>
      <c r="BC7" s="412">
        <f t="shared" si="26"/>
        <v>8.0563267063842439</v>
      </c>
      <c r="BD7" s="68">
        <f t="shared" si="14"/>
        <v>8.8999999999999999E-3</v>
      </c>
      <c r="BE7" s="12">
        <f t="shared" si="27"/>
        <v>-6290.4051172707887</v>
      </c>
      <c r="BF7" s="401">
        <f t="shared" si="29"/>
        <v>-2068.6567164179105</v>
      </c>
      <c r="BG7" s="16"/>
      <c r="BH7" s="744"/>
      <c r="BI7" s="481">
        <v>4</v>
      </c>
      <c r="BJ7" s="481">
        <v>7413</v>
      </c>
      <c r="BK7" s="481" t="s">
        <v>23</v>
      </c>
      <c r="BL7" s="485">
        <f>'Structural Information'!$AC$6</f>
        <v>3</v>
      </c>
      <c r="BM7" s="493">
        <f>('Structural Information'!$AF$24)*(200)/$BL7</f>
        <v>53616.514621265807</v>
      </c>
      <c r="BN7" s="488">
        <f>'Structural Information'!$AB$23*'Structural Information'!$AB$24*(4700*SQRT('Structural Information'!$AM$23))/(BL7*1000)</f>
        <v>433495.56258141535</v>
      </c>
      <c r="BO7" s="16"/>
      <c r="BP7" s="729">
        <v>2</v>
      </c>
      <c r="BQ7" s="176" t="s">
        <v>377</v>
      </c>
      <c r="BR7" s="177">
        <f>'Structural Information'!$AM$9</f>
        <v>2</v>
      </c>
      <c r="BS7" s="403">
        <f t="shared" si="30"/>
        <v>1.5</v>
      </c>
      <c r="BT7" s="403">
        <f t="shared" si="30"/>
        <v>1.5</v>
      </c>
      <c r="BU7" s="406">
        <f t="shared" si="30"/>
        <v>1.375</v>
      </c>
      <c r="BV7" s="16"/>
      <c r="BW7" s="712"/>
      <c r="BX7" s="457" t="s">
        <v>252</v>
      </c>
      <c r="BY7" s="170">
        <f>1/($BF$4)</f>
        <v>-1.990493166963755E-4</v>
      </c>
      <c r="BZ7" s="170">
        <f>1/($BF$9)</f>
        <v>-1.990493166963755E-4</v>
      </c>
      <c r="CA7" s="171">
        <f>1/($BF$14)</f>
        <v>-1.8246187363834418E-4</v>
      </c>
      <c r="CB7" s="16"/>
      <c r="CC7" s="730"/>
      <c r="CD7" s="395">
        <v>4</v>
      </c>
      <c r="CE7" s="721"/>
      <c r="CF7" s="721"/>
      <c r="CG7" s="724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2"/>
      <c r="CW7" s="16"/>
      <c r="CX7" s="16"/>
      <c r="CY7" s="16"/>
      <c r="CZ7" s="16"/>
      <c r="DA7" s="16"/>
      <c r="DB7" s="16"/>
      <c r="DC7" s="16"/>
    </row>
    <row r="8" spans="2:109" ht="16.5" customHeight="1" thickBot="1" x14ac:dyDescent="0.3">
      <c r="B8" s="745"/>
      <c r="C8" s="397">
        <v>5</v>
      </c>
      <c r="D8" s="397">
        <v>513</v>
      </c>
      <c r="E8" s="178">
        <f>'Structural Information'!$AC$6</f>
        <v>3</v>
      </c>
      <c r="F8" s="404">
        <f>'Structural Information'!$AM$6</f>
        <v>4.5</v>
      </c>
      <c r="G8" s="404">
        <v>0.5</v>
      </c>
      <c r="H8" s="404">
        <v>0.25</v>
      </c>
      <c r="I8" s="179">
        <v>0.25</v>
      </c>
      <c r="J8" s="180">
        <f t="shared" si="31"/>
        <v>3.2552083333333332E-4</v>
      </c>
      <c r="K8" s="404">
        <f>F8-H8</f>
        <v>4.25</v>
      </c>
      <c r="L8" s="404">
        <f>E8-G8</f>
        <v>2.5</v>
      </c>
      <c r="M8" s="404">
        <f t="shared" si="32"/>
        <v>4.9307707308290052</v>
      </c>
      <c r="N8" s="407">
        <f>ATAN(L8/K8)</f>
        <v>0.53172406725880561</v>
      </c>
      <c r="P8" s="739" t="s">
        <v>171</v>
      </c>
      <c r="Q8" s="739"/>
      <c r="R8" s="739"/>
      <c r="S8" s="399" t="s">
        <v>172</v>
      </c>
      <c r="T8" s="16"/>
      <c r="U8" s="745"/>
      <c r="V8" s="397">
        <v>5</v>
      </c>
      <c r="W8" s="397">
        <v>513</v>
      </c>
      <c r="X8" s="178">
        <f>1/((((COS(N8))^4)/'Structural Information'!$AR$17)+(((SIN(N8))^4)/'Structural Information'!$AR$18)+(((SIN(N8))^2)*((COS(N8))^2)*((1/'Structural Information'!$AR$19)-(2*'Structural Information'!$AV$19/'Structural Information'!$AR$18))))</f>
        <v>1375.8363758228218</v>
      </c>
      <c r="Y8" s="404">
        <f>((X8*('Structural Information'!$AV$17/1000)*SIN(2*N8))/(4*'Structural Information'!$AR$20*J8*L8))^(1/4)</f>
        <v>1.0803311717923612</v>
      </c>
      <c r="Z8" s="404">
        <f t="shared" si="2"/>
        <v>3.2409935153770837</v>
      </c>
      <c r="AA8" s="181">
        <f t="shared" si="18"/>
        <v>0.70699999999999996</v>
      </c>
      <c r="AB8" s="181">
        <f t="shared" si="3"/>
        <v>0.01</v>
      </c>
      <c r="AC8" s="179">
        <f t="shared" si="19"/>
        <v>1.1249207531710215</v>
      </c>
      <c r="AD8" s="178">
        <f>((0.6*'Structural Information'!$AT$17)+(0.3*'Structural Information'!$AV$18))/(AC8/M8)</f>
        <v>1.446461305462462</v>
      </c>
      <c r="AE8" s="404">
        <f>(((1.2*SIN(N8)+0.45*COS(N8))*'Structural Information'!$AT$18)+(0.3*'Structural Information'!$AV$18))/(AC8/M8)</f>
        <v>1.9214686847113289</v>
      </c>
      <c r="AF8" s="404">
        <f>(1.12*'Structural Information'!$AT$19*COS(N8)*SIN(N8))/((AA8*(Z8^(-0.12)))+(AB8*(Z8^(0.88))))</f>
        <v>1.5398017536539861</v>
      </c>
      <c r="AG8" s="404">
        <f>(1.16*'Structural Information'!$AT$19*TAN(N8))/((AA8)+(AB8*Z8))</f>
        <v>1.8641255353024468</v>
      </c>
      <c r="AH8" s="179">
        <f t="shared" si="20"/>
        <v>1.446461305462462</v>
      </c>
      <c r="AI8" s="178">
        <f>AH8*AC8*'Structural Information'!$AV$17</f>
        <v>130.17234729388574</v>
      </c>
      <c r="AJ8" s="404">
        <f t="shared" si="21"/>
        <v>104.1378778351086</v>
      </c>
      <c r="AK8" s="179">
        <f t="shared" si="22"/>
        <v>13.017234729388575</v>
      </c>
      <c r="AL8" s="182">
        <f>(X8*'Structural Information'!$AV$17*AC8)/(M8)</f>
        <v>25110.993418596572</v>
      </c>
      <c r="AM8" s="182">
        <f t="shared" si="23"/>
        <v>100443.97367438629</v>
      </c>
      <c r="AN8" s="183">
        <f t="shared" si="24"/>
        <v>-502.21986837193145</v>
      </c>
      <c r="AO8" s="16"/>
      <c r="AP8" s="745"/>
      <c r="AQ8" s="397">
        <v>5</v>
      </c>
      <c r="AR8" s="397">
        <v>503</v>
      </c>
      <c r="AS8" s="404">
        <f>'Structural Information'!$AC$6</f>
        <v>3</v>
      </c>
      <c r="AT8" s="178">
        <f t="shared" si="9"/>
        <v>104.1378778351086</v>
      </c>
      <c r="AU8" s="89">
        <f t="shared" si="10"/>
        <v>8.0000000000000004E-4</v>
      </c>
      <c r="AV8" s="404">
        <f t="shared" si="33"/>
        <v>24068.875529005698</v>
      </c>
      <c r="AW8" s="189">
        <f t="shared" si="25"/>
        <v>17881.503927718884</v>
      </c>
      <c r="AX8" s="404">
        <f t="shared" si="11"/>
        <v>130.17234729388574</v>
      </c>
      <c r="AY8" s="89">
        <f t="shared" si="12"/>
        <v>2.2000000000000001E-3</v>
      </c>
      <c r="AZ8" s="404">
        <f>AX8/(AY8*(SQRT((F8^2)+(E8^2))))</f>
        <v>10940.397967729861</v>
      </c>
      <c r="BA8" s="190">
        <f>(AX8-AT8)/((AY8-AU8)*(SQRT((F8^2)+(E8^2))))</f>
        <v>3438.410789857955</v>
      </c>
      <c r="BB8" s="444">
        <f>BA8*((COS(N8))^2)</f>
        <v>2554.5005611026963</v>
      </c>
      <c r="BC8" s="178">
        <f t="shared" si="26"/>
        <v>13.017234729388575</v>
      </c>
      <c r="BD8" s="89">
        <f t="shared" si="14"/>
        <v>8.8999999999999999E-3</v>
      </c>
      <c r="BE8" s="404">
        <f t="shared" si="27"/>
        <v>-6762.2475856014062</v>
      </c>
      <c r="BF8" s="407">
        <f t="shared" si="29"/>
        <v>-5023.880597014926</v>
      </c>
      <c r="BG8" s="16"/>
      <c r="BH8" s="744"/>
      <c r="BI8" s="481">
        <v>5</v>
      </c>
      <c r="BJ8" s="481">
        <v>7513</v>
      </c>
      <c r="BK8" s="481" t="s">
        <v>23</v>
      </c>
      <c r="BL8" s="485">
        <f>'Structural Information'!$AC$6</f>
        <v>3</v>
      </c>
      <c r="BM8" s="493">
        <f>('Structural Information'!$AF$24)*(200)/$BL8</f>
        <v>53616.514621265807</v>
      </c>
      <c r="BN8" s="488">
        <f>'Structural Information'!$AB$23*'Structural Information'!$AB$24*(4700*SQRT('Structural Information'!$AM$23))/(BL8*1000)</f>
        <v>433495.56258141535</v>
      </c>
      <c r="BO8" s="16"/>
      <c r="BP8" s="601"/>
      <c r="BQ8" s="244" t="s">
        <v>378</v>
      </c>
      <c r="BR8" s="452">
        <f>'Structural Information'!$AM$9</f>
        <v>2</v>
      </c>
      <c r="BS8" s="404">
        <f t="shared" si="30"/>
        <v>1.5</v>
      </c>
      <c r="BT8" s="404">
        <f t="shared" si="30"/>
        <v>1.5</v>
      </c>
      <c r="BU8" s="407">
        <f t="shared" si="30"/>
        <v>1.375</v>
      </c>
      <c r="BV8" s="16"/>
      <c r="BW8" s="713"/>
      <c r="BX8" s="169" t="s">
        <v>255</v>
      </c>
      <c r="BY8" s="186">
        <f>(BS6*BS6)/$BN$5</f>
        <v>1.0252571947861007E-6</v>
      </c>
      <c r="BZ8" s="186">
        <f>(BT6*BT6)/$BN$11</f>
        <v>1.0252571947861007E-6</v>
      </c>
      <c r="CA8" s="187">
        <f>(BU6*BU6)/$BN$17</f>
        <v>7.8970910084508108E-7</v>
      </c>
      <c r="CB8" s="16"/>
      <c r="CC8" s="601"/>
      <c r="CD8" s="397">
        <v>5</v>
      </c>
      <c r="CE8" s="722"/>
      <c r="CF8" s="722"/>
      <c r="CG8" s="725"/>
      <c r="CH8" s="16"/>
      <c r="CI8" s="606" t="s">
        <v>293</v>
      </c>
      <c r="CJ8" s="607"/>
      <c r="CK8" s="607"/>
      <c r="CL8" s="607"/>
      <c r="CM8" s="608"/>
      <c r="CN8" s="726" t="s">
        <v>294</v>
      </c>
      <c r="CO8" s="727"/>
      <c r="CP8" s="727"/>
      <c r="CQ8" s="727"/>
      <c r="CR8" s="728"/>
      <c r="CS8" s="612" t="s">
        <v>295</v>
      </c>
      <c r="CT8" s="613"/>
      <c r="CU8" s="613"/>
      <c r="CV8" s="613"/>
      <c r="CW8" s="614"/>
      <c r="CY8" s="16"/>
      <c r="CZ8" s="16"/>
      <c r="DA8" s="16"/>
      <c r="DB8" s="16"/>
      <c r="DC8" s="16"/>
    </row>
    <row r="9" spans="2:109" x14ac:dyDescent="0.25">
      <c r="B9" s="743">
        <v>2</v>
      </c>
      <c r="C9" s="393">
        <v>1</v>
      </c>
      <c r="D9" s="393">
        <v>112</v>
      </c>
      <c r="E9" s="160">
        <f>'Structural Information'!$AC$7</f>
        <v>3</v>
      </c>
      <c r="F9" s="403">
        <f>'Structural Information'!$AM$10</f>
        <v>4.5</v>
      </c>
      <c r="G9" s="403">
        <v>0.5</v>
      </c>
      <c r="H9" s="403">
        <v>0.25</v>
      </c>
      <c r="I9" s="161">
        <v>0.25</v>
      </c>
      <c r="J9" s="162">
        <f t="shared" si="31"/>
        <v>3.2552083333333332E-4</v>
      </c>
      <c r="K9" s="403">
        <f t="shared" ref="K9:K15" si="34">F9-H9</f>
        <v>4.25</v>
      </c>
      <c r="L9" s="403">
        <f t="shared" ref="L9:L15" si="35">E9-G9</f>
        <v>2.5</v>
      </c>
      <c r="M9" s="403">
        <f t="shared" si="32"/>
        <v>4.9307707308290052</v>
      </c>
      <c r="N9" s="406">
        <f t="shared" ref="N9:N15" si="36">ATAN(L9/K9)</f>
        <v>0.53172406725880561</v>
      </c>
      <c r="P9" s="641" t="s">
        <v>167</v>
      </c>
      <c r="Q9" s="641"/>
      <c r="R9" s="641"/>
      <c r="S9" s="188" t="s">
        <v>155</v>
      </c>
      <c r="T9" s="16"/>
      <c r="U9" s="743">
        <v>2</v>
      </c>
      <c r="V9" s="393">
        <v>1</v>
      </c>
      <c r="W9" s="393">
        <v>112</v>
      </c>
      <c r="X9" s="160">
        <f>1/((((COS(N9))^4)/'Structural Information'!$AR$17)+(((SIN(N9))^4)/'Structural Information'!$AR$18)+(((SIN(N9))^2)*((COS(N9))^2)*((1/'Structural Information'!$AR$19)-(2*'Structural Information'!$AV$19/'Structural Information'!$AR$18))))</f>
        <v>1375.8363758228218</v>
      </c>
      <c r="Y9" s="403">
        <f>((X9*('Structural Information'!$AV$17/1000)*SIN(2*N9))/(4*'Structural Information'!$AR$20*J9*L9))^(1/4)</f>
        <v>1.0803311717923612</v>
      </c>
      <c r="Z9" s="403">
        <f t="shared" si="2"/>
        <v>3.2409935153770837</v>
      </c>
      <c r="AA9" s="144">
        <f t="shared" si="18"/>
        <v>0.70699999999999996</v>
      </c>
      <c r="AB9" s="144">
        <f t="shared" si="3"/>
        <v>0.01</v>
      </c>
      <c r="AC9" s="161">
        <f t="shared" si="19"/>
        <v>1.1249207531710215</v>
      </c>
      <c r="AD9" s="160">
        <f>((0.6*'Structural Information'!$AT$17)+(0.3*'Structural Information'!$AV$18))/(AC9/M9)</f>
        <v>1.446461305462462</v>
      </c>
      <c r="AE9" s="403">
        <f>(((1.2*SIN(N9)+0.45*COS(N9))*'Structural Information'!$AT$18)+(0.3*'Structural Information'!$AV$18))/(AC9/M9)</f>
        <v>1.9214686847113289</v>
      </c>
      <c r="AF9" s="403">
        <f>(1.12*'Structural Information'!$AT$19*COS(N9)*SIN(N9))/((AA9*(Z9^(-0.12)))+(AB9*(Z9^(0.88))))</f>
        <v>1.5398017536539861</v>
      </c>
      <c r="AG9" s="403">
        <f>(1.16*'Structural Information'!$AT$19*TAN(N9))/((AA9)+(AB9*Z9))</f>
        <v>1.8641255353024468</v>
      </c>
      <c r="AH9" s="161">
        <f t="shared" si="20"/>
        <v>1.446461305462462</v>
      </c>
      <c r="AI9" s="160">
        <f>AH9*AC9*'Structural Information'!$AV$17</f>
        <v>130.17234729388574</v>
      </c>
      <c r="AJ9" s="403">
        <f t="shared" si="21"/>
        <v>104.1378778351086</v>
      </c>
      <c r="AK9" s="161">
        <f t="shared" si="22"/>
        <v>13.017234729388575</v>
      </c>
      <c r="AL9" s="164">
        <f>(X9*'Structural Information'!$AV$17*AC9)/(M9)</f>
        <v>25110.993418596572</v>
      </c>
      <c r="AM9" s="164">
        <f t="shared" si="23"/>
        <v>100443.97367438629</v>
      </c>
      <c r="AN9" s="165">
        <f t="shared" si="24"/>
        <v>-502.21986837193145</v>
      </c>
      <c r="AO9" s="16"/>
      <c r="AP9" s="743">
        <v>2</v>
      </c>
      <c r="AQ9" s="393">
        <v>1</v>
      </c>
      <c r="AR9" s="393">
        <v>102</v>
      </c>
      <c r="AS9" s="403">
        <f>'Structural Information'!$AC$7</f>
        <v>3</v>
      </c>
      <c r="AT9" s="160">
        <f t="shared" si="9"/>
        <v>104.1378778351086</v>
      </c>
      <c r="AU9" s="60">
        <f t="shared" si="10"/>
        <v>8.0000000000000004E-4</v>
      </c>
      <c r="AV9" s="403">
        <f t="shared" si="33"/>
        <v>24068.875529005698</v>
      </c>
      <c r="AW9" s="185">
        <f t="shared" si="25"/>
        <v>17881.503927718884</v>
      </c>
      <c r="AX9" s="403">
        <f t="shared" si="11"/>
        <v>130.17234729388574</v>
      </c>
      <c r="AY9" s="60">
        <f t="shared" si="12"/>
        <v>2.2000000000000001E-3</v>
      </c>
      <c r="AZ9" s="403">
        <f t="shared" ref="AZ9:AZ18" si="37">AX9/(AY9*(SQRT((F9^2)+(E9^2))))</f>
        <v>10940.397967729861</v>
      </c>
      <c r="BA9" s="109">
        <f t="shared" ref="BA9:BA18" si="38">(AX9-AT9)/((AY9-AU9)*(SQRT((F9^2)+(E9^2))))</f>
        <v>3438.410789857955</v>
      </c>
      <c r="BB9" s="443">
        <f t="shared" ref="BB9:BB18" si="39">BA9*((COS(N9))^2)</f>
        <v>2554.5005611026963</v>
      </c>
      <c r="BC9" s="160">
        <f t="shared" si="26"/>
        <v>13.017234729388575</v>
      </c>
      <c r="BD9" s="60">
        <f t="shared" si="14"/>
        <v>8.8999999999999999E-3</v>
      </c>
      <c r="BE9" s="403">
        <f t="shared" si="27"/>
        <v>-6762.2475856014062</v>
      </c>
      <c r="BF9" s="406">
        <f t="shared" si="29"/>
        <v>-5023.880597014926</v>
      </c>
      <c r="BG9" s="16"/>
      <c r="BH9" s="745"/>
      <c r="BI9" s="482">
        <v>6</v>
      </c>
      <c r="BJ9" s="482">
        <v>7613</v>
      </c>
      <c r="BK9" s="482" t="s">
        <v>23</v>
      </c>
      <c r="BL9" s="486">
        <f>'Structural Information'!$AC$6</f>
        <v>3</v>
      </c>
      <c r="BM9" s="178">
        <f>('Structural Information'!$AF$24)*(200)/$BL9</f>
        <v>53616.514621265807</v>
      </c>
      <c r="BN9" s="489">
        <f>'Structural Information'!$AB$23*'Structural Information'!$AB$24*(4700*SQRT('Structural Information'!$AM$23))/(BL9*1000)</f>
        <v>433495.56258141535</v>
      </c>
      <c r="BO9" s="16"/>
      <c r="BP9" s="729">
        <v>3</v>
      </c>
      <c r="BQ9" s="176" t="s">
        <v>379</v>
      </c>
      <c r="BR9" s="177">
        <f>'Structural Information'!$AM$8</f>
        <v>4.5</v>
      </c>
      <c r="BS9" s="403">
        <f t="shared" si="30"/>
        <v>0.66666666666666663</v>
      </c>
      <c r="BT9" s="403">
        <f t="shared" si="30"/>
        <v>0.66666666666666663</v>
      </c>
      <c r="BU9" s="406">
        <f t="shared" si="30"/>
        <v>0.61111111111111116</v>
      </c>
      <c r="BV9" s="16"/>
      <c r="BW9" s="712">
        <v>2</v>
      </c>
      <c r="BX9" s="458" t="s">
        <v>256</v>
      </c>
      <c r="BY9" s="170">
        <f>(BS7*BS7)/$BN$5</f>
        <v>5.190364548604635E-6</v>
      </c>
      <c r="BZ9" s="170">
        <f>(BT7*BT7)/$BN$11</f>
        <v>5.190364548604635E-6</v>
      </c>
      <c r="CA9" s="171">
        <f>(BU7*BU7)/$BN$17</f>
        <v>3.9979023230282226E-6</v>
      </c>
      <c r="CB9" s="16"/>
      <c r="CC9" s="729">
        <v>2</v>
      </c>
      <c r="CD9" s="393">
        <v>1</v>
      </c>
      <c r="CE9" s="720">
        <f>1/(BZ5+BZ4+CA8+CA4)+1/(BZ10+BZ9+CA13+CA9)+1/(BZ15+BZ14+CA18+CA14)+1/(CA19+BZ19+BZ20+CA23)+1/(CA24+BZ24+BZ25+CA28)</f>
        <v>64655.207959619023</v>
      </c>
      <c r="CF9" s="720">
        <f>1/(BZ6+BZ4+CA8+CA4)+1/(BZ11+BZ9+CA13+CA9)+1/(BZ16+BZ14+CA18+CA14)+1/(CA19+BZ19+BZ21+CA23)+1/(CA24+BZ24+BZ26+CA28)</f>
        <v>9683.6426165634875</v>
      </c>
      <c r="CG9" s="723">
        <f>1/(BZ7+BZ4+CA8+CA4)+1/(BZ12+BZ9+CA13+CA9)+1/(BZ17+BZ14+CA18+CA14)+1/(CA19+BZ19+BZ22+CA23)+1/(CA24+BZ24+BZ27+CA28)</f>
        <v>-19524.812341826349</v>
      </c>
      <c r="CH9" s="16"/>
      <c r="CI9" s="615" t="s">
        <v>197</v>
      </c>
      <c r="CJ9" s="705" t="s">
        <v>193</v>
      </c>
      <c r="CK9" s="619" t="s">
        <v>194</v>
      </c>
      <c r="CL9" s="619" t="s">
        <v>195</v>
      </c>
      <c r="CM9" s="621" t="s">
        <v>196</v>
      </c>
      <c r="CN9" s="691" t="s">
        <v>227</v>
      </c>
      <c r="CO9" s="693" t="s">
        <v>193</v>
      </c>
      <c r="CP9" s="639" t="s">
        <v>194</v>
      </c>
      <c r="CQ9" s="640" t="s">
        <v>195</v>
      </c>
      <c r="CR9" s="692" t="s">
        <v>196</v>
      </c>
      <c r="CS9" s="631" t="s">
        <v>299</v>
      </c>
      <c r="CT9" s="689" t="s">
        <v>193</v>
      </c>
      <c r="CU9" s="635" t="s">
        <v>194</v>
      </c>
      <c r="CV9" s="635" t="s">
        <v>195</v>
      </c>
      <c r="CW9" s="637" t="s">
        <v>196</v>
      </c>
      <c r="CY9" s="16"/>
      <c r="CZ9" s="16"/>
      <c r="DA9" s="16"/>
      <c r="DB9" s="16"/>
      <c r="DC9" s="16"/>
    </row>
    <row r="10" spans="2:109" x14ac:dyDescent="0.25">
      <c r="B10" s="744"/>
      <c r="C10" s="395">
        <v>2</v>
      </c>
      <c r="D10" s="395">
        <v>212</v>
      </c>
      <c r="E10" s="412">
        <f>'Structural Information'!$AC$7</f>
        <v>3</v>
      </c>
      <c r="F10" s="12">
        <f>'Structural Information'!$AM$9</f>
        <v>2</v>
      </c>
      <c r="G10" s="12">
        <v>0.5</v>
      </c>
      <c r="H10" s="12">
        <v>0.25</v>
      </c>
      <c r="I10" s="413">
        <v>0.25</v>
      </c>
      <c r="J10" s="172">
        <f t="shared" si="31"/>
        <v>3.2552083333333332E-4</v>
      </c>
      <c r="K10" s="12">
        <f t="shared" si="34"/>
        <v>1.75</v>
      </c>
      <c r="L10" s="12">
        <f t="shared" si="35"/>
        <v>2.5</v>
      </c>
      <c r="M10" s="12">
        <f t="shared" si="32"/>
        <v>3.0516389039334255</v>
      </c>
      <c r="N10" s="401">
        <f t="shared" si="36"/>
        <v>0.96007036240568799</v>
      </c>
      <c r="P10" s="641" t="s">
        <v>169</v>
      </c>
      <c r="Q10" s="641"/>
      <c r="R10" s="641"/>
      <c r="S10" s="188" t="s">
        <v>156</v>
      </c>
      <c r="T10" s="16"/>
      <c r="U10" s="744"/>
      <c r="V10" s="395">
        <v>2</v>
      </c>
      <c r="W10" s="395">
        <v>212</v>
      </c>
      <c r="X10" s="412">
        <f>1/((((COS(N10))^4)/'Structural Information'!$AR$17)+(((SIN(N10))^4)/'Structural Information'!$AR$18)+(((SIN(N10))^2)*((COS(N10))^2)*((1/'Structural Information'!$AR$19)-(2*'Structural Information'!$AV$19/'Structural Information'!$AR$18))))</f>
        <v>1979.5941814167948</v>
      </c>
      <c r="Y10" s="12">
        <f>((X10*('Structural Information'!$AV$17/1000)*SIN(2*N10))/(4*'Structural Information'!$AR$20*J10*L10))^(1/4)</f>
        <v>1.2047928056896782</v>
      </c>
      <c r="Z10" s="12">
        <f t="shared" si="2"/>
        <v>3.6143784170690347</v>
      </c>
      <c r="AA10" s="141">
        <f t="shared" si="18"/>
        <v>0.70699999999999996</v>
      </c>
      <c r="AB10" s="141">
        <f t="shared" si="3"/>
        <v>0.01</v>
      </c>
      <c r="AC10" s="413">
        <f t="shared" si="19"/>
        <v>0.62744024595813885</v>
      </c>
      <c r="AD10" s="412">
        <f>((0.6*'Structural Information'!$AT$17)+(0.3*'Structural Information'!$AV$18))/(AC10/M10)</f>
        <v>1.604998794363627</v>
      </c>
      <c r="AE10" s="12">
        <f>(((1.2*SIN(N10)+0.45*COS(N10))*'Structural Information'!$AT$18)+(0.3*'Structural Information'!$AV$18))/(AC10/M10)</f>
        <v>2.6560298143692624</v>
      </c>
      <c r="AF10" s="12">
        <f>(1.12*'Structural Information'!$AT$19*COS(N10)*SIN(N10))/((AA10*(Z10^(-0.12)))+(AB10*(Z10^(0.88))))</f>
        <v>1.6686772635859319</v>
      </c>
      <c r="AG10" s="12">
        <f>(1.16*'Structural Information'!$AT$19*TAN(N10))/((AA10)+(AB10*Z10))</f>
        <v>4.5044157573949528</v>
      </c>
      <c r="AH10" s="413">
        <f t="shared" si="20"/>
        <v>1.604998794363627</v>
      </c>
      <c r="AI10" s="412">
        <f>AH10*AC10*'Structural Information'!$AV$17</f>
        <v>80.563267063842432</v>
      </c>
      <c r="AJ10" s="12">
        <f t="shared" si="21"/>
        <v>64.450613651073951</v>
      </c>
      <c r="AK10" s="413">
        <f t="shared" si="22"/>
        <v>8.0563267063842439</v>
      </c>
      <c r="AL10" s="173">
        <f>(X10*'Structural Information'!$AV$17*AC10)/(M10)</f>
        <v>32561.573611726413</v>
      </c>
      <c r="AM10" s="173">
        <f t="shared" si="23"/>
        <v>130246.29444690565</v>
      </c>
      <c r="AN10" s="174">
        <f t="shared" si="24"/>
        <v>-651.23147223452827</v>
      </c>
      <c r="AO10" s="16"/>
      <c r="AP10" s="744"/>
      <c r="AQ10" s="395">
        <v>2</v>
      </c>
      <c r="AR10" s="395">
        <v>202</v>
      </c>
      <c r="AS10" s="12">
        <f>'Structural Information'!$AC$7</f>
        <v>3</v>
      </c>
      <c r="AT10" s="412">
        <f t="shared" si="9"/>
        <v>64.450613651073951</v>
      </c>
      <c r="AU10" s="68">
        <f t="shared" si="10"/>
        <v>8.0000000000000004E-4</v>
      </c>
      <c r="AV10" s="12">
        <f t="shared" si="33"/>
        <v>22344.230024429471</v>
      </c>
      <c r="AW10" s="167">
        <f t="shared" si="25"/>
        <v>7348.1024912553303</v>
      </c>
      <c r="AX10" s="12">
        <f t="shared" si="11"/>
        <v>80.563267063842432</v>
      </c>
      <c r="AY10" s="68">
        <f t="shared" si="12"/>
        <v>2.2000000000000001E-3</v>
      </c>
      <c r="AZ10" s="12">
        <f t="shared" si="37"/>
        <v>10156.468192922484</v>
      </c>
      <c r="BA10" s="114">
        <f t="shared" si="38"/>
        <v>3192.0328606327794</v>
      </c>
      <c r="BB10" s="209">
        <f t="shared" si="39"/>
        <v>1049.7289273221893</v>
      </c>
      <c r="BC10" s="412">
        <f t="shared" si="26"/>
        <v>8.0563267063842439</v>
      </c>
      <c r="BD10" s="68">
        <f t="shared" si="14"/>
        <v>8.8999999999999999E-3</v>
      </c>
      <c r="BE10" s="12">
        <f t="shared" si="27"/>
        <v>-6290.4051172707887</v>
      </c>
      <c r="BF10" s="401">
        <f t="shared" si="29"/>
        <v>-2068.6567164179105</v>
      </c>
      <c r="BG10" s="16"/>
      <c r="BH10" s="744">
        <v>2</v>
      </c>
      <c r="BI10" s="481">
        <v>1</v>
      </c>
      <c r="BJ10" s="481">
        <v>7112</v>
      </c>
      <c r="BK10" s="481" t="s">
        <v>23</v>
      </c>
      <c r="BL10" s="485">
        <f>'Structural Information'!$AC$7</f>
        <v>3</v>
      </c>
      <c r="BM10" s="493">
        <f>('Structural Information'!$AF$24)*(200)/$BL10</f>
        <v>53616.514621265807</v>
      </c>
      <c r="BN10" s="488">
        <f>'Structural Information'!$AB$23*'Structural Information'!$AB$24*(4700*SQRT('Structural Information'!$AM$23))/(BL10*1000)</f>
        <v>433495.56258141535</v>
      </c>
      <c r="BO10" s="16"/>
      <c r="BP10" s="601"/>
      <c r="BQ10" s="244" t="s">
        <v>412</v>
      </c>
      <c r="BR10" s="452">
        <f>'Structural Information'!$AM$8</f>
        <v>4.5</v>
      </c>
      <c r="BS10" s="404">
        <f t="shared" si="30"/>
        <v>0.66666666666666663</v>
      </c>
      <c r="BT10" s="404">
        <f t="shared" si="30"/>
        <v>0.66666666666666663</v>
      </c>
      <c r="BU10" s="407">
        <f t="shared" si="30"/>
        <v>0.61111111111111116</v>
      </c>
      <c r="BV10" s="16"/>
      <c r="BW10" s="712"/>
      <c r="BX10" s="455" t="s">
        <v>253</v>
      </c>
      <c r="BY10" s="170">
        <f>1/($AW$5)</f>
        <v>1.3608955525457874E-4</v>
      </c>
      <c r="BZ10" s="170">
        <f>1/($AW$10)</f>
        <v>1.3608955525457874E-4</v>
      </c>
      <c r="CA10" s="171">
        <f>1/($AW$15)</f>
        <v>1.198829809776656E-4</v>
      </c>
      <c r="CB10" s="16"/>
      <c r="CC10" s="730"/>
      <c r="CD10" s="395">
        <v>2</v>
      </c>
      <c r="CE10" s="721"/>
      <c r="CF10" s="721"/>
      <c r="CG10" s="724"/>
      <c r="CH10" s="16"/>
      <c r="CI10" s="616"/>
      <c r="CJ10" s="706"/>
      <c r="CK10" s="620"/>
      <c r="CL10" s="620"/>
      <c r="CM10" s="622"/>
      <c r="CN10" s="624"/>
      <c r="CO10" s="694"/>
      <c r="CP10" s="640"/>
      <c r="CQ10" s="628"/>
      <c r="CR10" s="630"/>
      <c r="CS10" s="632"/>
      <c r="CT10" s="690"/>
      <c r="CU10" s="636"/>
      <c r="CV10" s="636"/>
      <c r="CW10" s="638"/>
      <c r="CY10" s="16"/>
      <c r="CZ10" s="16"/>
      <c r="DA10" s="16"/>
      <c r="DB10" s="16"/>
      <c r="DC10" s="16"/>
    </row>
    <row r="11" spans="2:109" ht="15" customHeight="1" x14ac:dyDescent="0.25">
      <c r="B11" s="744"/>
      <c r="C11" s="395">
        <v>3</v>
      </c>
      <c r="D11" s="395">
        <v>312</v>
      </c>
      <c r="E11" s="412">
        <f>'Structural Information'!$AC$7</f>
        <v>3</v>
      </c>
      <c r="F11" s="12">
        <f>'Structural Information'!$AM$8</f>
        <v>4.5</v>
      </c>
      <c r="G11" s="12">
        <v>0.5</v>
      </c>
      <c r="H11" s="12">
        <v>0.25</v>
      </c>
      <c r="I11" s="413">
        <v>0.25</v>
      </c>
      <c r="J11" s="172">
        <f t="shared" si="31"/>
        <v>3.2552083333333332E-4</v>
      </c>
      <c r="K11" s="12">
        <f t="shared" si="34"/>
        <v>4.25</v>
      </c>
      <c r="L11" s="12">
        <f t="shared" si="35"/>
        <v>2.5</v>
      </c>
      <c r="M11" s="12">
        <f t="shared" si="32"/>
        <v>4.9307707308290052</v>
      </c>
      <c r="N11" s="401">
        <f t="shared" si="36"/>
        <v>0.53172406725880561</v>
      </c>
      <c r="P11" s="641" t="s">
        <v>168</v>
      </c>
      <c r="Q11" s="641"/>
      <c r="R11" s="641"/>
      <c r="S11" s="188" t="s">
        <v>157</v>
      </c>
      <c r="T11" s="16"/>
      <c r="U11" s="744"/>
      <c r="V11" s="395">
        <v>3</v>
      </c>
      <c r="W11" s="395">
        <v>312</v>
      </c>
      <c r="X11" s="412">
        <f>1/((((COS(N11))^4)/'Structural Information'!$AR$17)+(((SIN(N11))^4)/'Structural Information'!$AR$18)+(((SIN(N11))^2)*((COS(N11))^2)*((1/'Structural Information'!$AR$19)-(2*'Structural Information'!$AV$19/'Structural Information'!$AR$18))))</f>
        <v>1375.8363758228218</v>
      </c>
      <c r="Y11" s="12">
        <f>((X11*('Structural Information'!$AV$17/1000)*SIN(2*N11))/(4*'Structural Information'!$AR$20*J11*L11))^(1/4)</f>
        <v>1.0803311717923612</v>
      </c>
      <c r="Z11" s="12">
        <f t="shared" si="2"/>
        <v>3.2409935153770837</v>
      </c>
      <c r="AA11" s="141">
        <f t="shared" si="18"/>
        <v>0.70699999999999996</v>
      </c>
      <c r="AB11" s="141">
        <f t="shared" si="3"/>
        <v>0.01</v>
      </c>
      <c r="AC11" s="413">
        <f t="shared" si="19"/>
        <v>1.1249207531710215</v>
      </c>
      <c r="AD11" s="412">
        <f>((0.6*'Structural Information'!$AT$17)+(0.3*'Structural Information'!$AV$18))/(AC11/M11)</f>
        <v>1.446461305462462</v>
      </c>
      <c r="AE11" s="12">
        <f>(((1.2*SIN(N11)+0.45*COS(N11))*'Structural Information'!$AT$18)+(0.3*'Structural Information'!$AV$18))/(AC11/M11)</f>
        <v>1.9214686847113289</v>
      </c>
      <c r="AF11" s="12">
        <f>(1.12*'Structural Information'!$AT$19*COS(N11)*SIN(N11))/((AA11*(Z11^(-0.12)))+(AB11*(Z11^(0.88))))</f>
        <v>1.5398017536539861</v>
      </c>
      <c r="AG11" s="12">
        <f>(1.16*'Structural Information'!$AT$19*TAN(N11))/((AA11)+(AB11*Z11))</f>
        <v>1.8641255353024468</v>
      </c>
      <c r="AH11" s="413">
        <f t="shared" ref="AH11:AH18" si="40">MIN(AD11:AG11)</f>
        <v>1.446461305462462</v>
      </c>
      <c r="AI11" s="412">
        <f>AH11*AC11*'Structural Information'!$AV$17</f>
        <v>130.17234729388574</v>
      </c>
      <c r="AJ11" s="12">
        <f t="shared" ref="AJ11:AJ18" si="41">0.8*AI11</f>
        <v>104.1378778351086</v>
      </c>
      <c r="AK11" s="413">
        <f t="shared" ref="AK11:AK18" si="42">0.1*AI11</f>
        <v>13.017234729388575</v>
      </c>
      <c r="AL11" s="173">
        <f>(X11*'Structural Information'!$AV$17*AC11)/(M11)</f>
        <v>25110.993418596572</v>
      </c>
      <c r="AM11" s="173">
        <f t="shared" ref="AM11:AM18" si="43">4*AL11</f>
        <v>100443.97367438629</v>
      </c>
      <c r="AN11" s="174">
        <f t="shared" ref="AN11:AN18" si="44">-0.02*AL11</f>
        <v>-502.21986837193145</v>
      </c>
      <c r="AO11" s="16"/>
      <c r="AP11" s="744"/>
      <c r="AQ11" s="395">
        <v>3</v>
      </c>
      <c r="AR11" s="395">
        <v>302</v>
      </c>
      <c r="AS11" s="12">
        <f>'Structural Information'!$AC$7</f>
        <v>3</v>
      </c>
      <c r="AT11" s="412">
        <f t="shared" si="9"/>
        <v>104.1378778351086</v>
      </c>
      <c r="AU11" s="68">
        <f t="shared" si="10"/>
        <v>8.0000000000000004E-4</v>
      </c>
      <c r="AV11" s="12">
        <f t="shared" si="33"/>
        <v>24068.875529005698</v>
      </c>
      <c r="AW11" s="167">
        <f t="shared" si="25"/>
        <v>17881.503927718884</v>
      </c>
      <c r="AX11" s="12">
        <f t="shared" si="11"/>
        <v>130.17234729388574</v>
      </c>
      <c r="AY11" s="68">
        <f t="shared" si="12"/>
        <v>2.2000000000000001E-3</v>
      </c>
      <c r="AZ11" s="12">
        <f t="shared" si="37"/>
        <v>10940.397967729861</v>
      </c>
      <c r="BA11" s="114">
        <f t="shared" si="38"/>
        <v>3438.410789857955</v>
      </c>
      <c r="BB11" s="209">
        <f t="shared" si="39"/>
        <v>2554.5005611026963</v>
      </c>
      <c r="BC11" s="412">
        <f t="shared" si="26"/>
        <v>13.017234729388575</v>
      </c>
      <c r="BD11" s="68">
        <f t="shared" si="14"/>
        <v>8.8999999999999999E-3</v>
      </c>
      <c r="BE11" s="12">
        <f t="shared" si="27"/>
        <v>-6762.2475856014062</v>
      </c>
      <c r="BF11" s="401">
        <f t="shared" si="29"/>
        <v>-5023.880597014926</v>
      </c>
      <c r="BG11" s="16"/>
      <c r="BH11" s="744"/>
      <c r="BI11" s="481">
        <v>2</v>
      </c>
      <c r="BJ11" s="481">
        <v>7212</v>
      </c>
      <c r="BK11" s="481" t="s">
        <v>23</v>
      </c>
      <c r="BL11" s="485">
        <f>'Structural Information'!$AC$7</f>
        <v>3</v>
      </c>
      <c r="BM11" s="493">
        <f>('Structural Information'!$AF$24)*(200)/$BL11</f>
        <v>53616.514621265807</v>
      </c>
      <c r="BN11" s="488">
        <f>'Structural Information'!$AB$23*'Structural Information'!$AB$24*(4700*SQRT('Structural Information'!$AM$23))/(BL11*1000)</f>
        <v>433495.56258141535</v>
      </c>
      <c r="BO11" s="16"/>
      <c r="BP11" s="729">
        <v>4</v>
      </c>
      <c r="BQ11" s="176" t="s">
        <v>413</v>
      </c>
      <c r="BR11" s="177">
        <f>'Structural Information'!$AM$7</f>
        <v>2</v>
      </c>
      <c r="BS11" s="403">
        <f t="shared" si="30"/>
        <v>1.5</v>
      </c>
      <c r="BT11" s="403">
        <f t="shared" si="30"/>
        <v>1.5</v>
      </c>
      <c r="BU11" s="406">
        <f t="shared" si="30"/>
        <v>1.375</v>
      </c>
      <c r="BV11" s="16"/>
      <c r="BW11" s="712"/>
      <c r="BX11" s="456" t="s">
        <v>253</v>
      </c>
      <c r="BY11" s="170">
        <f>1/($BB$5)</f>
        <v>9.5262688678205191E-4</v>
      </c>
      <c r="BZ11" s="170">
        <f>1/($BB$10)</f>
        <v>9.5262688678205191E-4</v>
      </c>
      <c r="CA11" s="171">
        <f>1/($BB$15)</f>
        <v>8.391808668436596E-4</v>
      </c>
      <c r="CB11" s="16"/>
      <c r="CC11" s="730"/>
      <c r="CD11" s="395">
        <v>3</v>
      </c>
      <c r="CE11" s="721"/>
      <c r="CF11" s="721"/>
      <c r="CG11" s="724"/>
      <c r="CH11" s="16"/>
      <c r="CI11" s="91" t="s">
        <v>184</v>
      </c>
      <c r="CJ11" s="12">
        <f>AT4*COS($N4)+AT5*COS($N5)+AT6*COS($N6)+AT7*COS($N7)+AT8*COS($N8)</f>
        <v>343.20000000000005</v>
      </c>
      <c r="CK11" s="12">
        <f>AX4*COS($N4)+AX5*COS($N5)+AX6*COS($N6)+AX7*COS($N7)+AX8*COS($N8)</f>
        <v>429</v>
      </c>
      <c r="CL11" s="12">
        <f>BC4*COS($N4)+BC5*COS($N5)+BC6*COS($N6)+BC7*COS($N7)+BC8*COS($N8)</f>
        <v>42.900000000000006</v>
      </c>
      <c r="CM11" s="226">
        <f>BC4*COS($N4)+BC5*COS($N5)+BC6*COS($N6)+BC7*COS($N7)+BC8*COS($N8)</f>
        <v>42.900000000000006</v>
      </c>
      <c r="CN11" s="91" t="s">
        <v>228</v>
      </c>
      <c r="CO11" s="12">
        <f>CE4</f>
        <v>62049.092695008338</v>
      </c>
      <c r="CP11" s="12">
        <f>CF4</f>
        <v>9622.2142558967043</v>
      </c>
      <c r="CQ11" s="12">
        <f>CG4</f>
        <v>-19781.917287365028</v>
      </c>
      <c r="CR11" s="401">
        <v>0</v>
      </c>
      <c r="CS11" s="91" t="s">
        <v>307</v>
      </c>
      <c r="CT11" s="68">
        <f>CJ11/(CO11*'Structural Information'!$AC$6)</f>
        <v>1.8437014149798058E-3</v>
      </c>
      <c r="CU11" s="68">
        <f>CT11+(((1/CP11)*(CK11-CJ11))/'Structural Information'!$AC$6)</f>
        <v>4.8159902498987831E-3</v>
      </c>
      <c r="CV11" s="68">
        <f>CU11+(((1/CQ11)*(CL11-CK11))/'Structural Information'!$AC$6)</f>
        <v>1.1321931920284918E-2</v>
      </c>
      <c r="CW11" s="94">
        <f t="shared" ref="CW11:CW13" si="45">0.08</f>
        <v>0.08</v>
      </c>
      <c r="CY11" s="16"/>
      <c r="CZ11" s="16"/>
      <c r="DA11" s="16"/>
      <c r="DB11" s="16"/>
      <c r="DC11" s="16"/>
    </row>
    <row r="12" spans="2:109" x14ac:dyDescent="0.25">
      <c r="B12" s="744"/>
      <c r="C12" s="395">
        <v>4</v>
      </c>
      <c r="D12" s="395">
        <v>412</v>
      </c>
      <c r="E12" s="412">
        <f>'Structural Information'!$AC$7</f>
        <v>3</v>
      </c>
      <c r="F12" s="12">
        <f>'Structural Information'!$AM$7</f>
        <v>2</v>
      </c>
      <c r="G12" s="12">
        <v>0.5</v>
      </c>
      <c r="H12" s="12">
        <v>0.25</v>
      </c>
      <c r="I12" s="413">
        <v>0.25</v>
      </c>
      <c r="J12" s="172">
        <f t="shared" si="31"/>
        <v>3.2552083333333332E-4</v>
      </c>
      <c r="K12" s="12">
        <f t="shared" si="34"/>
        <v>1.75</v>
      </c>
      <c r="L12" s="12">
        <f t="shared" si="35"/>
        <v>2.5</v>
      </c>
      <c r="M12" s="12">
        <f t="shared" si="32"/>
        <v>3.0516389039334255</v>
      </c>
      <c r="N12" s="401">
        <f t="shared" si="36"/>
        <v>0.96007036240568799</v>
      </c>
      <c r="P12" s="641" t="s">
        <v>170</v>
      </c>
      <c r="Q12" s="641"/>
      <c r="R12" s="641"/>
      <c r="S12" s="188" t="s">
        <v>158</v>
      </c>
      <c r="T12" s="16"/>
      <c r="U12" s="744"/>
      <c r="V12" s="395">
        <v>4</v>
      </c>
      <c r="W12" s="395">
        <v>412</v>
      </c>
      <c r="X12" s="412">
        <f>1/((((COS(N12))^4)/'Structural Information'!$AR$17)+(((SIN(N12))^4)/'Structural Information'!$AR$18)+(((SIN(N12))^2)*((COS(N12))^2)*((1/'Structural Information'!$AR$19)-(2*'Structural Information'!$AV$19/'Structural Information'!$AR$18))))</f>
        <v>1979.5941814167948</v>
      </c>
      <c r="Y12" s="12">
        <f>((X12*('Structural Information'!$AV$17/1000)*SIN(2*N12))/(4*'Structural Information'!$AR$20*J12*L12))^(1/4)</f>
        <v>1.2047928056896782</v>
      </c>
      <c r="Z12" s="12">
        <f t="shared" si="2"/>
        <v>3.6143784170690347</v>
      </c>
      <c r="AA12" s="141">
        <f t="shared" si="18"/>
        <v>0.70699999999999996</v>
      </c>
      <c r="AB12" s="141">
        <f t="shared" si="3"/>
        <v>0.01</v>
      </c>
      <c r="AC12" s="413">
        <f t="shared" si="19"/>
        <v>0.62744024595813885</v>
      </c>
      <c r="AD12" s="412">
        <f>((0.6*'Structural Information'!$AT$17)+(0.3*'Structural Information'!$AV$18))/(AC12/M12)</f>
        <v>1.604998794363627</v>
      </c>
      <c r="AE12" s="12">
        <f>(((1.2*SIN(N12)+0.45*COS(N12))*'Structural Information'!$AT$18)+(0.3*'Structural Information'!$AV$18))/(AC12/M12)</f>
        <v>2.6560298143692624</v>
      </c>
      <c r="AF12" s="12">
        <f>(1.12*'Structural Information'!$AT$19*COS(N12)*SIN(N12))/((AA12*(Z12^(-0.12)))+(AB12*(Z12^(0.88))))</f>
        <v>1.6686772635859319</v>
      </c>
      <c r="AG12" s="12">
        <f>(1.16*'Structural Information'!$AT$19*TAN(N12))/((AA12)+(AB12*Z12))</f>
        <v>4.5044157573949528</v>
      </c>
      <c r="AH12" s="413">
        <f t="shared" si="40"/>
        <v>1.604998794363627</v>
      </c>
      <c r="AI12" s="412">
        <f>AH12*AC12*'Structural Information'!$AV$17</f>
        <v>80.563267063842432</v>
      </c>
      <c r="AJ12" s="12">
        <f t="shared" si="41"/>
        <v>64.450613651073951</v>
      </c>
      <c r="AK12" s="413">
        <f t="shared" si="42"/>
        <v>8.0563267063842439</v>
      </c>
      <c r="AL12" s="173">
        <f>(X12*'Structural Information'!$AV$17*AC12)/(M12)</f>
        <v>32561.573611726413</v>
      </c>
      <c r="AM12" s="173">
        <f t="shared" si="43"/>
        <v>130246.29444690565</v>
      </c>
      <c r="AN12" s="174">
        <f t="shared" si="44"/>
        <v>-651.23147223452827</v>
      </c>
      <c r="AO12" s="16"/>
      <c r="AP12" s="744"/>
      <c r="AQ12" s="395">
        <v>4</v>
      </c>
      <c r="AR12" s="395">
        <v>402</v>
      </c>
      <c r="AS12" s="12">
        <f>'Structural Information'!$AC$7</f>
        <v>3</v>
      </c>
      <c r="AT12" s="412">
        <f t="shared" si="9"/>
        <v>64.450613651073951</v>
      </c>
      <c r="AU12" s="68">
        <f t="shared" si="10"/>
        <v>8.0000000000000004E-4</v>
      </c>
      <c r="AV12" s="12">
        <f t="shared" si="33"/>
        <v>22344.230024429471</v>
      </c>
      <c r="AW12" s="167">
        <f t="shared" si="25"/>
        <v>7348.1024912553303</v>
      </c>
      <c r="AX12" s="12">
        <f t="shared" si="11"/>
        <v>80.563267063842432</v>
      </c>
      <c r="AY12" s="68">
        <f t="shared" si="12"/>
        <v>2.2000000000000001E-3</v>
      </c>
      <c r="AZ12" s="12">
        <f t="shared" si="37"/>
        <v>10156.468192922484</v>
      </c>
      <c r="BA12" s="114">
        <f t="shared" si="38"/>
        <v>3192.0328606327794</v>
      </c>
      <c r="BB12" s="209">
        <f t="shared" si="39"/>
        <v>1049.7289273221893</v>
      </c>
      <c r="BC12" s="412">
        <f t="shared" si="26"/>
        <v>8.0563267063842439</v>
      </c>
      <c r="BD12" s="68">
        <f t="shared" si="14"/>
        <v>8.8999999999999999E-3</v>
      </c>
      <c r="BE12" s="12">
        <f t="shared" si="27"/>
        <v>-6290.4051172707887</v>
      </c>
      <c r="BF12" s="401">
        <f t="shared" si="29"/>
        <v>-2068.6567164179105</v>
      </c>
      <c r="BG12" s="16"/>
      <c r="BH12" s="744"/>
      <c r="BI12" s="481">
        <v>3</v>
      </c>
      <c r="BJ12" s="481">
        <v>7312</v>
      </c>
      <c r="BK12" s="481" t="s">
        <v>23</v>
      </c>
      <c r="BL12" s="485">
        <f>'Structural Information'!$AC$7</f>
        <v>3</v>
      </c>
      <c r="BM12" s="493">
        <f>('Structural Information'!$AF$24)*(200)/$BL12</f>
        <v>53616.514621265807</v>
      </c>
      <c r="BN12" s="488">
        <f>'Structural Information'!$AB$23*'Structural Information'!$AB$24*(4700*SQRT('Structural Information'!$AM$23))/(BL12*1000)</f>
        <v>433495.56258141535</v>
      </c>
      <c r="BO12" s="16"/>
      <c r="BP12" s="601"/>
      <c r="BQ12" s="244" t="s">
        <v>414</v>
      </c>
      <c r="BR12" s="452">
        <f>'Structural Information'!$AM$7</f>
        <v>2</v>
      </c>
      <c r="BS12" s="404">
        <f t="shared" si="30"/>
        <v>1.5</v>
      </c>
      <c r="BT12" s="404">
        <f t="shared" si="30"/>
        <v>1.5</v>
      </c>
      <c r="BU12" s="407">
        <f t="shared" si="30"/>
        <v>1.375</v>
      </c>
      <c r="BV12" s="16"/>
      <c r="BW12" s="712"/>
      <c r="BX12" s="457" t="s">
        <v>253</v>
      </c>
      <c r="BY12" s="170">
        <f>1/($BF$5)</f>
        <v>-4.8340548340548341E-4</v>
      </c>
      <c r="BZ12" s="170">
        <f>1/($BF$10)</f>
        <v>-4.8340548340548341E-4</v>
      </c>
      <c r="CA12" s="171">
        <f>1/($BF$15)</f>
        <v>-4.43121693121693E-4</v>
      </c>
      <c r="CB12" s="16"/>
      <c r="CC12" s="730"/>
      <c r="CD12" s="395">
        <v>4</v>
      </c>
      <c r="CE12" s="721"/>
      <c r="CF12" s="721"/>
      <c r="CG12" s="724"/>
      <c r="CH12" s="16"/>
      <c r="CI12" s="91" t="s">
        <v>185</v>
      </c>
      <c r="CJ12" s="12">
        <f>AT9*COS($N9)+AT10*COS($N10)+AT11*COS($N11)+AT12*COS($N12)+AT13*COS($N13)</f>
        <v>343.20000000000005</v>
      </c>
      <c r="CK12" s="12">
        <f>AX9*COS($N9)+AX10*COS($N10)+AX11*COS($N11)+AX12*COS($N12)+AX13*COS($N13)</f>
        <v>429</v>
      </c>
      <c r="CL12" s="12">
        <f>BC9*COS($N9)+BC10*COS($N10)+BC11*COS($N11)+BC12*COS($N12)+BC13*COS($N13)</f>
        <v>42.900000000000006</v>
      </c>
      <c r="CM12" s="226">
        <f>BC9*COS($N9)+BC10*COS($N10)+BC11*COS($N11)+BC12*COS($N12)+BC13*COS($N13)</f>
        <v>42.900000000000006</v>
      </c>
      <c r="CN12" s="91" t="s">
        <v>229</v>
      </c>
      <c r="CO12" s="12">
        <f>CE9</f>
        <v>64655.207959619023</v>
      </c>
      <c r="CP12" s="12">
        <f>CF9</f>
        <v>9683.6426165634875</v>
      </c>
      <c r="CQ12" s="12">
        <f>CG9</f>
        <v>-19524.812341826349</v>
      </c>
      <c r="CR12" s="401">
        <v>0</v>
      </c>
      <c r="CS12" s="91" t="s">
        <v>306</v>
      </c>
      <c r="CT12" s="68">
        <f>CJ12/(CO12*'Structural Information'!$AC$7)</f>
        <v>1.769385693901867E-3</v>
      </c>
      <c r="CU12" s="68">
        <f>CT12+(((1/CP12)*(CK12-CJ12))/'Structural Information'!$AC$7)</f>
        <v>4.7228197612724258E-3</v>
      </c>
      <c r="CV12" s="68">
        <f>CU12+(((1/CQ12)*(CL12-CK12))/'Structural Information'!$AC$7)</f>
        <v>1.1314432410183622E-2</v>
      </c>
      <c r="CW12" s="94">
        <f t="shared" si="45"/>
        <v>0.08</v>
      </c>
      <c r="CY12" s="16"/>
      <c r="CZ12" s="16"/>
      <c r="DA12" s="16"/>
      <c r="DB12" s="16"/>
      <c r="DC12" s="16"/>
      <c r="DE12" s="200"/>
    </row>
    <row r="13" spans="2:109" ht="15.75" thickBot="1" x14ac:dyDescent="0.3">
      <c r="B13" s="745"/>
      <c r="C13" s="397">
        <v>5</v>
      </c>
      <c r="D13" s="397">
        <v>512</v>
      </c>
      <c r="E13" s="178">
        <f>'Structural Information'!$AC$7</f>
        <v>3</v>
      </c>
      <c r="F13" s="404">
        <f>'Structural Information'!$AM$6</f>
        <v>4.5</v>
      </c>
      <c r="G13" s="404">
        <v>0.5</v>
      </c>
      <c r="H13" s="404">
        <v>0.25</v>
      </c>
      <c r="I13" s="179">
        <v>0.25</v>
      </c>
      <c r="J13" s="180">
        <f t="shared" si="31"/>
        <v>3.2552083333333332E-4</v>
      </c>
      <c r="K13" s="404">
        <f t="shared" si="34"/>
        <v>4.25</v>
      </c>
      <c r="L13" s="404">
        <f t="shared" si="35"/>
        <v>2.5</v>
      </c>
      <c r="M13" s="404">
        <f t="shared" si="32"/>
        <v>4.9307707308290052</v>
      </c>
      <c r="N13" s="407">
        <f t="shared" si="36"/>
        <v>0.53172406725880561</v>
      </c>
      <c r="T13" s="16"/>
      <c r="U13" s="745"/>
      <c r="V13" s="397">
        <v>5</v>
      </c>
      <c r="W13" s="397">
        <v>512</v>
      </c>
      <c r="X13" s="178">
        <f>1/((((COS(N13))^4)/'Structural Information'!$AR$17)+(((SIN(N13))^4)/'Structural Information'!$AR$18)+(((SIN(N13))^2)*((COS(N13))^2)*((1/'Structural Information'!$AR$19)-(2*'Structural Information'!$AV$19/'Structural Information'!$AR$18))))</f>
        <v>1375.8363758228218</v>
      </c>
      <c r="Y13" s="404">
        <f>((X13*('Structural Information'!$AV$17/1000)*SIN(2*N13))/(4*'Structural Information'!$AR$20*J13*L13))^(1/4)</f>
        <v>1.0803311717923612</v>
      </c>
      <c r="Z13" s="404">
        <f t="shared" si="2"/>
        <v>3.2409935153770837</v>
      </c>
      <c r="AA13" s="181">
        <f t="shared" si="18"/>
        <v>0.70699999999999996</v>
      </c>
      <c r="AB13" s="181">
        <f t="shared" si="3"/>
        <v>0.01</v>
      </c>
      <c r="AC13" s="179">
        <f t="shared" si="19"/>
        <v>1.1249207531710215</v>
      </c>
      <c r="AD13" s="178">
        <f>((0.6*'Structural Information'!$AT$17)+(0.3*'Structural Information'!$AV$18))/(AC13/M13)</f>
        <v>1.446461305462462</v>
      </c>
      <c r="AE13" s="404">
        <f>(((1.2*SIN(N13)+0.45*COS(N13))*'Structural Information'!$AT$18)+(0.3*'Structural Information'!$AV$18))/(AC13/M13)</f>
        <v>1.9214686847113289</v>
      </c>
      <c r="AF13" s="404">
        <f>(1.12*'Structural Information'!$AT$19*COS(N13)*SIN(N13))/((AA13*(Z13^(-0.12)))+(AB13*(Z13^(0.88))))</f>
        <v>1.5398017536539861</v>
      </c>
      <c r="AG13" s="404">
        <f>(1.16*'Structural Information'!$AT$19*TAN(N13))/((AA13)+(AB13*Z13))</f>
        <v>1.8641255353024468</v>
      </c>
      <c r="AH13" s="179">
        <f t="shared" si="40"/>
        <v>1.446461305462462</v>
      </c>
      <c r="AI13" s="178">
        <f>AH13*AC13*'Structural Information'!$AV$17</f>
        <v>130.17234729388574</v>
      </c>
      <c r="AJ13" s="404">
        <f t="shared" si="41"/>
        <v>104.1378778351086</v>
      </c>
      <c r="AK13" s="179">
        <f t="shared" si="42"/>
        <v>13.017234729388575</v>
      </c>
      <c r="AL13" s="182">
        <f>(X13*'Structural Information'!$AV$17*AC13)/(M13)</f>
        <v>25110.993418596572</v>
      </c>
      <c r="AM13" s="182">
        <f t="shared" si="43"/>
        <v>100443.97367438629</v>
      </c>
      <c r="AN13" s="183">
        <f t="shared" si="44"/>
        <v>-502.21986837193145</v>
      </c>
      <c r="AO13" s="16"/>
      <c r="AP13" s="745"/>
      <c r="AQ13" s="397">
        <v>5</v>
      </c>
      <c r="AR13" s="397">
        <v>502</v>
      </c>
      <c r="AS13" s="404">
        <f>'Structural Information'!$AC$7</f>
        <v>3</v>
      </c>
      <c r="AT13" s="178">
        <f t="shared" si="9"/>
        <v>104.1378778351086</v>
      </c>
      <c r="AU13" s="89">
        <f t="shared" si="10"/>
        <v>8.0000000000000004E-4</v>
      </c>
      <c r="AV13" s="404">
        <f t="shared" si="33"/>
        <v>24068.875529005698</v>
      </c>
      <c r="AW13" s="189">
        <f t="shared" si="25"/>
        <v>17881.503927718884</v>
      </c>
      <c r="AX13" s="404">
        <f t="shared" si="11"/>
        <v>130.17234729388574</v>
      </c>
      <c r="AY13" s="89">
        <f t="shared" si="12"/>
        <v>2.2000000000000001E-3</v>
      </c>
      <c r="AZ13" s="404">
        <f t="shared" si="37"/>
        <v>10940.397967729861</v>
      </c>
      <c r="BA13" s="190">
        <f t="shared" si="38"/>
        <v>3438.410789857955</v>
      </c>
      <c r="BB13" s="444">
        <f t="shared" si="39"/>
        <v>2554.5005611026963</v>
      </c>
      <c r="BC13" s="178">
        <f t="shared" si="26"/>
        <v>13.017234729388575</v>
      </c>
      <c r="BD13" s="89">
        <f t="shared" si="14"/>
        <v>8.8999999999999999E-3</v>
      </c>
      <c r="BE13" s="404">
        <f t="shared" si="27"/>
        <v>-6762.2475856014062</v>
      </c>
      <c r="BF13" s="407">
        <f t="shared" si="29"/>
        <v>-5023.880597014926</v>
      </c>
      <c r="BG13" s="16"/>
      <c r="BH13" s="744"/>
      <c r="BI13" s="481">
        <v>4</v>
      </c>
      <c r="BJ13" s="481">
        <v>7412</v>
      </c>
      <c r="BK13" s="481" t="s">
        <v>23</v>
      </c>
      <c r="BL13" s="485">
        <f>'Structural Information'!$AC$7</f>
        <v>3</v>
      </c>
      <c r="BM13" s="493">
        <f>('Structural Information'!$AF$24)*(200)/$BL13</f>
        <v>53616.514621265807</v>
      </c>
      <c r="BN13" s="488">
        <f>'Structural Information'!$AB$23*'Structural Information'!$AB$24*(4700*SQRT('Structural Information'!$AM$23))/(BL13*1000)</f>
        <v>433495.56258141535</v>
      </c>
      <c r="BO13" s="16"/>
      <c r="BP13" s="729">
        <v>5</v>
      </c>
      <c r="BQ13" s="176" t="s">
        <v>415</v>
      </c>
      <c r="BR13" s="177">
        <f>'Structural Information'!$AM$6</f>
        <v>4.5</v>
      </c>
      <c r="BS13" s="403">
        <f t="shared" si="30"/>
        <v>0.66666666666666663</v>
      </c>
      <c r="BT13" s="403">
        <f t="shared" si="30"/>
        <v>0.66666666666666663</v>
      </c>
      <c r="BU13" s="406">
        <f t="shared" si="30"/>
        <v>0.61111111111111116</v>
      </c>
      <c r="BV13" s="16"/>
      <c r="BW13" s="712"/>
      <c r="BX13" s="458" t="s">
        <v>257</v>
      </c>
      <c r="BY13" s="170">
        <f>(BS8*BS8)/$BN$6</f>
        <v>5.190364548604635E-6</v>
      </c>
      <c r="BZ13" s="170">
        <f>(BT8*BT8)/$BN$12</f>
        <v>5.190364548604635E-6</v>
      </c>
      <c r="CA13" s="171">
        <f>(BU8*BU8)/$BN$18</f>
        <v>3.9979023230282226E-6</v>
      </c>
      <c r="CB13" s="16"/>
      <c r="CC13" s="601"/>
      <c r="CD13" s="397">
        <v>5</v>
      </c>
      <c r="CE13" s="722"/>
      <c r="CF13" s="722"/>
      <c r="CG13" s="725"/>
      <c r="CH13" s="16"/>
      <c r="CI13" s="103" t="s">
        <v>186</v>
      </c>
      <c r="CJ13" s="400">
        <f>AT14*COS($N14)+AT15*COS($N15)+AT16*COS($N16)+AT17*COS($N17)+AT18*COS($N18)</f>
        <v>343.20000000000005</v>
      </c>
      <c r="CK13" s="400">
        <f>AX14*COS($N14)+AX15*COS($N15)+AX16*COS($N16)+AX17*COS($N17)+AX18*COS($N18)</f>
        <v>429</v>
      </c>
      <c r="CL13" s="400">
        <f>BC14*COS($N14)+BC15*COS($N15)+BC16*COS($N16)+BC17*COS($N17)+BC18*COS($N18)</f>
        <v>42.900000000000006</v>
      </c>
      <c r="CM13" s="232">
        <f>BC14*COS($N14)+BC15*COS($N15)+BC16*COS($N16)+BC17*COS($N17)+BC18*COS($N18)</f>
        <v>42.900000000000006</v>
      </c>
      <c r="CN13" s="103" t="s">
        <v>230</v>
      </c>
      <c r="CO13" s="400">
        <f>CE14</f>
        <v>71727.397579899276</v>
      </c>
      <c r="CP13" s="400">
        <f>CF14</f>
        <v>10413.231506703229</v>
      </c>
      <c r="CQ13" s="400">
        <f>CG14</f>
        <v>-21067.786073523042</v>
      </c>
      <c r="CR13" s="402">
        <v>0</v>
      </c>
      <c r="CS13" s="103" t="s">
        <v>305</v>
      </c>
      <c r="CT13" s="104">
        <f>CJ13/(CO13*'Structural Information'!$AC$8)</f>
        <v>1.7399209257659403E-3</v>
      </c>
      <c r="CU13" s="104">
        <f>CT13+(((1/CP13)*(CK13-CJ13))/'Structural Information'!$AC$8)</f>
        <v>4.7361089947545003E-3</v>
      </c>
      <c r="CV13" s="104">
        <f>CU13+(((1/CQ13)*(CL13-CK13))/'Structural Information'!$AC$8)</f>
        <v>1.1400311845022087E-2</v>
      </c>
      <c r="CW13" s="105">
        <f t="shared" si="45"/>
        <v>0.08</v>
      </c>
      <c r="CY13" s="16"/>
      <c r="CZ13" s="16"/>
      <c r="DA13" s="16"/>
      <c r="DB13" s="16"/>
      <c r="DC13" s="16"/>
      <c r="DE13" s="193"/>
    </row>
    <row r="14" spans="2:109" ht="15.75" thickBot="1" x14ac:dyDescent="0.3">
      <c r="B14" s="743">
        <v>1</v>
      </c>
      <c r="C14" s="393">
        <v>1</v>
      </c>
      <c r="D14" s="393">
        <v>111</v>
      </c>
      <c r="E14" s="160">
        <f>'Structural Information'!$AC$8</f>
        <v>2.75</v>
      </c>
      <c r="F14" s="403">
        <f>'Structural Information'!$AM$10</f>
        <v>4.5</v>
      </c>
      <c r="G14" s="403">
        <v>0.5</v>
      </c>
      <c r="H14" s="403">
        <v>0.25</v>
      </c>
      <c r="I14" s="161">
        <v>0.25</v>
      </c>
      <c r="J14" s="162">
        <f t="shared" ref="J14:J18" si="46">I14*(H14^3)/12</f>
        <v>3.2552083333333332E-4</v>
      </c>
      <c r="K14" s="403">
        <f t="shared" si="34"/>
        <v>4.25</v>
      </c>
      <c r="L14" s="403">
        <f t="shared" si="35"/>
        <v>2.25</v>
      </c>
      <c r="M14" s="403">
        <f t="shared" ref="M14:M18" si="47">SQRT(K14^2+L14^2)</f>
        <v>4.8088460154178359</v>
      </c>
      <c r="N14" s="406">
        <f t="shared" si="36"/>
        <v>0.48689923181126904</v>
      </c>
      <c r="T14" s="16"/>
      <c r="U14" s="743">
        <v>1</v>
      </c>
      <c r="V14" s="393">
        <v>1</v>
      </c>
      <c r="W14" s="393">
        <v>111</v>
      </c>
      <c r="X14" s="160">
        <f>1/((((COS(N14))^4)/'Structural Information'!$AR$17)+(((SIN(N14))^4)/'Structural Information'!$AR$18)+(((SIN(N14))^2)*((COS(N14))^2)*((1/'Structural Information'!$AR$19)-(2*'Structural Information'!$AV$19/'Structural Information'!$AR$18))))</f>
        <v>1312.8234025636375</v>
      </c>
      <c r="Y14" s="403">
        <f>((X14*('Structural Information'!$AV$17/1000)*SIN(2*N14))/(4*'Structural Information'!$AR$20*J14*L14))^(1/4)</f>
        <v>1.0811943244132181</v>
      </c>
      <c r="Z14" s="403">
        <f t="shared" si="2"/>
        <v>2.9732843921363497</v>
      </c>
      <c r="AA14" s="144">
        <f t="shared" si="18"/>
        <v>1.3</v>
      </c>
      <c r="AB14" s="144">
        <f t="shared" si="3"/>
        <v>-0.17799999999999999</v>
      </c>
      <c r="AC14" s="161">
        <f t="shared" si="19"/>
        <v>1.2465823784365617</v>
      </c>
      <c r="AD14" s="160">
        <f>((0.6*'Structural Information'!$AT$17)+(0.3*'Structural Information'!$AV$18))/(AC14/M14)</f>
        <v>1.2730158973353751</v>
      </c>
      <c r="AE14" s="403">
        <f>(((1.2*SIN(N14)+0.45*COS(N14))*'Structural Information'!$AT$18)+(0.3*'Structural Information'!$AV$18))/(AC14/M14)</f>
        <v>1.6280512504479305</v>
      </c>
      <c r="AF14" s="403">
        <f>(1.12*'Structural Information'!$AT$19*COS(N14)*SIN(N14))/((AA14*(Z14^(-0.12)))+(AB14*(Z14^(0.88))))</f>
        <v>1.3833462882982244</v>
      </c>
      <c r="AG14" s="403">
        <f>(1.16*'Structural Information'!$AT$19*TAN(N14))/((AA14)+(AB14*Z14))</f>
        <v>1.6094829593746431</v>
      </c>
      <c r="AH14" s="161">
        <f t="shared" si="40"/>
        <v>1.2730158973353751</v>
      </c>
      <c r="AI14" s="160">
        <f>AH14*AC14*'Structural Information'!$AV$17</f>
        <v>126.95353480703088</v>
      </c>
      <c r="AJ14" s="403">
        <f t="shared" si="41"/>
        <v>101.56282784562471</v>
      </c>
      <c r="AK14" s="161">
        <f t="shared" si="42"/>
        <v>12.695353480703089</v>
      </c>
      <c r="AL14" s="164">
        <f>(X14*'Structural Information'!$AV$17*AC14)/(M14)</f>
        <v>27225.534182429194</v>
      </c>
      <c r="AM14" s="164">
        <f t="shared" si="43"/>
        <v>108902.13672971677</v>
      </c>
      <c r="AN14" s="165">
        <f t="shared" si="44"/>
        <v>-544.51068364858384</v>
      </c>
      <c r="AO14" s="16"/>
      <c r="AP14" s="743">
        <v>1</v>
      </c>
      <c r="AQ14" s="393">
        <v>1</v>
      </c>
      <c r="AR14" s="393">
        <v>101</v>
      </c>
      <c r="AS14" s="403">
        <f>'Structural Information'!$AC$8</f>
        <v>2.75</v>
      </c>
      <c r="AT14" s="160">
        <f t="shared" si="9"/>
        <v>101.56282784562471</v>
      </c>
      <c r="AU14" s="60">
        <f t="shared" si="10"/>
        <v>8.0000000000000004E-4</v>
      </c>
      <c r="AV14" s="403">
        <f t="shared" si="33"/>
        <v>24072.698881942466</v>
      </c>
      <c r="AW14" s="185">
        <f t="shared" si="25"/>
        <v>18802.729667246953</v>
      </c>
      <c r="AX14" s="403">
        <f t="shared" si="11"/>
        <v>126.95353480703088</v>
      </c>
      <c r="AY14" s="60">
        <f t="shared" si="12"/>
        <v>2.2000000000000001E-3</v>
      </c>
      <c r="AZ14" s="403">
        <f t="shared" si="37"/>
        <v>10942.135855428394</v>
      </c>
      <c r="BA14" s="109">
        <f t="shared" si="38"/>
        <v>3438.9569831346362</v>
      </c>
      <c r="BB14" s="443">
        <f t="shared" si="39"/>
        <v>2686.1042381781349</v>
      </c>
      <c r="BC14" s="160">
        <f t="shared" si="26"/>
        <v>12.695353480703089</v>
      </c>
      <c r="BD14" s="60">
        <f t="shared" si="14"/>
        <v>8.8999999999999999E-3</v>
      </c>
      <c r="BE14" s="403">
        <f t="shared" si="27"/>
        <v>-7016.6812993854273</v>
      </c>
      <c r="BF14" s="406">
        <f t="shared" si="29"/>
        <v>-5480.5970149253744</v>
      </c>
      <c r="BG14" s="16"/>
      <c r="BH14" s="744"/>
      <c r="BI14" s="481">
        <v>5</v>
      </c>
      <c r="BJ14" s="481">
        <v>7512</v>
      </c>
      <c r="BK14" s="481" t="s">
        <v>23</v>
      </c>
      <c r="BL14" s="485">
        <f>'Structural Information'!$AC$7</f>
        <v>3</v>
      </c>
      <c r="BM14" s="493">
        <f>('Structural Information'!$AF$24)*(200)/$BL14</f>
        <v>53616.514621265807</v>
      </c>
      <c r="BN14" s="488">
        <f>'Structural Information'!$AB$23*'Structural Information'!$AB$24*(4700*SQRT('Structural Information'!$AM$23))/(BL14*1000)</f>
        <v>433495.56258141535</v>
      </c>
      <c r="BO14" s="16"/>
      <c r="BP14" s="751"/>
      <c r="BQ14" s="387">
        <v>6</v>
      </c>
      <c r="BR14" s="453">
        <f>'Structural Information'!$AM$6</f>
        <v>4.5</v>
      </c>
      <c r="BS14" s="400">
        <f t="shared" si="30"/>
        <v>0.66666666666666663</v>
      </c>
      <c r="BT14" s="400">
        <f t="shared" si="30"/>
        <v>0.66666666666666663</v>
      </c>
      <c r="BU14" s="402">
        <f t="shared" si="30"/>
        <v>0.61111111111111116</v>
      </c>
      <c r="BV14" s="16"/>
      <c r="BW14" s="711">
        <v>3</v>
      </c>
      <c r="BX14" s="459" t="s">
        <v>258</v>
      </c>
      <c r="BY14" s="191">
        <f>(BS9*BS9)/$BN$6</f>
        <v>1.0252571947861007E-6</v>
      </c>
      <c r="BZ14" s="191">
        <f>(BT9*BT9)/$BN$12</f>
        <v>1.0252571947861007E-6</v>
      </c>
      <c r="CA14" s="192">
        <f>(BU9*BU9)/$BN$18</f>
        <v>7.8970910084508108E-7</v>
      </c>
      <c r="CB14" s="16"/>
      <c r="CC14" s="729">
        <v>1</v>
      </c>
      <c r="CD14" s="393">
        <v>1</v>
      </c>
      <c r="CE14" s="720">
        <f>1/(CA5+CA4)+1/(CA10+CA9)+1/(CA15+CA14)+1/(CA19+CA20)+1/(CA24+CA25)</f>
        <v>71727.397579899276</v>
      </c>
      <c r="CF14" s="720">
        <f>1/(CA6+CA4)+1/(CA11+CA9)+1/(CA16+CA14)+1/(CA19+CA21)+1/(CA24+CA26)</f>
        <v>10413.231506703229</v>
      </c>
      <c r="CG14" s="723">
        <f>1/(CA7+CA4)+1/(CA12+CA9)+1/(CA17+CA14)+1/(CA19+CA22)+1/(CA24+CA27)</f>
        <v>-21067.786073523042</v>
      </c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Y14" s="16"/>
      <c r="CZ14" s="16"/>
      <c r="DA14" s="16"/>
      <c r="DB14" s="16"/>
      <c r="DC14" s="16"/>
      <c r="DE14" s="193"/>
    </row>
    <row r="15" spans="2:109" ht="16.5" thickBot="1" x14ac:dyDescent="0.3">
      <c r="B15" s="744"/>
      <c r="C15" s="395">
        <v>2</v>
      </c>
      <c r="D15" s="395">
        <v>211</v>
      </c>
      <c r="E15" s="412">
        <f>'Structural Information'!$AC$8</f>
        <v>2.75</v>
      </c>
      <c r="F15" s="12">
        <f>'Structural Information'!$AM$9</f>
        <v>2</v>
      </c>
      <c r="G15" s="12">
        <v>0.5</v>
      </c>
      <c r="H15" s="12">
        <v>0.25</v>
      </c>
      <c r="I15" s="413">
        <v>0.25</v>
      </c>
      <c r="J15" s="172">
        <f t="shared" si="46"/>
        <v>3.2552083333333332E-4</v>
      </c>
      <c r="K15" s="12">
        <f t="shared" si="34"/>
        <v>1.75</v>
      </c>
      <c r="L15" s="12">
        <f t="shared" si="35"/>
        <v>2.25</v>
      </c>
      <c r="M15" s="12">
        <f t="shared" si="47"/>
        <v>2.8504385627478448</v>
      </c>
      <c r="N15" s="401">
        <f t="shared" si="36"/>
        <v>0.90975315794420974</v>
      </c>
      <c r="T15" s="16"/>
      <c r="U15" s="744"/>
      <c r="V15" s="395">
        <v>2</v>
      </c>
      <c r="W15" s="395">
        <v>211</v>
      </c>
      <c r="X15" s="412">
        <f>1/((((COS(N15))^4)/'Structural Information'!$AR$17)+(((SIN(N15))^4)/'Structural Information'!$AR$18)+(((SIN(N15))^2)*((COS(N15))^2)*((1/'Structural Information'!$AR$19)-(2*'Structural Information'!$AV$19/'Structural Information'!$AR$18))))</f>
        <v>1937.4633424901383</v>
      </c>
      <c r="Y15" s="12">
        <f>((X15*('Structural Information'!$AV$17/1000)*SIN(2*N15))/(4*'Structural Information'!$AR$20*J15*L15))^(1/4)</f>
        <v>1.2399021867539348</v>
      </c>
      <c r="Z15" s="12">
        <f t="shared" si="2"/>
        <v>3.409731013573321</v>
      </c>
      <c r="AA15" s="141">
        <f t="shared" si="18"/>
        <v>0.70699999999999996</v>
      </c>
      <c r="AB15" s="141">
        <f t="shared" si="3"/>
        <v>0.01</v>
      </c>
      <c r="AC15" s="413">
        <f t="shared" si="19"/>
        <v>0.61953636317657523</v>
      </c>
      <c r="AD15" s="412">
        <f>((0.6*'Structural Information'!$AT$17)+(0.3*'Structural Information'!$AV$18))/(AC15/M15)</f>
        <v>1.518304302404109</v>
      </c>
      <c r="AE15" s="12">
        <f>(((1.2*SIN(N15)+0.45*COS(N15))*'Structural Information'!$AT$18)+(0.3*'Structural Information'!$AV$18))/(AC15/M15)</f>
        <v>2.4768521933597127</v>
      </c>
      <c r="AF15" s="12">
        <f>(1.12*'Structural Information'!$AT$19*COS(N15)*SIN(N15))/((AA15*(Z15^(-0.12)))+(AB15*(Z15^(0.88))))</f>
        <v>1.7140274256804329</v>
      </c>
      <c r="AG15" s="12">
        <f>(1.16*'Structural Information'!$AT$19*TAN(N15))/((AA15)+(AB15*Z15))</f>
        <v>4.0651688692999519</v>
      </c>
      <c r="AH15" s="413">
        <f t="shared" si="40"/>
        <v>1.518304302404109</v>
      </c>
      <c r="AI15" s="412">
        <f>AH15*AC15*'Structural Information'!$AV$17</f>
        <v>75.25157805654311</v>
      </c>
      <c r="AJ15" s="12">
        <f t="shared" si="41"/>
        <v>60.201262445234491</v>
      </c>
      <c r="AK15" s="413">
        <f t="shared" si="42"/>
        <v>7.5251578056543114</v>
      </c>
      <c r="AL15" s="173">
        <f>(X15*'Structural Information'!$AV$17*AC15)/(M15)</f>
        <v>33688.26141159542</v>
      </c>
      <c r="AM15" s="173">
        <f t="shared" si="43"/>
        <v>134753.04564638168</v>
      </c>
      <c r="AN15" s="174">
        <f t="shared" si="44"/>
        <v>-673.7652282319084</v>
      </c>
      <c r="AO15" s="16"/>
      <c r="AP15" s="744"/>
      <c r="AQ15" s="395">
        <v>2</v>
      </c>
      <c r="AR15" s="395">
        <v>201</v>
      </c>
      <c r="AS15" s="12">
        <f>'Structural Information'!$AC$8</f>
        <v>2.75</v>
      </c>
      <c r="AT15" s="412">
        <f t="shared" si="9"/>
        <v>60.201262445234491</v>
      </c>
      <c r="AU15" s="68">
        <f t="shared" si="10"/>
        <v>8.0000000000000004E-4</v>
      </c>
      <c r="AV15" s="12">
        <f t="shared" si="33"/>
        <v>22130.424209121607</v>
      </c>
      <c r="AW15" s="167">
        <f t="shared" si="25"/>
        <v>8341.4675865150675</v>
      </c>
      <c r="AX15" s="12">
        <f t="shared" si="11"/>
        <v>75.25157805654311</v>
      </c>
      <c r="AY15" s="68">
        <f t="shared" si="12"/>
        <v>2.2000000000000001E-3</v>
      </c>
      <c r="AZ15" s="12">
        <f t="shared" si="37"/>
        <v>10059.283731418911</v>
      </c>
      <c r="BA15" s="114">
        <f t="shared" si="38"/>
        <v>3161.4891727316572</v>
      </c>
      <c r="BB15" s="209">
        <f t="shared" si="39"/>
        <v>1191.6382266450091</v>
      </c>
      <c r="BC15" s="412">
        <f t="shared" si="26"/>
        <v>7.5251578056543114</v>
      </c>
      <c r="BD15" s="68">
        <f t="shared" si="14"/>
        <v>8.8999999999999999E-3</v>
      </c>
      <c r="BE15" s="12">
        <f t="shared" si="27"/>
        <v>-5987.20682302772</v>
      </c>
      <c r="BF15" s="401">
        <f t="shared" si="29"/>
        <v>-2256.7164179104484</v>
      </c>
      <c r="BG15" s="16"/>
      <c r="BH15" s="744"/>
      <c r="BI15" s="481">
        <v>6</v>
      </c>
      <c r="BJ15" s="481">
        <v>7612</v>
      </c>
      <c r="BK15" s="481" t="s">
        <v>23</v>
      </c>
      <c r="BL15" s="485">
        <f>'Structural Information'!$AC$7</f>
        <v>3</v>
      </c>
      <c r="BM15" s="493">
        <f>('Structural Information'!$AF$24)*(200)/$BL15</f>
        <v>53616.514621265807</v>
      </c>
      <c r="BN15" s="488">
        <f>'Structural Information'!$AB$23*'Structural Information'!$AB$24*(4700*SQRT('Structural Information'!$AM$23))/(BL15*1000)</f>
        <v>433495.56258141535</v>
      </c>
      <c r="BO15" s="16"/>
      <c r="BP15" s="106"/>
      <c r="BV15" s="16"/>
      <c r="BW15" s="712"/>
      <c r="BX15" s="455" t="s">
        <v>254</v>
      </c>
      <c r="BY15" s="170">
        <f>1/($AW$6)</f>
        <v>5.5923707762066768E-5</v>
      </c>
      <c r="BZ15" s="170">
        <f>1/($AW$11)</f>
        <v>5.5923707762066768E-5</v>
      </c>
      <c r="CA15" s="171">
        <f>1/($AW$16)</f>
        <v>5.3183767341075503E-5</v>
      </c>
      <c r="CB15" s="16"/>
      <c r="CC15" s="730"/>
      <c r="CD15" s="395">
        <v>2</v>
      </c>
      <c r="CE15" s="721"/>
      <c r="CF15" s="721"/>
      <c r="CG15" s="724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582" t="s">
        <v>304</v>
      </c>
      <c r="CT15" s="583"/>
      <c r="CU15" s="583"/>
      <c r="CV15" s="583"/>
      <c r="CW15" s="584"/>
      <c r="CY15" s="16"/>
      <c r="CZ15" s="16"/>
      <c r="DA15" s="16"/>
      <c r="DB15" s="16"/>
      <c r="DC15" s="16"/>
      <c r="DE15" s="193"/>
    </row>
    <row r="16" spans="2:109" x14ac:dyDescent="0.25">
      <c r="B16" s="744"/>
      <c r="C16" s="395">
        <v>3</v>
      </c>
      <c r="D16" s="395">
        <v>311</v>
      </c>
      <c r="E16" s="412">
        <f>'Structural Information'!$AC$8</f>
        <v>2.75</v>
      </c>
      <c r="F16" s="12">
        <f>'Structural Information'!$AM$8</f>
        <v>4.5</v>
      </c>
      <c r="G16" s="12">
        <v>0.5</v>
      </c>
      <c r="H16" s="12">
        <v>0.25</v>
      </c>
      <c r="I16" s="413">
        <v>0.25</v>
      </c>
      <c r="J16" s="172">
        <f t="shared" si="46"/>
        <v>3.2552083333333332E-4</v>
      </c>
      <c r="K16" s="12">
        <f t="shared" ref="K16:K18" si="48">F16-H16</f>
        <v>4.25</v>
      </c>
      <c r="L16" s="12">
        <f t="shared" ref="L16:L18" si="49">E16-G16</f>
        <v>2.25</v>
      </c>
      <c r="M16" s="12">
        <f t="shared" si="47"/>
        <v>4.8088460154178359</v>
      </c>
      <c r="N16" s="401">
        <f t="shared" ref="N16:N18" si="50">ATAN(L16/K16)</f>
        <v>0.48689923181126904</v>
      </c>
      <c r="T16" s="16"/>
      <c r="U16" s="744"/>
      <c r="V16" s="395">
        <v>3</v>
      </c>
      <c r="W16" s="395">
        <v>311</v>
      </c>
      <c r="X16" s="412">
        <f>1/((((COS(N16))^4)/'Structural Information'!$AR$17)+(((SIN(N16))^4)/'Structural Information'!$AR$18)+(((SIN(N16))^2)*((COS(N16))^2)*((1/'Structural Information'!$AR$19)-(2*'Structural Information'!$AV$19/'Structural Information'!$AR$18))))</f>
        <v>1312.8234025636375</v>
      </c>
      <c r="Y16" s="12">
        <f>((X16*('Structural Information'!$AV$17/1000)*SIN(2*N16))/(4*'Structural Information'!$AR$20*J16*L16))^(1/4)</f>
        <v>1.0811943244132181</v>
      </c>
      <c r="Z16" s="12">
        <f t="shared" si="2"/>
        <v>2.9732843921363497</v>
      </c>
      <c r="AA16" s="141">
        <f t="shared" si="18"/>
        <v>1.3</v>
      </c>
      <c r="AB16" s="141">
        <f t="shared" si="3"/>
        <v>-0.17799999999999999</v>
      </c>
      <c r="AC16" s="413">
        <f t="shared" si="19"/>
        <v>1.2465823784365617</v>
      </c>
      <c r="AD16" s="412">
        <f>((0.6*'Structural Information'!$AT$17)+(0.3*'Structural Information'!$AV$18))/(AC16/M16)</f>
        <v>1.2730158973353751</v>
      </c>
      <c r="AE16" s="12">
        <f>(((1.2*SIN(N16)+0.45*COS(N16))*'Structural Information'!$AT$18)+(0.3*'Structural Information'!$AV$18))/(AC16/M16)</f>
        <v>1.6280512504479305</v>
      </c>
      <c r="AF16" s="12">
        <f>(1.12*'Structural Information'!$AT$19*COS(N16)*SIN(N16))/((AA16*(Z16^(-0.12)))+(AB16*(Z16^(0.88))))</f>
        <v>1.3833462882982244</v>
      </c>
      <c r="AG16" s="12">
        <f>(1.16*'Structural Information'!$AT$19*TAN(N16))/((AA16)+(AB16*Z16))</f>
        <v>1.6094829593746431</v>
      </c>
      <c r="AH16" s="413">
        <f t="shared" si="40"/>
        <v>1.2730158973353751</v>
      </c>
      <c r="AI16" s="412">
        <f>AH16*AC16*'Structural Information'!$AV$17</f>
        <v>126.95353480703088</v>
      </c>
      <c r="AJ16" s="12">
        <f t="shared" si="41"/>
        <v>101.56282784562471</v>
      </c>
      <c r="AK16" s="413">
        <f t="shared" si="42"/>
        <v>12.695353480703089</v>
      </c>
      <c r="AL16" s="173">
        <f>(X16*'Structural Information'!$AV$17*AC16)/(M16)</f>
        <v>27225.534182429194</v>
      </c>
      <c r="AM16" s="173">
        <f t="shared" si="43"/>
        <v>108902.13672971677</v>
      </c>
      <c r="AN16" s="174">
        <f t="shared" si="44"/>
        <v>-544.51068364858384</v>
      </c>
      <c r="AO16" s="16"/>
      <c r="AP16" s="744"/>
      <c r="AQ16" s="395">
        <v>3</v>
      </c>
      <c r="AR16" s="395">
        <v>301</v>
      </c>
      <c r="AS16" s="12">
        <f>'Structural Information'!$AC$8</f>
        <v>2.75</v>
      </c>
      <c r="AT16" s="412">
        <f t="shared" si="9"/>
        <v>101.56282784562471</v>
      </c>
      <c r="AU16" s="68">
        <f t="shared" si="10"/>
        <v>8.0000000000000004E-4</v>
      </c>
      <c r="AV16" s="12">
        <f t="shared" si="33"/>
        <v>24072.698881942466</v>
      </c>
      <c r="AW16" s="167">
        <f t="shared" si="25"/>
        <v>18802.729667246953</v>
      </c>
      <c r="AX16" s="12">
        <f t="shared" si="11"/>
        <v>126.95353480703088</v>
      </c>
      <c r="AY16" s="68">
        <f t="shared" si="12"/>
        <v>2.2000000000000001E-3</v>
      </c>
      <c r="AZ16" s="12">
        <f t="shared" si="37"/>
        <v>10942.135855428394</v>
      </c>
      <c r="BA16" s="114">
        <f t="shared" si="38"/>
        <v>3438.9569831346362</v>
      </c>
      <c r="BB16" s="209">
        <f t="shared" si="39"/>
        <v>2686.1042381781349</v>
      </c>
      <c r="BC16" s="412">
        <f t="shared" si="26"/>
        <v>12.695353480703089</v>
      </c>
      <c r="BD16" s="68">
        <f t="shared" si="14"/>
        <v>8.8999999999999999E-3</v>
      </c>
      <c r="BE16" s="12">
        <f t="shared" si="27"/>
        <v>-7016.6812993854273</v>
      </c>
      <c r="BF16" s="401">
        <f t="shared" si="29"/>
        <v>-5480.5970149253744</v>
      </c>
      <c r="BG16" s="16"/>
      <c r="BH16" s="743">
        <v>1</v>
      </c>
      <c r="BI16" s="480">
        <v>1</v>
      </c>
      <c r="BJ16" s="480">
        <v>7111</v>
      </c>
      <c r="BK16" s="480" t="s">
        <v>23</v>
      </c>
      <c r="BL16" s="484">
        <f>'Structural Information'!$AC$8</f>
        <v>2.75</v>
      </c>
      <c r="BM16" s="160">
        <f>('Structural Information'!$AF$24)*(200)/$BL16</f>
        <v>58490.743223199061</v>
      </c>
      <c r="BN16" s="487">
        <f>'Structural Information'!$AB$23*'Structural Information'!$AB$24*(4700*SQRT('Structural Information'!$AM$23))/(BL16*1000)</f>
        <v>472904.25008881674</v>
      </c>
      <c r="BO16" s="16"/>
      <c r="BP16" s="106"/>
      <c r="BQ16" s="439"/>
      <c r="BR16" s="440"/>
      <c r="BS16" s="184"/>
      <c r="BT16" s="184"/>
      <c r="BU16" s="184"/>
      <c r="BV16" s="16"/>
      <c r="BW16" s="712"/>
      <c r="BX16" s="456" t="s">
        <v>254</v>
      </c>
      <c r="BY16" s="170">
        <f>1/($BB$6)</f>
        <v>3.9146595433446759E-4</v>
      </c>
      <c r="BZ16" s="170">
        <f>1/($BB$11)</f>
        <v>3.9146595433446759E-4</v>
      </c>
      <c r="CA16" s="171">
        <f>1/($BB$16)</f>
        <v>3.7228637138752869E-4</v>
      </c>
      <c r="CB16" s="16"/>
      <c r="CC16" s="730"/>
      <c r="CD16" s="395">
        <v>3</v>
      </c>
      <c r="CE16" s="721"/>
      <c r="CF16" s="721"/>
      <c r="CG16" s="724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585" t="s">
        <v>302</v>
      </c>
      <c r="CT16" s="701" t="s">
        <v>193</v>
      </c>
      <c r="CU16" s="589" t="s">
        <v>194</v>
      </c>
      <c r="CV16" s="589" t="s">
        <v>195</v>
      </c>
      <c r="CW16" s="591" t="s">
        <v>196</v>
      </c>
      <c r="CY16" s="16"/>
      <c r="CZ16" s="16"/>
      <c r="DA16" s="16"/>
      <c r="DB16" s="16"/>
      <c r="DC16" s="16"/>
      <c r="DE16" s="193"/>
    </row>
    <row r="17" spans="1:109" x14ac:dyDescent="0.25">
      <c r="B17" s="744"/>
      <c r="C17" s="395">
        <v>4</v>
      </c>
      <c r="D17" s="395">
        <v>411</v>
      </c>
      <c r="E17" s="412">
        <f>'Structural Information'!$AC$8</f>
        <v>2.75</v>
      </c>
      <c r="F17" s="12">
        <f>'Structural Information'!$AM$7</f>
        <v>2</v>
      </c>
      <c r="G17" s="12">
        <v>0.5</v>
      </c>
      <c r="H17" s="12">
        <v>0.25</v>
      </c>
      <c r="I17" s="413">
        <v>0.25</v>
      </c>
      <c r="J17" s="172">
        <f t="shared" si="46"/>
        <v>3.2552083333333332E-4</v>
      </c>
      <c r="K17" s="12">
        <f t="shared" si="48"/>
        <v>1.75</v>
      </c>
      <c r="L17" s="12">
        <f t="shared" si="49"/>
        <v>2.25</v>
      </c>
      <c r="M17" s="12">
        <f t="shared" si="47"/>
        <v>2.8504385627478448</v>
      </c>
      <c r="N17" s="401">
        <f t="shared" si="50"/>
        <v>0.90975315794420974</v>
      </c>
      <c r="T17" s="16"/>
      <c r="U17" s="744"/>
      <c r="V17" s="395">
        <v>4</v>
      </c>
      <c r="W17" s="395">
        <v>411</v>
      </c>
      <c r="X17" s="412">
        <f>1/((((COS(N17))^4)/'Structural Information'!$AR$17)+(((SIN(N17))^4)/'Structural Information'!$AR$18)+(((SIN(N17))^2)*((COS(N17))^2)*((1/'Structural Information'!$AR$19)-(2*'Structural Information'!$AV$19/'Structural Information'!$AR$18))))</f>
        <v>1937.4633424901383</v>
      </c>
      <c r="Y17" s="12">
        <f>((X17*('Structural Information'!$AV$17/1000)*SIN(2*N17))/(4*'Structural Information'!$AR$20*J17*L17))^(1/4)</f>
        <v>1.2399021867539348</v>
      </c>
      <c r="Z17" s="12">
        <f t="shared" si="2"/>
        <v>3.409731013573321</v>
      </c>
      <c r="AA17" s="141">
        <f t="shared" si="18"/>
        <v>0.70699999999999996</v>
      </c>
      <c r="AB17" s="141">
        <f t="shared" si="3"/>
        <v>0.01</v>
      </c>
      <c r="AC17" s="413">
        <f t="shared" si="19"/>
        <v>0.61953636317657523</v>
      </c>
      <c r="AD17" s="412">
        <f>((0.6*'Structural Information'!$AT$17)+(0.3*'Structural Information'!$AV$18))/(AC17/M17)</f>
        <v>1.518304302404109</v>
      </c>
      <c r="AE17" s="12">
        <f>(((1.2*SIN(N17)+0.45*COS(N17))*'Structural Information'!$AT$18)+(0.3*'Structural Information'!$AV$18))/(AC17/M17)</f>
        <v>2.4768521933597127</v>
      </c>
      <c r="AF17" s="12">
        <f>(1.12*'Structural Information'!$AT$19*COS(N17)*SIN(N17))/((AA17*(Z17^(-0.12)))+(AB17*(Z17^(0.88))))</f>
        <v>1.7140274256804329</v>
      </c>
      <c r="AG17" s="12">
        <f>(1.16*'Structural Information'!$AT$19*TAN(N17))/((AA17)+(AB17*Z17))</f>
        <v>4.0651688692999519</v>
      </c>
      <c r="AH17" s="413">
        <f t="shared" si="40"/>
        <v>1.518304302404109</v>
      </c>
      <c r="AI17" s="412">
        <f>AH17*AC17*'Structural Information'!$AV$17</f>
        <v>75.25157805654311</v>
      </c>
      <c r="AJ17" s="12">
        <f t="shared" si="41"/>
        <v>60.201262445234491</v>
      </c>
      <c r="AK17" s="413">
        <f t="shared" si="42"/>
        <v>7.5251578056543114</v>
      </c>
      <c r="AL17" s="173">
        <f>(X17*'Structural Information'!$AV$17*AC17)/(M17)</f>
        <v>33688.26141159542</v>
      </c>
      <c r="AM17" s="173">
        <f t="shared" si="43"/>
        <v>134753.04564638168</v>
      </c>
      <c r="AN17" s="174">
        <f t="shared" si="44"/>
        <v>-673.7652282319084</v>
      </c>
      <c r="AO17" s="16"/>
      <c r="AP17" s="744"/>
      <c r="AQ17" s="395">
        <v>4</v>
      </c>
      <c r="AR17" s="395">
        <v>401</v>
      </c>
      <c r="AS17" s="12">
        <f>'Structural Information'!$AC$8</f>
        <v>2.75</v>
      </c>
      <c r="AT17" s="412">
        <f t="shared" si="9"/>
        <v>60.201262445234491</v>
      </c>
      <c r="AU17" s="68">
        <f t="shared" si="10"/>
        <v>8.0000000000000004E-4</v>
      </c>
      <c r="AV17" s="12">
        <f t="shared" si="33"/>
        <v>22130.424209121607</v>
      </c>
      <c r="AW17" s="167">
        <f t="shared" si="25"/>
        <v>8341.4675865150675</v>
      </c>
      <c r="AX17" s="12">
        <f t="shared" si="11"/>
        <v>75.25157805654311</v>
      </c>
      <c r="AY17" s="68">
        <f t="shared" si="12"/>
        <v>2.2000000000000001E-3</v>
      </c>
      <c r="AZ17" s="12">
        <f t="shared" si="37"/>
        <v>10059.283731418911</v>
      </c>
      <c r="BA17" s="114">
        <f t="shared" si="38"/>
        <v>3161.4891727316572</v>
      </c>
      <c r="BB17" s="209">
        <f t="shared" si="39"/>
        <v>1191.6382266450091</v>
      </c>
      <c r="BC17" s="412">
        <f t="shared" si="26"/>
        <v>7.5251578056543114</v>
      </c>
      <c r="BD17" s="68">
        <f t="shared" si="14"/>
        <v>8.8999999999999999E-3</v>
      </c>
      <c r="BE17" s="12">
        <f t="shared" si="27"/>
        <v>-5987.20682302772</v>
      </c>
      <c r="BF17" s="401">
        <f t="shared" si="29"/>
        <v>-2256.7164179104484</v>
      </c>
      <c r="BG17" s="16"/>
      <c r="BH17" s="744"/>
      <c r="BI17" s="481">
        <v>2</v>
      </c>
      <c r="BJ17" s="481">
        <v>7211</v>
      </c>
      <c r="BK17" s="481" t="s">
        <v>23</v>
      </c>
      <c r="BL17" s="485">
        <f>'Structural Information'!$AC$8</f>
        <v>2.75</v>
      </c>
      <c r="BM17" s="493">
        <f>('Structural Information'!$AF$24)*(200)/$BL17</f>
        <v>58490.743223199061</v>
      </c>
      <c r="BN17" s="488">
        <f>'Structural Information'!$AB$23*'Structural Information'!$AB$24*(4700*SQRT('Structural Information'!$AM$23))/(BL17*1000)</f>
        <v>472904.25008881674</v>
      </c>
      <c r="BO17" s="16"/>
      <c r="BP17" s="106"/>
      <c r="BQ17" s="16"/>
      <c r="BR17" s="16"/>
      <c r="BS17" s="16"/>
      <c r="BT17" s="16"/>
      <c r="BU17" s="16"/>
      <c r="BV17" s="16"/>
      <c r="BW17" s="712"/>
      <c r="BX17" s="457" t="s">
        <v>254</v>
      </c>
      <c r="BY17" s="170">
        <f>1/($BF$6)</f>
        <v>-1.990493166963755E-4</v>
      </c>
      <c r="BZ17" s="170">
        <f>1/($BF$11)</f>
        <v>-1.990493166963755E-4</v>
      </c>
      <c r="CA17" s="171">
        <f>1/($BF$16)</f>
        <v>-1.8246187363834418E-4</v>
      </c>
      <c r="CB17" s="16"/>
      <c r="CC17" s="730"/>
      <c r="CD17" s="395">
        <v>4</v>
      </c>
      <c r="CE17" s="721"/>
      <c r="CF17" s="721"/>
      <c r="CG17" s="724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586"/>
      <c r="CT17" s="702"/>
      <c r="CU17" s="590"/>
      <c r="CV17" s="590"/>
      <c r="CW17" s="592"/>
      <c r="CY17" s="16"/>
      <c r="CZ17" s="16"/>
      <c r="DA17" s="16"/>
      <c r="DB17" s="16"/>
      <c r="DC17" s="16"/>
      <c r="DE17" s="193"/>
    </row>
    <row r="18" spans="1:109" ht="15.75" thickBot="1" x14ac:dyDescent="0.3">
      <c r="B18" s="750"/>
      <c r="C18" s="95">
        <v>5</v>
      </c>
      <c r="D18" s="95">
        <v>511</v>
      </c>
      <c r="E18" s="62">
        <f>'Structural Information'!$AC$8</f>
        <v>2.75</v>
      </c>
      <c r="F18" s="400">
        <f>'Structural Information'!$AM$6</f>
        <v>4.5</v>
      </c>
      <c r="G18" s="400">
        <v>0.5</v>
      </c>
      <c r="H18" s="400">
        <v>0.25</v>
      </c>
      <c r="I18" s="195">
        <v>0.25</v>
      </c>
      <c r="J18" s="196">
        <f t="shared" si="46"/>
        <v>3.2552083333333332E-4</v>
      </c>
      <c r="K18" s="400">
        <f t="shared" si="48"/>
        <v>4.25</v>
      </c>
      <c r="L18" s="400">
        <f t="shared" si="49"/>
        <v>2.25</v>
      </c>
      <c r="M18" s="400">
        <f t="shared" si="47"/>
        <v>4.8088460154178359</v>
      </c>
      <c r="N18" s="402">
        <f t="shared" si="50"/>
        <v>0.48689923181126904</v>
      </c>
      <c r="T18" s="16"/>
      <c r="U18" s="750"/>
      <c r="V18" s="95">
        <v>5</v>
      </c>
      <c r="W18" s="95">
        <v>511</v>
      </c>
      <c r="X18" s="62">
        <f>1/((((COS(N18))^4)/'Structural Information'!$AR$17)+(((SIN(N18))^4)/'Structural Information'!$AR$18)+(((SIN(N18))^2)*((COS(N18))^2)*((1/'Structural Information'!$AR$19)-(2*'Structural Information'!$AV$19/'Structural Information'!$AR$18))))</f>
        <v>1312.8234025636375</v>
      </c>
      <c r="Y18" s="400">
        <f>((X18*('Structural Information'!$AV$17/1000)*SIN(2*N18))/(4*'Structural Information'!$AR$20*J18*L18))^(1/4)</f>
        <v>1.0811943244132181</v>
      </c>
      <c r="Z18" s="400">
        <f t="shared" si="2"/>
        <v>2.9732843921363497</v>
      </c>
      <c r="AA18" s="145">
        <f t="shared" si="18"/>
        <v>1.3</v>
      </c>
      <c r="AB18" s="145">
        <f t="shared" si="3"/>
        <v>-0.17799999999999999</v>
      </c>
      <c r="AC18" s="195">
        <f t="shared" si="19"/>
        <v>1.2465823784365617</v>
      </c>
      <c r="AD18" s="62">
        <f>((0.6*'Structural Information'!$AT$17)+(0.3*'Structural Information'!$AV$18))/(AC18/M18)</f>
        <v>1.2730158973353751</v>
      </c>
      <c r="AE18" s="400">
        <f>(((1.2*SIN(N18)+0.45*COS(N18))*'Structural Information'!$AT$18)+(0.3*'Structural Information'!$AV$18))/(AC18/M18)</f>
        <v>1.6280512504479305</v>
      </c>
      <c r="AF18" s="400">
        <f>(1.12*'Structural Information'!$AT$19*COS(N18)*SIN(N18))/((AA18*(Z18^(-0.12)))+(AB18*(Z18^(0.88))))</f>
        <v>1.3833462882982244</v>
      </c>
      <c r="AG18" s="400">
        <f>(1.16*'Structural Information'!$AT$19*TAN(N18))/((AA18)+(AB18*Z18))</f>
        <v>1.6094829593746431</v>
      </c>
      <c r="AH18" s="195">
        <f t="shared" si="40"/>
        <v>1.2730158973353751</v>
      </c>
      <c r="AI18" s="62">
        <f>AH18*AC18*'Structural Information'!$AV$17</f>
        <v>126.95353480703088</v>
      </c>
      <c r="AJ18" s="400">
        <f t="shared" si="41"/>
        <v>101.56282784562471</v>
      </c>
      <c r="AK18" s="195">
        <f t="shared" si="42"/>
        <v>12.695353480703089</v>
      </c>
      <c r="AL18" s="197">
        <f>(X18*'Structural Information'!$AV$17*AC18)/(M18)</f>
        <v>27225.534182429194</v>
      </c>
      <c r="AM18" s="197">
        <f t="shared" si="43"/>
        <v>108902.13672971677</v>
      </c>
      <c r="AN18" s="198">
        <f t="shared" si="44"/>
        <v>-544.51068364858384</v>
      </c>
      <c r="AO18" s="16"/>
      <c r="AP18" s="750"/>
      <c r="AQ18" s="95">
        <v>5</v>
      </c>
      <c r="AR18" s="95">
        <v>501</v>
      </c>
      <c r="AS18" s="400">
        <f>'Structural Information'!$AC$8</f>
        <v>2.75</v>
      </c>
      <c r="AT18" s="62">
        <f t="shared" si="9"/>
        <v>101.56282784562471</v>
      </c>
      <c r="AU18" s="104">
        <f t="shared" si="10"/>
        <v>8.0000000000000004E-4</v>
      </c>
      <c r="AV18" s="400">
        <f t="shared" si="33"/>
        <v>24072.698881942466</v>
      </c>
      <c r="AW18" s="199">
        <f t="shared" si="25"/>
        <v>18802.729667246953</v>
      </c>
      <c r="AX18" s="400">
        <f t="shared" si="11"/>
        <v>126.95353480703088</v>
      </c>
      <c r="AY18" s="104">
        <f t="shared" si="12"/>
        <v>2.2000000000000001E-3</v>
      </c>
      <c r="AZ18" s="400">
        <f t="shared" si="37"/>
        <v>10942.135855428394</v>
      </c>
      <c r="BA18" s="121">
        <f t="shared" si="38"/>
        <v>3438.9569831346362</v>
      </c>
      <c r="BB18" s="445">
        <f t="shared" si="39"/>
        <v>2686.1042381781349</v>
      </c>
      <c r="BC18" s="62">
        <f t="shared" si="26"/>
        <v>12.695353480703089</v>
      </c>
      <c r="BD18" s="104">
        <f t="shared" si="14"/>
        <v>8.8999999999999999E-3</v>
      </c>
      <c r="BE18" s="400">
        <f t="shared" si="27"/>
        <v>-7016.6812993854273</v>
      </c>
      <c r="BF18" s="402">
        <f t="shared" si="29"/>
        <v>-5480.5970149253744</v>
      </c>
      <c r="BG18" s="16"/>
      <c r="BH18" s="744"/>
      <c r="BI18" s="481">
        <v>3</v>
      </c>
      <c r="BJ18" s="481">
        <v>7311</v>
      </c>
      <c r="BK18" s="481" t="s">
        <v>23</v>
      </c>
      <c r="BL18" s="485">
        <f>'Structural Information'!$AC$8</f>
        <v>2.75</v>
      </c>
      <c r="BM18" s="493">
        <f>('Structural Information'!$AF$24)*(200)/$BL18</f>
        <v>58490.743223199061</v>
      </c>
      <c r="BN18" s="488">
        <f>'Structural Information'!$AB$23*'Structural Information'!$AB$24*(4700*SQRT('Structural Information'!$AM$23))/(BL18*1000)</f>
        <v>472904.25008881674</v>
      </c>
      <c r="BO18" s="16"/>
      <c r="BP18" s="106"/>
      <c r="BQ18" s="16"/>
      <c r="BR18" s="16"/>
      <c r="BS18" s="16"/>
      <c r="BT18" s="16"/>
      <c r="BU18" s="16"/>
      <c r="BV18" s="16"/>
      <c r="BW18" s="713"/>
      <c r="BX18" s="460" t="s">
        <v>416</v>
      </c>
      <c r="BY18" s="186">
        <f>(BS10*BS10)/$BN$7</f>
        <v>1.0252571947861007E-6</v>
      </c>
      <c r="BZ18" s="186">
        <f>(BT10*BT10)/$BN$13</f>
        <v>1.0252571947861007E-6</v>
      </c>
      <c r="CA18" s="187">
        <f>(BU10*BU10)/$BN$19</f>
        <v>7.8970910084508108E-7</v>
      </c>
      <c r="CB18" s="16"/>
      <c r="CC18" s="751"/>
      <c r="CD18" s="95">
        <v>5</v>
      </c>
      <c r="CE18" s="752"/>
      <c r="CF18" s="752"/>
      <c r="CG18" s="753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91" t="s">
        <v>393</v>
      </c>
      <c r="CT18" s="68">
        <f t="shared" ref="CT18:CW20" si="51">CT11/$CT11</f>
        <v>1</v>
      </c>
      <c r="CU18" s="68">
        <f t="shared" si="51"/>
        <v>2.612131341208269</v>
      </c>
      <c r="CV18" s="68">
        <f t="shared" si="51"/>
        <v>6.140870657415495</v>
      </c>
      <c r="CW18" s="94">
        <f t="shared" si="51"/>
        <v>43.390973912593239</v>
      </c>
      <c r="CY18" s="16"/>
      <c r="CZ18" s="16"/>
      <c r="DA18" s="16"/>
      <c r="DB18" s="16"/>
      <c r="DC18" s="16"/>
      <c r="DE18" s="193"/>
    </row>
    <row r="19" spans="1:109" x14ac:dyDescent="0.25">
      <c r="T19" s="16"/>
      <c r="AO19" s="441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744"/>
      <c r="BI19" s="481">
        <v>4</v>
      </c>
      <c r="BJ19" s="481">
        <v>7411</v>
      </c>
      <c r="BK19" s="481" t="s">
        <v>23</v>
      </c>
      <c r="BL19" s="485">
        <f>'Structural Information'!$AC$8</f>
        <v>2.75</v>
      </c>
      <c r="BM19" s="493">
        <f>('Structural Information'!$AF$24)*(200)/$BL19</f>
        <v>58490.743223199061</v>
      </c>
      <c r="BN19" s="488">
        <f>'Structural Information'!$AB$23*'Structural Information'!$AB$24*(4700*SQRT('Structural Information'!$AM$23))/(BL19*1000)</f>
        <v>472904.25008881674</v>
      </c>
      <c r="BO19" s="16"/>
      <c r="BP19" s="106"/>
      <c r="BQ19" s="16"/>
      <c r="BR19" s="16"/>
      <c r="BS19" s="16"/>
      <c r="BT19" s="16"/>
      <c r="BU19" s="16"/>
      <c r="BV19" s="16"/>
      <c r="BW19" s="712">
        <v>4</v>
      </c>
      <c r="BX19" s="461" t="s">
        <v>417</v>
      </c>
      <c r="BY19" s="170">
        <f>(BS11*BS11)/$BN$7</f>
        <v>5.190364548604635E-6</v>
      </c>
      <c r="BZ19" s="170">
        <f>(BT11*BT11)/$BN$13</f>
        <v>5.190364548604635E-6</v>
      </c>
      <c r="CA19" s="171">
        <f>(BU11*BU11)/$BN$19</f>
        <v>3.9979023230282226E-6</v>
      </c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91" t="s">
        <v>394</v>
      </c>
      <c r="CT19" s="68">
        <f t="shared" si="51"/>
        <v>1</v>
      </c>
      <c r="CU19" s="68">
        <f t="shared" si="51"/>
        <v>2.6691861347977874</v>
      </c>
      <c r="CV19" s="68">
        <f t="shared" si="51"/>
        <v>6.3945540246982118</v>
      </c>
      <c r="CW19" s="94">
        <f t="shared" si="51"/>
        <v>45.213432139593714</v>
      </c>
      <c r="CY19" s="16"/>
      <c r="CZ19" s="16"/>
      <c r="DA19" s="16"/>
      <c r="DB19" s="16"/>
      <c r="DC19" s="16"/>
    </row>
    <row r="20" spans="1:109" ht="15.75" thickBot="1" x14ac:dyDescent="0.3">
      <c r="T20" s="16"/>
      <c r="AO20" s="441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744"/>
      <c r="BI20" s="481">
        <v>5</v>
      </c>
      <c r="BJ20" s="481">
        <v>7511</v>
      </c>
      <c r="BK20" s="481" t="s">
        <v>23</v>
      </c>
      <c r="BL20" s="485">
        <f>'Structural Information'!$AC$8</f>
        <v>2.75</v>
      </c>
      <c r="BM20" s="493">
        <f>('Structural Information'!$AF$24)*(200)/$BL20</f>
        <v>58490.743223199061</v>
      </c>
      <c r="BN20" s="488">
        <f>'Structural Information'!$AB$23*'Structural Information'!$AB$24*(4700*SQRT('Structural Information'!$AM$23))/(BL20*1000)</f>
        <v>472904.25008881674</v>
      </c>
      <c r="BO20" s="16"/>
      <c r="BP20" s="106"/>
      <c r="BQ20" s="16"/>
      <c r="BR20" s="16"/>
      <c r="BS20" s="16"/>
      <c r="BT20" s="16"/>
      <c r="BU20" s="16"/>
      <c r="BV20" s="16"/>
      <c r="BW20" s="712"/>
      <c r="BX20" s="455" t="s">
        <v>418</v>
      </c>
      <c r="BY20" s="170">
        <f>1/($AW$7)</f>
        <v>1.3608955525457874E-4</v>
      </c>
      <c r="BZ20" s="170">
        <f>1/($AW$12)</f>
        <v>1.3608955525457874E-4</v>
      </c>
      <c r="CA20" s="171">
        <f>1/($AW$17)</f>
        <v>1.198829809776656E-4</v>
      </c>
      <c r="CB20" s="395"/>
      <c r="CC20" s="395"/>
      <c r="CD20" s="395"/>
      <c r="CE20" s="395"/>
      <c r="CF20" s="395"/>
      <c r="CG20" s="395"/>
      <c r="CH20" s="16"/>
      <c r="CI20" s="16"/>
      <c r="CJ20" s="16"/>
      <c r="CK20" s="16"/>
      <c r="CL20" s="16"/>
      <c r="CM20" s="442"/>
      <c r="CN20" s="16"/>
      <c r="CO20" s="16"/>
      <c r="CP20" s="16"/>
      <c r="CQ20" s="16"/>
      <c r="CR20" s="16"/>
      <c r="CS20" s="103" t="s">
        <v>395</v>
      </c>
      <c r="CT20" s="104">
        <f t="shared" si="51"/>
        <v>1</v>
      </c>
      <c r="CU20" s="104">
        <f t="shared" si="51"/>
        <v>2.7220254234654897</v>
      </c>
      <c r="CV20" s="104">
        <f t="shared" si="51"/>
        <v>6.5522011237398576</v>
      </c>
      <c r="CW20" s="105">
        <f t="shared" si="51"/>
        <v>45.97910101275594</v>
      </c>
      <c r="CY20" s="16"/>
      <c r="CZ20" s="16"/>
      <c r="DA20" s="16"/>
      <c r="DB20" s="16"/>
      <c r="DC20" s="16"/>
    </row>
    <row r="21" spans="1:109" ht="15.75" thickBot="1" x14ac:dyDescent="0.3">
      <c r="T21" s="16"/>
      <c r="AO21" s="441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750"/>
      <c r="BI21" s="483">
        <v>6</v>
      </c>
      <c r="BJ21" s="483">
        <v>7611</v>
      </c>
      <c r="BK21" s="483" t="s">
        <v>23</v>
      </c>
      <c r="BL21" s="491">
        <f>'Structural Information'!$AC$8</f>
        <v>2.75</v>
      </c>
      <c r="BM21" s="62">
        <f>('Structural Information'!$AF$24)*(200)/$BL21</f>
        <v>58490.743223199061</v>
      </c>
      <c r="BN21" s="492">
        <f>'Structural Information'!$AB$23*'Structural Information'!$AB$24*(4700*SQRT('Structural Information'!$AM$23))/(BL21*1000)</f>
        <v>472904.25008881674</v>
      </c>
      <c r="BO21" s="16"/>
      <c r="BP21" s="106"/>
      <c r="BQ21" s="16"/>
      <c r="BR21" s="16"/>
      <c r="BS21" s="16"/>
      <c r="BT21" s="16"/>
      <c r="BU21" s="16"/>
      <c r="BV21" s="16"/>
      <c r="BW21" s="712"/>
      <c r="BX21" s="456" t="s">
        <v>418</v>
      </c>
      <c r="BY21" s="170">
        <f>1/($BB$7)</f>
        <v>9.5262688678205191E-4</v>
      </c>
      <c r="BZ21" s="170">
        <f>1/($BB$12)</f>
        <v>9.5262688678205191E-4</v>
      </c>
      <c r="CA21" s="171">
        <f>1/($BB$17)</f>
        <v>8.391808668436596E-4</v>
      </c>
      <c r="CB21" s="395"/>
      <c r="CC21" s="395"/>
      <c r="CD21" s="395"/>
      <c r="CE21" s="395"/>
      <c r="CF21" s="395"/>
      <c r="CG21" s="141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9" x14ac:dyDescent="0.25">
      <c r="B22" s="48"/>
      <c r="C22" s="48"/>
      <c r="D22" s="48"/>
      <c r="E22" s="12"/>
      <c r="F22" s="12"/>
      <c r="G22" s="12"/>
      <c r="H22" s="12"/>
      <c r="I22" s="12"/>
      <c r="J22" s="207"/>
      <c r="K22" s="12"/>
      <c r="L22" s="12"/>
      <c r="M22" s="12"/>
      <c r="N22" s="12"/>
      <c r="T22" s="16"/>
      <c r="AO22" s="441"/>
      <c r="AP22" s="395"/>
      <c r="AQ22" s="395"/>
      <c r="AR22" s="395"/>
      <c r="AS22" s="12"/>
      <c r="AT22" s="12"/>
      <c r="AU22" s="68"/>
      <c r="AV22" s="209"/>
      <c r="AW22" s="12"/>
      <c r="AX22" s="12"/>
      <c r="AY22" s="68"/>
      <c r="AZ22" s="68"/>
      <c r="BA22" s="209"/>
      <c r="BB22" s="12"/>
      <c r="BC22" s="12"/>
      <c r="BD22" s="68"/>
      <c r="BE22" s="68"/>
      <c r="BF22" s="12"/>
      <c r="BG22" s="16"/>
      <c r="BH22" s="16"/>
      <c r="BI22" s="16"/>
      <c r="BJ22" s="16"/>
      <c r="BK22" s="16"/>
      <c r="BL22" s="16"/>
      <c r="BM22" s="16"/>
      <c r="BN22" s="16"/>
      <c r="BO22" s="16"/>
      <c r="BP22" s="106"/>
      <c r="BQ22" s="16"/>
      <c r="BR22" s="16"/>
      <c r="BS22" s="16"/>
      <c r="BT22" s="16"/>
      <c r="BU22" s="16"/>
      <c r="BV22" s="16"/>
      <c r="BW22" s="712"/>
      <c r="BX22" s="457" t="s">
        <v>418</v>
      </c>
      <c r="BY22" s="170">
        <f>1/($BF$7)</f>
        <v>-4.8340548340548341E-4</v>
      </c>
      <c r="BZ22" s="170">
        <f>1/($BF$12)</f>
        <v>-4.8340548340548341E-4</v>
      </c>
      <c r="CA22" s="171">
        <f>1/($BF$17)</f>
        <v>-4.43121693121693E-4</v>
      </c>
      <c r="CB22" s="395"/>
      <c r="CH22" s="16"/>
      <c r="CI22" s="383"/>
      <c r="CJ22" s="395"/>
      <c r="CK22" s="12"/>
      <c r="CL22" s="12"/>
      <c r="CM22" s="12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9" x14ac:dyDescent="0.25">
      <c r="T23" s="16"/>
      <c r="AO23" s="441"/>
      <c r="AP23" s="395"/>
      <c r="AQ23" s="395"/>
      <c r="AR23" s="395"/>
      <c r="AS23" s="12"/>
      <c r="AT23" s="12"/>
      <c r="AU23" s="68"/>
      <c r="AV23" s="209"/>
      <c r="AW23" s="12"/>
      <c r="AX23" s="12"/>
      <c r="AY23" s="68"/>
      <c r="AZ23" s="68"/>
      <c r="BA23" s="209"/>
      <c r="BB23" s="12"/>
      <c r="BC23" s="12"/>
      <c r="BD23" s="68"/>
      <c r="BE23" s="68"/>
      <c r="BF23" s="12"/>
      <c r="BG23" s="16"/>
      <c r="BH23" s="16"/>
      <c r="BI23" s="16"/>
      <c r="BJ23" s="16"/>
      <c r="BK23" s="16"/>
      <c r="BL23" s="16"/>
      <c r="BM23" s="16"/>
      <c r="BN23" s="16"/>
      <c r="BO23" s="16"/>
      <c r="BP23" s="106"/>
      <c r="BQ23" s="16"/>
      <c r="BR23" s="16"/>
      <c r="BS23" s="16"/>
      <c r="BT23" s="16"/>
      <c r="BU23" s="16"/>
      <c r="BV23" s="16"/>
      <c r="BW23" s="712"/>
      <c r="BX23" s="461" t="s">
        <v>419</v>
      </c>
      <c r="BY23" s="170">
        <f>(BS12*BS12)/$BN$8</f>
        <v>5.190364548604635E-6</v>
      </c>
      <c r="BZ23" s="170">
        <f>(BT12*BT12)/$BN$14</f>
        <v>5.190364548604635E-6</v>
      </c>
      <c r="CA23" s="171">
        <f>(BU12*BU12)/$BN$20</f>
        <v>3.9979023230282226E-6</v>
      </c>
      <c r="CB23" s="16"/>
      <c r="CH23" s="16"/>
      <c r="CI23" s="383"/>
      <c r="CJ23" s="395"/>
      <c r="CK23" s="12"/>
      <c r="CL23" s="12"/>
      <c r="CM23" s="12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9" x14ac:dyDescent="0.25">
      <c r="T24" s="16"/>
      <c r="AO24" s="441"/>
      <c r="AP24" s="395"/>
      <c r="AQ24" s="395"/>
      <c r="AR24" s="395"/>
      <c r="AS24" s="12"/>
      <c r="AT24" s="12"/>
      <c r="AU24" s="68"/>
      <c r="AV24" s="209"/>
      <c r="AW24" s="12"/>
      <c r="AX24" s="12"/>
      <c r="AY24" s="68"/>
      <c r="AZ24" s="68"/>
      <c r="BA24" s="209"/>
      <c r="BB24" s="12"/>
      <c r="BC24" s="12"/>
      <c r="BD24" s="68"/>
      <c r="BE24" s="68"/>
      <c r="BF24" s="12"/>
      <c r="BG24" s="16"/>
      <c r="BH24" s="16"/>
      <c r="BI24" s="16"/>
      <c r="BJ24" s="16"/>
      <c r="BK24" s="16"/>
      <c r="BL24" s="16"/>
      <c r="BM24" s="16"/>
      <c r="BN24" s="16"/>
      <c r="BO24" s="16"/>
      <c r="BP24" s="106"/>
      <c r="BQ24" s="16"/>
      <c r="BR24" s="16"/>
      <c r="BS24" s="16"/>
      <c r="BT24" s="16"/>
      <c r="BU24" s="16"/>
      <c r="BV24" s="16"/>
      <c r="BW24" s="711">
        <v>5</v>
      </c>
      <c r="BX24" s="459" t="s">
        <v>420</v>
      </c>
      <c r="BY24" s="191">
        <f>(BS13*BS13)/$BN$8</f>
        <v>1.0252571947861007E-6</v>
      </c>
      <c r="BZ24" s="191">
        <f>(BT13*BT13)/$BN$14</f>
        <v>1.0252571947861007E-6</v>
      </c>
      <c r="CA24" s="192">
        <f>(BU13*BU13)/$BN$20</f>
        <v>7.8970910084508108E-7</v>
      </c>
      <c r="CB24" s="16"/>
      <c r="CH24" s="16"/>
      <c r="CI24" s="383"/>
      <c r="CJ24" s="395"/>
      <c r="CK24" s="12"/>
      <c r="CL24" s="12"/>
      <c r="CM24" s="12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9" ht="15.75" thickBot="1" x14ac:dyDescent="0.3">
      <c r="A25" s="16"/>
      <c r="O25" s="16"/>
      <c r="P25" s="16"/>
      <c r="Q25" s="16"/>
      <c r="R25" s="16"/>
      <c r="T25" s="16"/>
      <c r="AA25" s="136"/>
      <c r="AB25" s="141"/>
      <c r="AI25" s="12"/>
      <c r="AJ25" s="12"/>
      <c r="AK25" s="12"/>
      <c r="AL25" s="208"/>
      <c r="AM25" s="208"/>
      <c r="AN25" s="208"/>
      <c r="AO25" s="441"/>
      <c r="AP25" s="395"/>
      <c r="AQ25" s="395"/>
      <c r="AR25" s="395"/>
      <c r="AS25" s="12"/>
      <c r="AT25" s="12"/>
      <c r="AU25" s="68"/>
      <c r="AV25" s="209"/>
      <c r="AW25" s="12"/>
      <c r="AX25" s="12"/>
      <c r="AY25" s="68"/>
      <c r="AZ25" s="68"/>
      <c r="BA25" s="209"/>
      <c r="BB25" s="12"/>
      <c r="BC25" s="12"/>
      <c r="BD25" s="68"/>
      <c r="BE25" s="68"/>
      <c r="BF25" s="12"/>
      <c r="BG25" s="16"/>
      <c r="BO25" s="16"/>
      <c r="BP25" s="16"/>
      <c r="BQ25" s="16"/>
      <c r="BR25" s="16"/>
      <c r="BS25" s="16"/>
      <c r="BT25" s="16"/>
      <c r="BU25" s="16"/>
      <c r="BV25" s="16"/>
      <c r="BW25" s="712"/>
      <c r="BX25" s="455" t="s">
        <v>421</v>
      </c>
      <c r="BY25" s="170">
        <f>1/($AW$8)</f>
        <v>5.5923707762066768E-5</v>
      </c>
      <c r="BZ25" s="170">
        <f>1/($AW$13)</f>
        <v>5.5923707762066768E-5</v>
      </c>
      <c r="CA25" s="171">
        <f>1/($AW$18)</f>
        <v>5.3183767341075503E-5</v>
      </c>
      <c r="CB25" s="16"/>
      <c r="CH25" s="16"/>
      <c r="CI25" s="383"/>
      <c r="CJ25" s="395"/>
      <c r="CK25" s="12"/>
      <c r="CL25" s="12"/>
      <c r="CM25" s="12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9" ht="16.5" thickBot="1" x14ac:dyDescent="0.3">
      <c r="A26" s="16"/>
      <c r="O26" s="16"/>
      <c r="P26" s="16"/>
      <c r="Q26" s="16"/>
      <c r="R26" s="16"/>
      <c r="T26" s="16"/>
      <c r="U26" s="747" t="s">
        <v>232</v>
      </c>
      <c r="V26" s="748"/>
      <c r="W26" s="748"/>
      <c r="X26" s="748"/>
      <c r="Y26" s="748"/>
      <c r="Z26" s="749"/>
      <c r="AA26" s="136"/>
      <c r="AB26" s="141"/>
      <c r="AI26" s="12"/>
      <c r="AJ26" s="12"/>
      <c r="AK26" s="12"/>
      <c r="AL26" s="208"/>
      <c r="AM26" s="208"/>
      <c r="AN26" s="208"/>
      <c r="AO26" s="441"/>
      <c r="AP26" s="395"/>
      <c r="AQ26" s="395"/>
      <c r="AR26" s="395"/>
      <c r="AS26" s="12"/>
      <c r="AT26" s="12"/>
      <c r="AU26" s="68"/>
      <c r="AV26" s="209"/>
      <c r="AW26" s="12"/>
      <c r="AX26" s="12"/>
      <c r="AY26" s="68"/>
      <c r="AZ26" s="68"/>
      <c r="BA26" s="209"/>
      <c r="BB26" s="12"/>
      <c r="BC26" s="12"/>
      <c r="BD26" s="68"/>
      <c r="BE26" s="68"/>
      <c r="BF26" s="12"/>
      <c r="BG26" s="16"/>
      <c r="BO26" s="16"/>
      <c r="BP26" s="16"/>
      <c r="BQ26" s="16"/>
      <c r="BR26" s="16"/>
      <c r="BS26" s="16"/>
      <c r="BT26" s="16"/>
      <c r="BU26" s="16"/>
      <c r="BV26" s="16"/>
      <c r="BW26" s="712"/>
      <c r="BX26" s="456" t="s">
        <v>421</v>
      </c>
      <c r="BY26" s="170">
        <f>1/($BB$8)</f>
        <v>3.9146595433446759E-4</v>
      </c>
      <c r="BZ26" s="170">
        <f>1/($BB$13)</f>
        <v>3.9146595433446759E-4</v>
      </c>
      <c r="CA26" s="171">
        <f>1/($BB$18)</f>
        <v>3.7228637138752869E-4</v>
      </c>
      <c r="CB26" s="16"/>
      <c r="CH26" s="16"/>
      <c r="CI26" s="383"/>
      <c r="CJ26" s="395"/>
      <c r="CK26" s="12"/>
      <c r="CL26" s="12"/>
      <c r="CM26" s="12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9" x14ac:dyDescent="0.25">
      <c r="A27" s="16"/>
      <c r="O27" s="16"/>
      <c r="P27" s="16"/>
      <c r="Q27" s="16"/>
      <c r="R27" s="16"/>
      <c r="T27" s="16"/>
      <c r="U27" s="384" t="s">
        <v>5</v>
      </c>
      <c r="V27" s="410" t="s">
        <v>55</v>
      </c>
      <c r="W27" s="385" t="s">
        <v>28</v>
      </c>
      <c r="X27" s="385" t="s">
        <v>26</v>
      </c>
      <c r="Y27" s="244" t="s">
        <v>231</v>
      </c>
      <c r="Z27" s="202" t="s">
        <v>226</v>
      </c>
      <c r="AA27" s="136"/>
      <c r="AB27" s="141"/>
      <c r="AI27" s="12"/>
      <c r="AJ27" s="12"/>
      <c r="AK27" s="12"/>
      <c r="AL27" s="208"/>
      <c r="AM27" s="208"/>
      <c r="AN27" s="208"/>
      <c r="AO27" s="441"/>
      <c r="AP27" s="395"/>
      <c r="AQ27" s="395"/>
      <c r="AR27" s="395"/>
      <c r="AS27" s="12"/>
      <c r="AT27" s="12"/>
      <c r="AU27" s="68"/>
      <c r="AV27" s="209"/>
      <c r="AW27" s="12"/>
      <c r="AX27" s="12"/>
      <c r="AY27" s="68"/>
      <c r="AZ27" s="68"/>
      <c r="BA27" s="209"/>
      <c r="BB27" s="12"/>
      <c r="BC27" s="12"/>
      <c r="BD27" s="68"/>
      <c r="BE27" s="68"/>
      <c r="BF27" s="12"/>
      <c r="BG27" s="16"/>
      <c r="BO27" s="16"/>
      <c r="BP27" s="16"/>
      <c r="BQ27" s="16"/>
      <c r="BR27" s="16"/>
      <c r="BS27" s="16"/>
      <c r="BT27" s="16"/>
      <c r="BU27" s="16"/>
      <c r="BV27" s="16"/>
      <c r="BW27" s="712"/>
      <c r="BX27" s="457" t="s">
        <v>421</v>
      </c>
      <c r="BY27" s="170">
        <f>1/($BF$8)</f>
        <v>-1.990493166963755E-4</v>
      </c>
      <c r="BZ27" s="170">
        <f>1/($BF$13)</f>
        <v>-1.990493166963755E-4</v>
      </c>
      <c r="CA27" s="171">
        <f>1/($BF$18)</f>
        <v>-1.8246187363834418E-4</v>
      </c>
      <c r="CB27" s="16"/>
      <c r="CH27" s="16"/>
      <c r="CI27" s="383"/>
      <c r="CJ27" s="395"/>
      <c r="CK27" s="12"/>
      <c r="CL27" s="12"/>
      <c r="CM27" s="12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9" ht="15.75" thickBot="1" x14ac:dyDescent="0.3">
      <c r="A28" s="16"/>
      <c r="O28" s="16"/>
      <c r="P28" s="16"/>
      <c r="Q28" s="16"/>
      <c r="R28" s="16"/>
      <c r="T28" s="16"/>
      <c r="U28" s="743">
        <v>3</v>
      </c>
      <c r="V28" s="393">
        <v>1</v>
      </c>
      <c r="W28" s="393">
        <v>7113</v>
      </c>
      <c r="X28" s="393" t="s">
        <v>8</v>
      </c>
      <c r="Y28" s="403">
        <f>'Structural Information'!$AM$10</f>
        <v>4.5</v>
      </c>
      <c r="Z28" s="168">
        <f>2*(SUM('Structural Information'!$AF$19:$AF$20))*(200)/$Y28</f>
        <v>107233.0292425316</v>
      </c>
      <c r="AA28" s="143"/>
      <c r="AB28" s="141"/>
      <c r="AI28" s="12"/>
      <c r="AJ28" s="12"/>
      <c r="AK28" s="12"/>
      <c r="AL28" s="208"/>
      <c r="AM28" s="208"/>
      <c r="AN28" s="208"/>
      <c r="AO28" s="441"/>
      <c r="AP28" s="395"/>
      <c r="AQ28" s="395"/>
      <c r="AR28" s="395"/>
      <c r="AS28" s="12"/>
      <c r="AT28" s="12"/>
      <c r="AU28" s="68"/>
      <c r="AV28" s="209"/>
      <c r="AW28" s="12"/>
      <c r="AX28" s="12"/>
      <c r="AY28" s="68"/>
      <c r="AZ28" s="68"/>
      <c r="BA28" s="209"/>
      <c r="BB28" s="12"/>
      <c r="BC28" s="12"/>
      <c r="BD28" s="68"/>
      <c r="BE28" s="68"/>
      <c r="BF28" s="12"/>
      <c r="BG28" s="16"/>
      <c r="BO28" s="16"/>
      <c r="BP28" s="16"/>
      <c r="BQ28" s="16"/>
      <c r="BR28" s="16"/>
      <c r="BS28" s="16"/>
      <c r="BT28" s="16"/>
      <c r="BU28" s="16"/>
      <c r="BV28" s="16"/>
      <c r="BW28" s="754"/>
      <c r="BX28" s="462" t="s">
        <v>411</v>
      </c>
      <c r="BY28" s="203">
        <f>(BS14*BS14)/$BN$9</f>
        <v>1.0252571947861007E-6</v>
      </c>
      <c r="BZ28" s="203">
        <f>(BT14*BT14)/$BN$15</f>
        <v>1.0252571947861007E-6</v>
      </c>
      <c r="CA28" s="204">
        <f>(BU14*BU14)/$BN$21</f>
        <v>7.8970910084508108E-7</v>
      </c>
      <c r="CB28" s="16"/>
      <c r="CC28" s="16"/>
      <c r="CD28" s="16"/>
      <c r="CE28" s="395"/>
      <c r="CF28" s="395"/>
      <c r="CG28" s="141"/>
      <c r="CH28" s="16"/>
      <c r="CI28" s="383"/>
      <c r="CJ28" s="395"/>
      <c r="CK28" s="12"/>
      <c r="CL28" s="12"/>
      <c r="CM28" s="12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T29" s="16"/>
      <c r="U29" s="744"/>
      <c r="V29" s="395">
        <v>2</v>
      </c>
      <c r="W29" s="395">
        <v>7213</v>
      </c>
      <c r="X29" s="395" t="s">
        <v>8</v>
      </c>
      <c r="Y29" s="12">
        <f>'Structural Information'!$AM$9</f>
        <v>2</v>
      </c>
      <c r="Z29" s="175">
        <f>2*(SUM('Structural Information'!$AF$19:$AF$20))*(200)/$Y29</f>
        <v>241274.31579569611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395"/>
      <c r="CF29" s="395"/>
      <c r="CG29" s="141"/>
      <c r="CH29" s="16"/>
      <c r="CI29" s="16"/>
      <c r="CJ29" s="16"/>
      <c r="CK29" s="441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spans="1:109" ht="16.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T30" s="16"/>
      <c r="U30" s="744"/>
      <c r="V30" s="395">
        <v>3</v>
      </c>
      <c r="W30" s="395">
        <v>7313</v>
      </c>
      <c r="X30" s="395" t="s">
        <v>8</v>
      </c>
      <c r="Y30" s="12">
        <f>'Structural Information'!$AM$8</f>
        <v>4.5</v>
      </c>
      <c r="Z30" s="175">
        <f>2*(SUM('Structural Information'!$AF$19:$AF$20))*(200)/$Y30</f>
        <v>107233.0292425316</v>
      </c>
      <c r="AA30" s="16"/>
      <c r="AB30" s="210"/>
      <c r="AC30" s="16"/>
      <c r="AD30" s="16"/>
      <c r="AE30" s="16"/>
      <c r="AF30" s="16"/>
      <c r="AG30" s="16"/>
      <c r="AH30" s="16"/>
      <c r="AI30" s="16"/>
      <c r="AJ30" s="210"/>
      <c r="AK30" s="210"/>
      <c r="AL30" s="210"/>
      <c r="AM30" s="210"/>
      <c r="AN30" s="210"/>
      <c r="AO30" s="16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211"/>
      <c r="CF30" s="211"/>
      <c r="CG30" s="211"/>
      <c r="CH30" s="211"/>
      <c r="CI30" s="211"/>
      <c r="CJ30" s="211"/>
      <c r="CK30" s="211"/>
      <c r="CL30" s="211"/>
      <c r="CM30" s="211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9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T31" s="16"/>
      <c r="U31" s="744"/>
      <c r="V31" s="395">
        <v>4</v>
      </c>
      <c r="W31" s="395">
        <v>7413</v>
      </c>
      <c r="X31" s="395" t="s">
        <v>8</v>
      </c>
      <c r="Y31" s="12">
        <f>'Structural Information'!$AM$7</f>
        <v>2</v>
      </c>
      <c r="Z31" s="175">
        <f>2*(SUM('Structural Information'!$AF$19:$AF$20))*(200)/$Y31</f>
        <v>241274.31579569611</v>
      </c>
      <c r="AA31" s="16"/>
      <c r="AB31" s="210"/>
      <c r="AC31" s="16"/>
      <c r="AD31" s="16"/>
      <c r="AE31" s="16"/>
      <c r="AF31" s="16"/>
      <c r="AG31" s="16"/>
      <c r="AH31" s="16"/>
      <c r="AI31" s="16"/>
      <c r="AJ31" s="210"/>
      <c r="AK31" s="210"/>
      <c r="AL31" s="210"/>
      <c r="AM31" s="210"/>
      <c r="AN31" s="210"/>
      <c r="AO31" s="16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211"/>
      <c r="CF31" s="211"/>
      <c r="CG31" s="211"/>
      <c r="CH31" s="211"/>
      <c r="CI31" s="211"/>
      <c r="CJ31" s="211"/>
      <c r="CK31" s="211"/>
      <c r="CL31" s="211"/>
      <c r="CM31" s="211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spans="1:109" ht="1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T32" s="16"/>
      <c r="U32" s="745"/>
      <c r="V32" s="397">
        <v>5</v>
      </c>
      <c r="W32" s="397">
        <v>7513</v>
      </c>
      <c r="X32" s="397" t="s">
        <v>8</v>
      </c>
      <c r="Y32" s="404">
        <f>'Structural Information'!$AM$6</f>
        <v>4.5</v>
      </c>
      <c r="Z32" s="47">
        <f>2*(SUM('Structural Information'!$AF$19:$AF$20))*(200)/$Y32</f>
        <v>107233.0292425316</v>
      </c>
      <c r="AA32" s="16"/>
      <c r="AB32" s="210"/>
      <c r="AC32" s="16"/>
      <c r="AD32" s="16"/>
      <c r="AE32" s="16"/>
      <c r="AF32" s="16"/>
      <c r="AG32" s="16"/>
      <c r="AH32" s="16"/>
      <c r="AI32" s="16"/>
      <c r="AJ32" s="210"/>
      <c r="AK32" s="210"/>
      <c r="AL32" s="210"/>
      <c r="AM32" s="210"/>
      <c r="AN32" s="210"/>
      <c r="AO32" s="16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211"/>
      <c r="CF32" s="211"/>
      <c r="CG32" s="211"/>
      <c r="CH32" s="211"/>
      <c r="CI32" s="211"/>
      <c r="CJ32" s="211"/>
      <c r="CK32" s="211"/>
      <c r="CL32" s="211"/>
      <c r="CM32" s="211"/>
      <c r="CN32" s="16"/>
      <c r="CO32" s="16"/>
      <c r="CP32" s="16"/>
      <c r="CY32" s="16"/>
      <c r="CZ32" s="16"/>
      <c r="DA32" s="16"/>
      <c r="DB32" s="16"/>
      <c r="DC32" s="16"/>
    </row>
    <row r="33" spans="1:108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T33" s="16"/>
      <c r="U33" s="743">
        <v>2</v>
      </c>
      <c r="V33" s="393">
        <v>1</v>
      </c>
      <c r="W33" s="393">
        <v>7112</v>
      </c>
      <c r="X33" s="393" t="s">
        <v>8</v>
      </c>
      <c r="Y33" s="403">
        <f>'Structural Information'!$AM$10</f>
        <v>4.5</v>
      </c>
      <c r="Z33" s="168">
        <f>2*(SUM('Structural Information'!$AF$19:$AF$20))*(200)/$Y33</f>
        <v>107233.0292425316</v>
      </c>
      <c r="AA33" s="16"/>
      <c r="AB33" s="210"/>
      <c r="AC33" s="16"/>
      <c r="AD33" s="16"/>
      <c r="AE33" s="16"/>
      <c r="AF33" s="16"/>
      <c r="AG33" s="16"/>
      <c r="AH33" s="16"/>
      <c r="AI33" s="16"/>
      <c r="AJ33" s="210"/>
      <c r="AK33" s="210"/>
      <c r="AL33" s="210"/>
      <c r="AM33" s="210"/>
      <c r="AN33" s="210"/>
      <c r="AO33" s="16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211"/>
      <c r="CF33" s="211"/>
      <c r="CG33" s="211"/>
      <c r="CH33" s="211"/>
      <c r="CI33" s="211"/>
      <c r="CJ33" s="211"/>
      <c r="CK33" s="211"/>
      <c r="CL33" s="211"/>
      <c r="CM33" s="211"/>
      <c r="CN33" s="16"/>
      <c r="CO33" s="16"/>
      <c r="CP33" s="16"/>
      <c r="CY33" s="16"/>
      <c r="CZ33" s="16"/>
      <c r="DA33" s="16"/>
      <c r="DB33" s="16"/>
      <c r="DC33" s="16"/>
    </row>
    <row r="34" spans="1:108" ht="1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T34" s="16"/>
      <c r="U34" s="744"/>
      <c r="V34" s="395">
        <v>2</v>
      </c>
      <c r="W34" s="395">
        <v>7212</v>
      </c>
      <c r="X34" s="395" t="s">
        <v>8</v>
      </c>
      <c r="Y34" s="12">
        <f>'Structural Information'!$AM$9</f>
        <v>2</v>
      </c>
      <c r="Z34" s="175">
        <f>2*(SUM('Structural Information'!$AF$19:$AF$20))*(200)/$Y34</f>
        <v>241274.31579569611</v>
      </c>
      <c r="AA34" s="16"/>
      <c r="AB34" s="210"/>
      <c r="AC34" s="16"/>
      <c r="AD34" s="16"/>
      <c r="AE34" s="16"/>
      <c r="AL34" s="210"/>
      <c r="AM34" s="210"/>
      <c r="AN34" s="210"/>
      <c r="AO34" s="16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211"/>
      <c r="CF34" s="211"/>
      <c r="CG34" s="211"/>
      <c r="CH34" s="211"/>
      <c r="CI34" s="211"/>
      <c r="CJ34" s="211"/>
      <c r="CK34" s="211"/>
      <c r="CL34" s="211"/>
      <c r="CM34" s="211"/>
      <c r="CN34" s="16"/>
      <c r="CO34" s="16"/>
      <c r="CP34" s="16"/>
      <c r="CY34" s="16"/>
      <c r="CZ34" s="16"/>
      <c r="DA34" s="16"/>
      <c r="DB34" s="16"/>
      <c r="DC34" s="16"/>
    </row>
    <row r="35" spans="1:108" ht="1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T35" s="16"/>
      <c r="U35" s="744"/>
      <c r="V35" s="395">
        <v>3</v>
      </c>
      <c r="W35" s="395">
        <v>7312</v>
      </c>
      <c r="X35" s="395" t="s">
        <v>8</v>
      </c>
      <c r="Y35" s="12">
        <f>'Structural Information'!$AM$8</f>
        <v>4.5</v>
      </c>
      <c r="Z35" s="175">
        <f>2*(SUM('Structural Information'!$AF$19:$AF$20))*(200)/$Y35</f>
        <v>107233.0292425316</v>
      </c>
      <c r="AA35" s="16"/>
      <c r="AB35" s="210"/>
      <c r="AC35" s="16"/>
      <c r="AD35" s="16"/>
      <c r="AE35" s="16"/>
      <c r="AL35" s="210"/>
      <c r="AM35" s="210"/>
      <c r="AN35" s="210"/>
      <c r="AO35" s="16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211"/>
      <c r="CF35" s="211"/>
      <c r="CG35" s="211"/>
      <c r="CH35" s="211"/>
      <c r="CI35" s="211"/>
      <c r="CJ35" s="211"/>
      <c r="CK35" s="211"/>
      <c r="CL35" s="211"/>
      <c r="CM35" s="211"/>
      <c r="CN35" s="16"/>
      <c r="CO35" s="16"/>
      <c r="CP35" s="16"/>
      <c r="CY35" s="16"/>
      <c r="CZ35" s="16"/>
      <c r="DA35" s="16"/>
      <c r="DB35" s="16"/>
      <c r="DC35" s="16"/>
    </row>
    <row r="36" spans="1:108" ht="1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T36" s="16"/>
      <c r="U36" s="744"/>
      <c r="V36" s="395">
        <v>4</v>
      </c>
      <c r="W36" s="395">
        <v>7412</v>
      </c>
      <c r="X36" s="395" t="s">
        <v>8</v>
      </c>
      <c r="Y36" s="12">
        <f>'Structural Information'!$AM$7</f>
        <v>2</v>
      </c>
      <c r="Z36" s="175">
        <f>2*(SUM('Structural Information'!$AF$19:$AF$20))*(200)/$Y36</f>
        <v>241274.31579569611</v>
      </c>
      <c r="AA36" s="16"/>
      <c r="AB36" s="210"/>
      <c r="AC36" s="16"/>
      <c r="AD36" s="16"/>
      <c r="AE36" s="16"/>
      <c r="AL36" s="210"/>
      <c r="AM36" s="210"/>
      <c r="AN36" s="210"/>
      <c r="AO36" s="16"/>
      <c r="BG36" s="133"/>
      <c r="BH36" s="133"/>
      <c r="BI36" s="133"/>
      <c r="BJ36" s="133"/>
      <c r="BK36" s="133"/>
      <c r="BL36" s="133"/>
      <c r="BM36" s="133"/>
      <c r="BN36" s="133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211"/>
      <c r="CF36" s="211"/>
      <c r="CG36" s="211"/>
      <c r="CH36" s="211"/>
      <c r="CI36" s="211"/>
      <c r="CJ36" s="211"/>
      <c r="CK36" s="211"/>
      <c r="CL36" s="211"/>
      <c r="CM36" s="211"/>
      <c r="CN36" s="16"/>
      <c r="CO36" s="16"/>
      <c r="CP36" s="16"/>
      <c r="CY36" s="16"/>
      <c r="CZ36" s="16"/>
      <c r="DA36" s="16"/>
      <c r="DB36" s="16"/>
      <c r="DC36" s="16"/>
    </row>
    <row r="37" spans="1:108" ht="1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T37" s="16"/>
      <c r="U37" s="745"/>
      <c r="V37" s="397">
        <v>5</v>
      </c>
      <c r="W37" s="397">
        <v>7512</v>
      </c>
      <c r="X37" s="397" t="s">
        <v>8</v>
      </c>
      <c r="Y37" s="404">
        <f>'Structural Information'!$AM$6</f>
        <v>4.5</v>
      </c>
      <c r="Z37" s="47">
        <f>2*(SUM('Structural Information'!$AF$19:$AF$20))*(200)/$Y37</f>
        <v>107233.0292425316</v>
      </c>
      <c r="AA37" s="210"/>
      <c r="AB37" s="210"/>
      <c r="AC37" s="16"/>
      <c r="AD37" s="16"/>
      <c r="AE37" s="16"/>
      <c r="AL37" s="210"/>
      <c r="AM37" s="210"/>
      <c r="AN37" s="210"/>
      <c r="AO37" s="16"/>
      <c r="BG37" s="133"/>
      <c r="BH37" s="133"/>
      <c r="BI37" s="133"/>
      <c r="BJ37" s="133"/>
      <c r="BK37" s="133"/>
      <c r="BL37" s="133"/>
      <c r="BM37" s="133"/>
      <c r="BN37" s="133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211"/>
      <c r="CF37" s="211"/>
      <c r="CG37" s="211"/>
      <c r="CH37" s="211"/>
      <c r="CI37" s="211"/>
      <c r="CJ37" s="211"/>
      <c r="CK37" s="211"/>
      <c r="CL37" s="211"/>
      <c r="CM37" s="211"/>
      <c r="CN37" s="16"/>
      <c r="CO37" s="16"/>
      <c r="CP37" s="16"/>
      <c r="CY37" s="16"/>
      <c r="CZ37" s="16"/>
      <c r="DA37" s="16"/>
      <c r="DB37" s="16"/>
      <c r="DC37" s="16"/>
    </row>
    <row r="38" spans="1:10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T38" s="16"/>
      <c r="U38" s="743">
        <v>1</v>
      </c>
      <c r="V38" s="393">
        <v>1</v>
      </c>
      <c r="W38" s="393">
        <v>7111</v>
      </c>
      <c r="X38" s="393" t="s">
        <v>8</v>
      </c>
      <c r="Y38" s="403">
        <f>'Structural Information'!$AM$10</f>
        <v>4.5</v>
      </c>
      <c r="Z38" s="168">
        <f>2*(SUM('Structural Information'!$AF$19:$AF$20))*(200)/$Y38</f>
        <v>107233.0292425316</v>
      </c>
      <c r="AA38" s="210"/>
      <c r="AB38" s="210"/>
      <c r="AC38" s="16"/>
      <c r="AD38" s="16"/>
      <c r="AE38" s="16"/>
      <c r="AL38" s="210"/>
      <c r="AM38" s="210"/>
      <c r="AN38" s="210"/>
      <c r="AO38" s="16"/>
      <c r="BG38" s="133"/>
      <c r="BH38" s="133"/>
      <c r="BI38" s="133"/>
      <c r="BJ38" s="133"/>
      <c r="BK38" s="133"/>
      <c r="BL38" s="133"/>
      <c r="BM38" s="133"/>
      <c r="BN38" s="133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211"/>
      <c r="CF38" s="211"/>
      <c r="CG38" s="211"/>
      <c r="CH38" s="211"/>
      <c r="CI38" s="211"/>
      <c r="CJ38" s="211"/>
      <c r="CK38" s="211"/>
      <c r="CL38" s="211"/>
      <c r="CM38" s="211"/>
      <c r="CN38" s="16"/>
      <c r="CO38" s="16"/>
      <c r="CP38" s="16"/>
      <c r="CY38" s="16"/>
      <c r="CZ38" s="16"/>
      <c r="DA38" s="16"/>
      <c r="DB38" s="16"/>
      <c r="DC38" s="16"/>
    </row>
    <row r="39" spans="1:10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T39" s="16"/>
      <c r="U39" s="744"/>
      <c r="V39" s="395">
        <v>2</v>
      </c>
      <c r="W39" s="395">
        <v>7211</v>
      </c>
      <c r="X39" s="395" t="s">
        <v>8</v>
      </c>
      <c r="Y39" s="12">
        <f>'Structural Information'!$AM$9</f>
        <v>2</v>
      </c>
      <c r="Z39" s="175">
        <f>2*(SUM('Structural Information'!$AF$19:$AF$20))*(200)/$Y39</f>
        <v>241274.31579569611</v>
      </c>
      <c r="AA39" s="210"/>
      <c r="AB39" s="210"/>
      <c r="AC39" s="16"/>
      <c r="AD39" s="16"/>
      <c r="AE39" s="16"/>
      <c r="AL39" s="210"/>
      <c r="AM39" s="210"/>
      <c r="AN39" s="210"/>
      <c r="AO39" s="16"/>
      <c r="BG39" s="133"/>
      <c r="BH39" s="133"/>
      <c r="BI39" s="133"/>
      <c r="BJ39" s="133"/>
      <c r="BK39" s="133"/>
      <c r="BL39" s="133"/>
      <c r="BM39" s="133"/>
      <c r="BN39" s="133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211"/>
      <c r="CF39" s="211"/>
      <c r="CG39" s="211"/>
      <c r="CH39" s="211"/>
      <c r="CI39" s="211"/>
      <c r="CJ39" s="211"/>
      <c r="CK39" s="211"/>
      <c r="CL39" s="211"/>
      <c r="CM39" s="211"/>
      <c r="CN39" s="16"/>
      <c r="CO39" s="16"/>
      <c r="CP39" s="16"/>
      <c r="CY39" s="16"/>
      <c r="CZ39" s="16"/>
      <c r="DA39" s="16"/>
      <c r="DB39" s="16"/>
      <c r="DC39" s="16"/>
    </row>
    <row r="40" spans="1:10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T40" s="16"/>
      <c r="U40" s="744"/>
      <c r="V40" s="395">
        <v>3</v>
      </c>
      <c r="W40" s="395">
        <v>7311</v>
      </c>
      <c r="X40" s="395" t="s">
        <v>8</v>
      </c>
      <c r="Y40" s="12">
        <f>'Structural Information'!$AM$8</f>
        <v>4.5</v>
      </c>
      <c r="Z40" s="175">
        <f>2*(SUM('Structural Information'!$AF$19:$AF$20))*(200)/$Y40</f>
        <v>107233.0292425316</v>
      </c>
      <c r="AA40" s="210"/>
      <c r="AB40" s="210"/>
      <c r="AC40" s="16"/>
      <c r="AD40" s="16"/>
      <c r="AE40" s="16"/>
      <c r="AL40" s="210"/>
      <c r="AM40" s="210"/>
      <c r="AN40" s="210"/>
      <c r="AO40" s="16"/>
      <c r="BG40" s="133"/>
      <c r="BH40" s="133"/>
      <c r="BI40" s="133"/>
      <c r="BJ40" s="133"/>
      <c r="BK40" s="133"/>
      <c r="BL40" s="133"/>
      <c r="BM40" s="133"/>
      <c r="BN40" s="133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16"/>
      <c r="CO40" s="16"/>
      <c r="CP40" s="16"/>
      <c r="CY40" s="16"/>
      <c r="CZ40" s="16"/>
      <c r="DA40" s="16"/>
      <c r="DB40" s="16"/>
      <c r="DC40" s="16"/>
    </row>
    <row r="41" spans="1:108" ht="1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T41" s="16"/>
      <c r="U41" s="744"/>
      <c r="V41" s="395">
        <v>4</v>
      </c>
      <c r="W41" s="395">
        <v>7411</v>
      </c>
      <c r="X41" s="395" t="s">
        <v>8</v>
      </c>
      <c r="Y41" s="12">
        <f>'Structural Information'!$AM$7</f>
        <v>2</v>
      </c>
      <c r="Z41" s="175">
        <f>2*(SUM('Structural Information'!$AF$19:$AF$20))*(200)/$Y41</f>
        <v>241274.31579569611</v>
      </c>
      <c r="AA41" s="210"/>
      <c r="AB41" s="210"/>
      <c r="AC41" s="16"/>
      <c r="AD41" s="16"/>
      <c r="AE41" s="16"/>
      <c r="AL41" s="210"/>
      <c r="AM41" s="210"/>
      <c r="AN41" s="210"/>
      <c r="AO41" s="16"/>
      <c r="BG41" s="133"/>
      <c r="BH41" s="133"/>
      <c r="BI41" s="133"/>
      <c r="BJ41" s="133"/>
      <c r="BK41" s="133"/>
      <c r="BL41" s="133"/>
      <c r="BM41" s="133"/>
      <c r="BN41" s="133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16"/>
      <c r="CO41" s="16"/>
      <c r="CP41" s="16"/>
      <c r="CY41" s="16"/>
      <c r="CZ41" s="16"/>
      <c r="DA41" s="16"/>
      <c r="DB41" s="16"/>
      <c r="DC41" s="16"/>
    </row>
    <row r="42" spans="1:108" ht="15" customHeight="1" thickBo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T42" s="16"/>
      <c r="U42" s="750"/>
      <c r="V42" s="95">
        <v>5</v>
      </c>
      <c r="W42" s="95">
        <v>7511</v>
      </c>
      <c r="X42" s="95" t="s">
        <v>8</v>
      </c>
      <c r="Y42" s="400">
        <f>'Structural Information'!$AM$6</f>
        <v>4.5</v>
      </c>
      <c r="Z42" s="72">
        <f>2*(SUM('Structural Information'!$AF$19:$AF$20))*(200)/$Y42</f>
        <v>107233.0292425316</v>
      </c>
      <c r="AA42" s="210"/>
      <c r="AB42" s="210"/>
      <c r="AC42" s="16"/>
      <c r="AD42" s="16"/>
      <c r="AE42" s="16"/>
      <c r="AL42" s="210"/>
      <c r="AM42" s="210"/>
      <c r="AN42" s="210"/>
      <c r="AO42" s="16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16"/>
      <c r="CO42" s="212"/>
      <c r="CP42" s="212"/>
      <c r="CY42" s="212"/>
      <c r="CZ42" s="212"/>
      <c r="DA42" s="212"/>
      <c r="DB42" s="212"/>
      <c r="DC42" s="212"/>
      <c r="DD42" s="212"/>
    </row>
    <row r="43" spans="1:10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6"/>
      <c r="AA43" s="210"/>
      <c r="AB43" s="210"/>
      <c r="AC43" s="16"/>
      <c r="AD43" s="16"/>
      <c r="AE43" s="16"/>
      <c r="AL43" s="210"/>
      <c r="AM43" s="210"/>
      <c r="AN43" s="210"/>
      <c r="AO43" s="16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16"/>
      <c r="CO43" s="212"/>
      <c r="CP43" s="212"/>
      <c r="CY43" s="212"/>
      <c r="CZ43" s="212"/>
      <c r="DA43" s="212"/>
      <c r="DB43" s="212"/>
      <c r="DC43" s="212"/>
      <c r="DD43" s="212"/>
    </row>
    <row r="44" spans="1:108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T44" s="16"/>
      <c r="AA44" s="210"/>
      <c r="AB44" s="210"/>
      <c r="AC44" s="16"/>
      <c r="AD44" s="16"/>
      <c r="AE44" s="16"/>
      <c r="AL44" s="210"/>
      <c r="AM44" s="210"/>
      <c r="AN44" s="210"/>
      <c r="AO44" s="16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16"/>
      <c r="CO44" s="212"/>
      <c r="CP44" s="212"/>
      <c r="CY44" s="212"/>
      <c r="CZ44" s="212"/>
      <c r="DA44" s="212"/>
      <c r="DB44" s="212"/>
      <c r="DC44" s="212"/>
      <c r="DD44" s="212"/>
    </row>
    <row r="45" spans="1:10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T45" s="16"/>
      <c r="AA45" s="210"/>
      <c r="AB45" s="210"/>
      <c r="AC45" s="16"/>
      <c r="AD45" s="16"/>
      <c r="AE45" s="16"/>
      <c r="AL45" s="210"/>
      <c r="AM45" s="210"/>
      <c r="AN45" s="210"/>
      <c r="AO45" s="16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16"/>
      <c r="CO45" s="212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12"/>
      <c r="DB45" s="212"/>
      <c r="DC45" s="212"/>
      <c r="DD45" s="212"/>
    </row>
    <row r="46" spans="1:10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AA46" s="210"/>
      <c r="AB46" s="210"/>
      <c r="AL46" s="210"/>
      <c r="AM46" s="210"/>
      <c r="AN46" s="210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O46" s="212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12"/>
      <c r="DB46" s="212"/>
      <c r="DC46" s="212"/>
      <c r="DD46" s="212"/>
    </row>
    <row r="47" spans="1:10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AA47" s="210"/>
      <c r="AB47" s="210"/>
      <c r="AL47" s="210"/>
      <c r="AM47" s="210"/>
      <c r="AN47" s="210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O47" s="212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12"/>
      <c r="DB47" s="212"/>
      <c r="DC47" s="212"/>
      <c r="DD47" s="212"/>
    </row>
    <row r="48" spans="1:10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AA48" s="210"/>
      <c r="AB48" s="210"/>
      <c r="AL48" s="210"/>
      <c r="AM48" s="210"/>
      <c r="AN48" s="210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O48" s="212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12"/>
      <c r="DB48" s="212"/>
      <c r="DC48" s="212"/>
      <c r="DD48" s="212"/>
    </row>
    <row r="49" spans="1:108" ht="15.7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AA49" s="210"/>
      <c r="AB49" s="210"/>
      <c r="AL49" s="210"/>
      <c r="AM49" s="210"/>
      <c r="AN49" s="210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O49" s="212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12"/>
      <c r="DB49" s="212"/>
      <c r="DC49" s="212"/>
      <c r="DD49" s="212"/>
    </row>
    <row r="50" spans="1:108" ht="1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L50" s="210"/>
      <c r="AM50" s="210"/>
      <c r="AN50" s="210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O50" s="212"/>
      <c r="CP50" s="212"/>
      <c r="CQ50" s="212"/>
      <c r="CR50" s="212"/>
      <c r="CS50" s="212"/>
      <c r="CT50" s="212"/>
      <c r="CU50" s="212"/>
      <c r="CV50" s="212"/>
      <c r="CW50" s="212"/>
      <c r="CX50" s="212"/>
      <c r="CY50" s="212"/>
      <c r="CZ50" s="212"/>
      <c r="DA50" s="212"/>
      <c r="DB50" s="212"/>
      <c r="DC50" s="212"/>
      <c r="DD50" s="212"/>
    </row>
    <row r="51" spans="1:108" ht="1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O51" s="212"/>
      <c r="CP51" s="212"/>
      <c r="CQ51" s="212"/>
      <c r="CR51" s="212"/>
      <c r="CS51" s="212"/>
      <c r="CT51" s="212"/>
      <c r="CU51" s="212"/>
      <c r="CV51" s="212"/>
      <c r="CW51" s="212"/>
      <c r="CX51" s="212"/>
      <c r="CY51" s="212"/>
      <c r="CZ51" s="212"/>
      <c r="DA51" s="212"/>
      <c r="DB51" s="212"/>
      <c r="DC51" s="212"/>
      <c r="DD51" s="212"/>
    </row>
    <row r="52" spans="1:108" ht="1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O52" s="212"/>
      <c r="CP52" s="212"/>
      <c r="CQ52" s="212"/>
      <c r="CR52" s="212"/>
      <c r="CS52" s="212"/>
      <c r="CT52" s="212"/>
      <c r="CU52" s="212"/>
      <c r="CV52" s="212"/>
      <c r="CW52" s="212"/>
      <c r="CX52" s="212"/>
      <c r="CY52" s="212"/>
      <c r="CZ52" s="212"/>
      <c r="DA52" s="212"/>
      <c r="DB52" s="212"/>
      <c r="DC52" s="212"/>
      <c r="DD52" s="212"/>
    </row>
    <row r="53" spans="1:108" ht="1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O53" s="212"/>
      <c r="CP53" s="212"/>
      <c r="CQ53" s="212"/>
      <c r="CR53" s="212"/>
      <c r="CS53" s="212"/>
      <c r="CT53" s="212"/>
      <c r="CU53" s="212"/>
      <c r="CV53" s="212"/>
      <c r="CW53" s="212"/>
      <c r="CX53" s="212"/>
      <c r="CY53" s="212"/>
      <c r="CZ53" s="212"/>
      <c r="DA53" s="212"/>
      <c r="DB53" s="212"/>
      <c r="DC53" s="212"/>
      <c r="DD53" s="212"/>
    </row>
    <row r="54" spans="1:10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</row>
    <row r="55" spans="1:10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</row>
    <row r="56" spans="1:108" ht="1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O56" s="212"/>
      <c r="CP56" s="212"/>
      <c r="CQ56" s="212"/>
      <c r="CR56" s="212"/>
      <c r="CS56" s="212"/>
      <c r="CT56" s="212"/>
      <c r="CU56" s="212"/>
      <c r="CV56" s="212"/>
      <c r="CW56" s="212"/>
      <c r="CX56" s="212"/>
      <c r="CY56" s="212"/>
      <c r="CZ56" s="212"/>
      <c r="DA56" s="212"/>
      <c r="DB56" s="212"/>
      <c r="DC56" s="212"/>
      <c r="DD56" s="212"/>
    </row>
    <row r="57" spans="1:10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3"/>
      <c r="O57" s="16"/>
      <c r="P57" s="16"/>
      <c r="Q57" s="16"/>
      <c r="R57" s="16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O57" s="212"/>
      <c r="CP57" s="212"/>
      <c r="CQ57" s="212"/>
      <c r="CR57" s="212"/>
      <c r="CS57" s="212"/>
      <c r="CT57" s="212"/>
      <c r="CU57" s="212"/>
      <c r="CV57" s="212"/>
      <c r="CW57" s="212"/>
      <c r="CX57" s="212"/>
      <c r="CY57" s="212"/>
      <c r="CZ57" s="212"/>
      <c r="DA57" s="212"/>
      <c r="DB57" s="212"/>
      <c r="DC57" s="212"/>
      <c r="DD57" s="212"/>
    </row>
    <row r="58" spans="1:108" ht="16.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3"/>
      <c r="O58" s="16"/>
      <c r="P58" s="16"/>
      <c r="Q58" s="16"/>
      <c r="R58" s="16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O58" s="212"/>
      <c r="CP58" s="212"/>
      <c r="CQ58" s="212"/>
      <c r="CR58" s="212"/>
      <c r="CS58" s="212"/>
      <c r="CT58" s="212"/>
      <c r="CU58" s="212"/>
      <c r="CV58" s="212"/>
      <c r="CW58" s="212"/>
      <c r="CX58" s="212"/>
      <c r="CY58" s="212"/>
      <c r="CZ58" s="212"/>
      <c r="DA58" s="212"/>
      <c r="DB58" s="212"/>
      <c r="DC58" s="212"/>
      <c r="DD58" s="212"/>
    </row>
    <row r="59" spans="1:108" ht="16.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O59" s="212"/>
      <c r="CP59" s="212"/>
      <c r="CQ59" s="212"/>
      <c r="CR59" s="212"/>
      <c r="CS59" s="212"/>
      <c r="CT59" s="212"/>
      <c r="CU59" s="212"/>
      <c r="CV59" s="212"/>
      <c r="CW59" s="212"/>
      <c r="CX59" s="212"/>
      <c r="CY59" s="212"/>
      <c r="CZ59" s="212"/>
      <c r="DA59" s="212"/>
      <c r="DB59" s="212"/>
      <c r="DC59" s="212"/>
      <c r="DD59" s="212"/>
    </row>
    <row r="60" spans="1:10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O60" s="212"/>
      <c r="CP60" s="212"/>
      <c r="CQ60" s="212"/>
      <c r="CR60" s="212"/>
      <c r="CS60" s="212"/>
      <c r="CT60" s="212"/>
      <c r="CU60" s="212"/>
      <c r="CV60" s="212"/>
      <c r="CW60" s="212"/>
      <c r="CX60" s="212"/>
      <c r="CY60" s="212"/>
      <c r="CZ60" s="212"/>
      <c r="DA60" s="212"/>
      <c r="DB60" s="212"/>
      <c r="DC60" s="212"/>
      <c r="DD60" s="212"/>
    </row>
    <row r="61" spans="1:10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O61" s="212"/>
      <c r="CP61" s="212"/>
      <c r="CQ61" s="212"/>
      <c r="CR61" s="212"/>
      <c r="CS61" s="212"/>
      <c r="CT61" s="212"/>
      <c r="CU61" s="212"/>
      <c r="CV61" s="212"/>
      <c r="CW61" s="212"/>
      <c r="CX61" s="212"/>
      <c r="CY61" s="212"/>
      <c r="CZ61" s="212"/>
      <c r="DA61" s="212"/>
      <c r="DB61" s="212"/>
      <c r="DC61" s="212"/>
      <c r="DD61" s="212"/>
    </row>
    <row r="62" spans="1:10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O62" s="212"/>
      <c r="CP62" s="212"/>
      <c r="CQ62" s="212"/>
      <c r="CR62" s="212"/>
      <c r="CS62" s="212"/>
      <c r="CT62" s="212"/>
      <c r="CU62" s="212"/>
      <c r="CV62" s="212"/>
      <c r="CW62" s="212"/>
      <c r="CX62" s="212"/>
      <c r="CY62" s="212"/>
      <c r="CZ62" s="212"/>
      <c r="DA62" s="212"/>
      <c r="DB62" s="212"/>
      <c r="DC62" s="212"/>
      <c r="DD62" s="212"/>
    </row>
    <row r="63" spans="1:10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O63" s="212"/>
      <c r="CP63" s="212"/>
      <c r="CQ63" s="212"/>
      <c r="CR63" s="212"/>
      <c r="CS63" s="212"/>
      <c r="CT63" s="212"/>
      <c r="CU63" s="212"/>
      <c r="CV63" s="212"/>
      <c r="CW63" s="212"/>
      <c r="CX63" s="212"/>
      <c r="CY63" s="212"/>
      <c r="CZ63" s="212"/>
      <c r="DA63" s="212"/>
      <c r="DB63" s="212"/>
      <c r="DC63" s="212"/>
      <c r="DD63" s="212"/>
    </row>
    <row r="64" spans="1:108" ht="1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O64" s="212"/>
      <c r="CP64" s="212"/>
      <c r="CQ64" s="212"/>
      <c r="CR64" s="212"/>
      <c r="CS64" s="212"/>
      <c r="CT64" s="212"/>
      <c r="CU64" s="212"/>
      <c r="CV64" s="212"/>
      <c r="CW64" s="212"/>
      <c r="CX64" s="212"/>
      <c r="CY64" s="212"/>
      <c r="CZ64" s="212"/>
      <c r="DA64" s="212"/>
      <c r="DB64" s="212"/>
      <c r="DC64" s="212"/>
      <c r="DD64" s="212"/>
    </row>
    <row r="65" spans="1:10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O65" s="212"/>
      <c r="CP65" s="212"/>
      <c r="CQ65" s="212"/>
      <c r="CR65" s="212"/>
      <c r="CS65" s="212"/>
      <c r="CT65" s="212"/>
      <c r="CU65" s="212"/>
      <c r="CV65" s="212"/>
      <c r="CW65" s="212"/>
      <c r="CX65" s="212"/>
      <c r="CY65" s="212"/>
      <c r="CZ65" s="212"/>
      <c r="DA65" s="212"/>
      <c r="DB65" s="212"/>
      <c r="DC65" s="212"/>
      <c r="DD65" s="212"/>
    </row>
    <row r="66" spans="1:10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O66" s="212"/>
      <c r="CP66" s="212"/>
      <c r="CQ66" s="212"/>
      <c r="CR66" s="212"/>
      <c r="CS66" s="212"/>
      <c r="CT66" s="212"/>
      <c r="CU66" s="212"/>
      <c r="CV66" s="212"/>
      <c r="CW66" s="212"/>
      <c r="CX66" s="212"/>
      <c r="CY66" s="212"/>
      <c r="CZ66" s="212"/>
      <c r="DA66" s="212"/>
      <c r="DB66" s="212"/>
      <c r="DC66" s="212"/>
      <c r="DD66" s="212"/>
    </row>
    <row r="67" spans="1:10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O67" s="212"/>
      <c r="CP67" s="212"/>
      <c r="CQ67" s="212"/>
      <c r="CR67" s="212"/>
      <c r="CS67" s="212"/>
      <c r="CT67" s="212"/>
      <c r="CU67" s="212"/>
      <c r="CV67" s="212"/>
      <c r="CW67" s="212"/>
      <c r="CX67" s="212"/>
      <c r="CY67" s="212"/>
      <c r="CZ67" s="212"/>
      <c r="DA67" s="212"/>
      <c r="DB67" s="212"/>
      <c r="DC67" s="212"/>
      <c r="DD67" s="212"/>
    </row>
    <row r="68" spans="1:10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O68" s="212"/>
      <c r="CP68" s="212"/>
      <c r="CQ68" s="212"/>
      <c r="CR68" s="212"/>
      <c r="CS68" s="212"/>
      <c r="CT68" s="212"/>
      <c r="CU68" s="212"/>
      <c r="CV68" s="212"/>
      <c r="CW68" s="212"/>
      <c r="CX68" s="212"/>
      <c r="CY68" s="212"/>
      <c r="CZ68" s="212"/>
      <c r="DA68" s="212"/>
      <c r="DB68" s="212"/>
      <c r="DC68" s="212"/>
      <c r="DD68" s="212"/>
    </row>
    <row r="69" spans="1:108" ht="1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O69" s="212"/>
      <c r="CP69" s="212"/>
      <c r="CQ69" s="212"/>
      <c r="CR69" s="212"/>
      <c r="CS69" s="212"/>
      <c r="CT69" s="212"/>
      <c r="CU69" s="212"/>
      <c r="CV69" s="212"/>
      <c r="CW69" s="212"/>
      <c r="CX69" s="212"/>
      <c r="CY69" s="212"/>
      <c r="CZ69" s="212"/>
      <c r="DA69" s="212"/>
      <c r="DB69" s="212"/>
      <c r="DC69" s="212"/>
      <c r="DD69" s="212"/>
    </row>
    <row r="70" spans="1:108" ht="15" customHeight="1" x14ac:dyDescent="0.25"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O70" s="212"/>
      <c r="CP70" s="212"/>
      <c r="CQ70" s="212"/>
      <c r="CR70" s="212"/>
      <c r="CS70" s="212"/>
      <c r="CT70" s="212"/>
      <c r="CU70" s="212"/>
      <c r="CV70" s="212"/>
      <c r="CW70" s="212"/>
      <c r="CX70" s="212"/>
      <c r="CY70" s="212"/>
      <c r="CZ70" s="212"/>
      <c r="DA70" s="212"/>
      <c r="DB70" s="212"/>
      <c r="DC70" s="212"/>
      <c r="DD70" s="212"/>
    </row>
    <row r="71" spans="1:108" ht="15.75" customHeight="1" x14ac:dyDescent="0.25"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O71" s="212"/>
      <c r="CP71" s="212"/>
      <c r="CQ71" s="212"/>
      <c r="CR71" s="212"/>
      <c r="CS71" s="212"/>
      <c r="CT71" s="212"/>
      <c r="CU71" s="212"/>
      <c r="CV71" s="212"/>
      <c r="CW71" s="212"/>
      <c r="CX71" s="212"/>
      <c r="CY71" s="212"/>
      <c r="CZ71" s="212"/>
      <c r="DA71" s="212"/>
      <c r="DB71" s="212"/>
      <c r="DC71" s="212"/>
      <c r="DD71" s="212"/>
    </row>
    <row r="72" spans="1:108" ht="15" customHeight="1" x14ac:dyDescent="0.25"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O72" s="212"/>
      <c r="CP72" s="212"/>
      <c r="CQ72" s="212"/>
      <c r="CR72" s="212"/>
      <c r="CS72" s="212"/>
      <c r="CT72" s="212"/>
      <c r="CU72" s="212"/>
      <c r="CV72" s="212"/>
      <c r="CW72" s="212"/>
      <c r="CX72" s="212"/>
      <c r="CY72" s="212"/>
      <c r="CZ72" s="212"/>
      <c r="DA72" s="212"/>
      <c r="DB72" s="212"/>
      <c r="DC72" s="212"/>
      <c r="DD72" s="212"/>
    </row>
    <row r="73" spans="1:108" ht="15" customHeight="1" x14ac:dyDescent="0.25"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O73" s="212"/>
      <c r="CP73" s="212"/>
      <c r="CQ73" s="212"/>
      <c r="CR73" s="212"/>
      <c r="CS73" s="212"/>
      <c r="CT73" s="212"/>
      <c r="CU73" s="212"/>
      <c r="CV73" s="212"/>
      <c r="CW73" s="212"/>
      <c r="CX73" s="212"/>
      <c r="CY73" s="212"/>
      <c r="CZ73" s="212"/>
      <c r="DA73" s="212"/>
      <c r="DB73" s="212"/>
      <c r="DC73" s="212"/>
      <c r="DD73" s="212"/>
    </row>
    <row r="74" spans="1:108" ht="15.75" customHeight="1" x14ac:dyDescent="0.25"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O74" s="212"/>
      <c r="CP74" s="212"/>
      <c r="CQ74" s="212"/>
      <c r="CR74" s="212"/>
      <c r="CS74" s="212"/>
      <c r="CT74" s="212"/>
      <c r="CU74" s="212"/>
      <c r="CV74" s="212"/>
      <c r="CW74" s="212"/>
      <c r="CX74" s="212"/>
      <c r="CY74" s="212"/>
      <c r="CZ74" s="212"/>
      <c r="DA74" s="212"/>
      <c r="DB74" s="212"/>
      <c r="DC74" s="212"/>
      <c r="DD74" s="212"/>
    </row>
    <row r="75" spans="1:108" ht="15.75" customHeight="1" x14ac:dyDescent="0.25"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O75" s="212"/>
      <c r="CP75" s="212"/>
      <c r="CQ75" s="212"/>
      <c r="CR75" s="212"/>
      <c r="CS75" s="212"/>
      <c r="CT75" s="212"/>
      <c r="CU75" s="212"/>
      <c r="CV75" s="212"/>
      <c r="CW75" s="212"/>
      <c r="CX75" s="212"/>
      <c r="CY75" s="212"/>
      <c r="CZ75" s="212"/>
      <c r="DA75" s="212"/>
      <c r="DB75" s="212"/>
      <c r="DC75" s="212"/>
      <c r="DD75" s="212"/>
    </row>
    <row r="76" spans="1:108" ht="15.75" customHeight="1" x14ac:dyDescent="0.25"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O76" s="212"/>
      <c r="CP76" s="212"/>
      <c r="CQ76" s="212"/>
      <c r="CR76" s="212"/>
      <c r="CS76" s="212"/>
      <c r="CT76" s="212"/>
      <c r="CU76" s="212"/>
      <c r="CV76" s="212"/>
      <c r="CW76" s="212"/>
      <c r="CX76" s="212"/>
      <c r="CY76" s="212"/>
      <c r="CZ76" s="212"/>
      <c r="DA76" s="212"/>
      <c r="DB76" s="212"/>
      <c r="DC76" s="212"/>
      <c r="DD76" s="212"/>
    </row>
    <row r="77" spans="1:108" ht="15.75" x14ac:dyDescent="0.25"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O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B77" s="212"/>
      <c r="DC77" s="212"/>
      <c r="DD77" s="212"/>
    </row>
    <row r="78" spans="1:108" ht="15" customHeight="1" x14ac:dyDescent="0.25"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CO78" s="212"/>
      <c r="CP78" s="212"/>
      <c r="CQ78" s="212"/>
      <c r="CR78" s="212"/>
      <c r="CS78" s="212"/>
      <c r="CT78" s="212"/>
      <c r="CU78" s="212"/>
      <c r="CV78" s="212"/>
      <c r="CW78" s="212"/>
      <c r="CX78" s="212"/>
      <c r="CY78" s="212"/>
      <c r="CZ78" s="212"/>
      <c r="DA78" s="212"/>
      <c r="DB78" s="212"/>
      <c r="DC78" s="212"/>
      <c r="DD78" s="212"/>
    </row>
    <row r="79" spans="1:108" ht="15" customHeight="1" x14ac:dyDescent="0.25"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CO79" s="212"/>
      <c r="CP79" s="212"/>
      <c r="CQ79" s="212"/>
      <c r="CR79" s="212"/>
      <c r="CS79" s="212"/>
      <c r="CT79" s="212"/>
      <c r="CU79" s="212"/>
      <c r="CV79" s="212"/>
      <c r="CW79" s="212"/>
      <c r="CX79" s="212"/>
      <c r="CY79" s="212"/>
      <c r="CZ79" s="212"/>
      <c r="DA79" s="212"/>
      <c r="DB79" s="212"/>
      <c r="DC79" s="212"/>
      <c r="DD79" s="212"/>
    </row>
    <row r="80" spans="1:108" ht="15" customHeight="1" x14ac:dyDescent="0.25"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CO80" s="212"/>
      <c r="CP80" s="212"/>
      <c r="CQ80" s="212"/>
      <c r="CR80" s="212"/>
      <c r="CS80" s="212"/>
      <c r="CT80" s="212"/>
      <c r="CU80" s="212"/>
      <c r="CV80" s="212"/>
      <c r="CW80" s="212"/>
      <c r="CX80" s="212"/>
      <c r="CY80" s="212"/>
      <c r="CZ80" s="212"/>
      <c r="DA80" s="212"/>
      <c r="DB80" s="212"/>
      <c r="DC80" s="212"/>
      <c r="DD80" s="212"/>
    </row>
    <row r="81" spans="42:108" ht="15" customHeight="1" x14ac:dyDescent="0.25"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CO81" s="212"/>
      <c r="CP81" s="212"/>
      <c r="CQ81" s="212"/>
      <c r="CR81" s="212"/>
      <c r="CS81" s="212"/>
      <c r="CT81" s="212"/>
      <c r="CU81" s="212"/>
      <c r="CV81" s="212"/>
      <c r="CW81" s="212"/>
      <c r="CX81" s="212"/>
      <c r="CY81" s="212"/>
      <c r="CZ81" s="212"/>
      <c r="DA81" s="212"/>
      <c r="DB81" s="212"/>
      <c r="DC81" s="212"/>
      <c r="DD81" s="212"/>
    </row>
    <row r="82" spans="42:108" ht="15" customHeight="1" x14ac:dyDescent="0.25"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CO82" s="212"/>
      <c r="CP82" s="212"/>
      <c r="CQ82" s="212"/>
      <c r="CR82" s="212"/>
      <c r="CS82" s="212"/>
      <c r="CT82" s="212"/>
      <c r="CU82" s="212"/>
      <c r="CV82" s="212"/>
      <c r="CW82" s="212"/>
      <c r="CX82" s="212"/>
      <c r="CY82" s="212"/>
      <c r="CZ82" s="212"/>
      <c r="DA82" s="212"/>
      <c r="DB82" s="212"/>
      <c r="DC82" s="212"/>
      <c r="DD82" s="212"/>
    </row>
    <row r="83" spans="42:108" ht="15" customHeight="1" x14ac:dyDescent="0.25"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CO83" s="212"/>
      <c r="CP83" s="212"/>
      <c r="CQ83" s="212"/>
      <c r="CR83" s="212"/>
      <c r="CS83" s="212"/>
      <c r="CT83" s="212"/>
      <c r="CU83" s="212"/>
      <c r="CV83" s="212"/>
      <c r="CW83" s="212"/>
      <c r="CX83" s="212"/>
      <c r="CY83" s="212"/>
      <c r="CZ83" s="212"/>
      <c r="DA83" s="212"/>
      <c r="DB83" s="212"/>
      <c r="DC83" s="212"/>
      <c r="DD83" s="212"/>
    </row>
    <row r="84" spans="42:108" ht="15" customHeight="1" x14ac:dyDescent="0.25">
      <c r="CO84" s="212"/>
      <c r="CP84" s="212"/>
      <c r="CQ84" s="212"/>
      <c r="CR84" s="212"/>
      <c r="CS84" s="212"/>
      <c r="CT84" s="212"/>
      <c r="CU84" s="212"/>
      <c r="CV84" s="212"/>
      <c r="CW84" s="212"/>
      <c r="CX84" s="212"/>
      <c r="CY84" s="212"/>
      <c r="CZ84" s="212"/>
      <c r="DA84" s="212"/>
      <c r="DB84" s="212"/>
      <c r="DC84" s="212"/>
      <c r="DD84" s="212"/>
    </row>
    <row r="85" spans="42:108" ht="15" customHeight="1" x14ac:dyDescent="0.25">
      <c r="CO85" s="212"/>
      <c r="CP85" s="212"/>
      <c r="CQ85" s="212"/>
      <c r="CR85" s="212"/>
      <c r="CS85" s="212"/>
      <c r="CT85" s="212"/>
      <c r="CU85" s="212"/>
      <c r="CV85" s="212"/>
      <c r="CW85" s="212"/>
      <c r="CX85" s="212"/>
      <c r="CY85" s="212"/>
      <c r="CZ85" s="212"/>
      <c r="DA85" s="212"/>
      <c r="DB85" s="212"/>
      <c r="DC85" s="212"/>
      <c r="DD85" s="212"/>
    </row>
  </sheetData>
  <mergeCells count="82">
    <mergeCell ref="CE14:CE18"/>
    <mergeCell ref="CF14:CF18"/>
    <mergeCell ref="CG14:CG18"/>
    <mergeCell ref="BW19:BW23"/>
    <mergeCell ref="BW24:BW28"/>
    <mergeCell ref="CC9:CC13"/>
    <mergeCell ref="CC14:CC18"/>
    <mergeCell ref="BW14:BW18"/>
    <mergeCell ref="B14:B18"/>
    <mergeCell ref="P12:R12"/>
    <mergeCell ref="U38:U42"/>
    <mergeCell ref="U28:U32"/>
    <mergeCell ref="U33:U37"/>
    <mergeCell ref="U4:U8"/>
    <mergeCell ref="U9:U13"/>
    <mergeCell ref="U14:U18"/>
    <mergeCell ref="BP3:BQ3"/>
    <mergeCell ref="U26:Z26"/>
    <mergeCell ref="AP4:AP8"/>
    <mergeCell ref="AP9:AP13"/>
    <mergeCell ref="AP14:AP18"/>
    <mergeCell ref="BH4:BH9"/>
    <mergeCell ref="BH10:BH15"/>
    <mergeCell ref="BH16:BH21"/>
    <mergeCell ref="BP5:BP6"/>
    <mergeCell ref="BP7:BP8"/>
    <mergeCell ref="BP9:BP10"/>
    <mergeCell ref="BP11:BP12"/>
    <mergeCell ref="BP13:BP14"/>
    <mergeCell ref="B2:N2"/>
    <mergeCell ref="AP2:BF2"/>
    <mergeCell ref="P9:R9"/>
    <mergeCell ref="P10:R10"/>
    <mergeCell ref="P11:R11"/>
    <mergeCell ref="P2:S2"/>
    <mergeCell ref="P7:S7"/>
    <mergeCell ref="P8:R8"/>
    <mergeCell ref="U2:AN2"/>
    <mergeCell ref="B4:B8"/>
    <mergeCell ref="B9:B13"/>
    <mergeCell ref="CI2:CP2"/>
    <mergeCell ref="CJ3:CL3"/>
    <mergeCell ref="CJ4:CL4"/>
    <mergeCell ref="BW4:BW8"/>
    <mergeCell ref="BW9:BW13"/>
    <mergeCell ref="CC2:CG2"/>
    <mergeCell ref="BW2:CA2"/>
    <mergeCell ref="CE4:CE8"/>
    <mergeCell ref="CF4:CF8"/>
    <mergeCell ref="CG4:CG8"/>
    <mergeCell ref="CP9:CP10"/>
    <mergeCell ref="CN8:CR8"/>
    <mergeCell ref="CE9:CE13"/>
    <mergeCell ref="CF9:CF13"/>
    <mergeCell ref="CG9:CG13"/>
    <mergeCell ref="CC4:CC8"/>
    <mergeCell ref="BH2:BN2"/>
    <mergeCell ref="BP2:BU2"/>
    <mergeCell ref="CS15:CW15"/>
    <mergeCell ref="CS16:CS17"/>
    <mergeCell ref="CT16:CT17"/>
    <mergeCell ref="CU16:CU17"/>
    <mergeCell ref="CV16:CV17"/>
    <mergeCell ref="CW16:CW17"/>
    <mergeCell ref="CJ5:CL5"/>
    <mergeCell ref="CJ6:CL6"/>
    <mergeCell ref="CI9:CI10"/>
    <mergeCell ref="CJ9:CJ10"/>
    <mergeCell ref="CK9:CK10"/>
    <mergeCell ref="CL9:CL10"/>
    <mergeCell ref="CW9:CW10"/>
    <mergeCell ref="CS9:CS10"/>
    <mergeCell ref="CS8:CW8"/>
    <mergeCell ref="CV9:CV10"/>
    <mergeCell ref="CI8:CM8"/>
    <mergeCell ref="CU9:CU10"/>
    <mergeCell ref="CT9:CT10"/>
    <mergeCell ref="CM9:CM10"/>
    <mergeCell ref="CN9:CN10"/>
    <mergeCell ref="CR9:CR10"/>
    <mergeCell ref="CO9:CO10"/>
    <mergeCell ref="CQ9:CQ10"/>
  </mergeCells>
  <phoneticPr fontId="37" type="noConversion"/>
  <conditionalFormatting sqref="V33:W37">
    <cfRule type="cellIs" dxfId="4" priority="94" operator="equal">
      <formula>$AH$16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sheetPr codeName="Sheet5"/>
  <dimension ref="B1:AP56"/>
  <sheetViews>
    <sheetView zoomScaleNormal="100" workbookViewId="0">
      <selection activeCell="F59" sqref="F59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bestFit="1" customWidth="1"/>
    <col min="4" max="4" width="8.42578125" style="1" bestFit="1" customWidth="1"/>
    <col min="5" max="5" width="11.42578125" style="1" bestFit="1" customWidth="1"/>
    <col min="6" max="6" width="13.42578125" style="1" bestFit="1" customWidth="1"/>
    <col min="7" max="7" width="10" style="1" bestFit="1" customWidth="1"/>
    <col min="8" max="8" width="12.28515625" style="1" bestFit="1" customWidth="1"/>
    <col min="9" max="9" width="13.5703125" style="1" bestFit="1" customWidth="1"/>
    <col min="10" max="10" width="11.7109375" style="1" bestFit="1" customWidth="1"/>
    <col min="11" max="11" width="9.85546875" style="1" customWidth="1"/>
    <col min="12" max="12" width="10.85546875" style="1" bestFit="1" customWidth="1"/>
    <col min="13" max="13" width="10.7109375" style="1" bestFit="1" customWidth="1"/>
    <col min="14" max="14" width="11.7109375" style="1" bestFit="1" customWidth="1"/>
    <col min="15" max="15" width="12.8554687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10.140625" style="1" bestFit="1" customWidth="1"/>
    <col min="29" max="29" width="9.28515625" style="1" bestFit="1" customWidth="1"/>
    <col min="30" max="31" width="7.85546875" style="1" bestFit="1" customWidth="1"/>
    <col min="32" max="32" width="10.140625" style="1" bestFit="1" customWidth="1"/>
    <col min="33" max="33" width="9.28515625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759" t="s">
        <v>287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0"/>
      <c r="R2" s="760"/>
      <c r="S2" s="761"/>
    </row>
    <row r="3" spans="2:22" ht="15.75" customHeight="1" thickBot="1" x14ac:dyDescent="0.3">
      <c r="B3" s="762"/>
      <c r="C3" s="763"/>
      <c r="D3" s="763"/>
      <c r="E3" s="763"/>
      <c r="F3" s="763"/>
      <c r="G3" s="763"/>
      <c r="H3" s="763"/>
      <c r="I3" s="763"/>
      <c r="J3" s="763"/>
      <c r="K3" s="763"/>
      <c r="L3" s="763"/>
      <c r="M3" s="763"/>
      <c r="N3" s="763"/>
      <c r="O3" s="763"/>
      <c r="P3" s="763"/>
      <c r="Q3" s="763"/>
      <c r="R3" s="763"/>
      <c r="S3" s="764"/>
    </row>
    <row r="4" spans="2:22" ht="16.5" thickBot="1" x14ac:dyDescent="0.3">
      <c r="B4" s="5"/>
      <c r="C4" s="756" t="s">
        <v>234</v>
      </c>
      <c r="D4" s="757"/>
      <c r="E4" s="757"/>
      <c r="F4" s="757"/>
      <c r="G4" s="757"/>
      <c r="H4" s="757"/>
      <c r="I4" s="757"/>
      <c r="J4" s="758"/>
      <c r="K4" s="214"/>
      <c r="L4" s="214"/>
      <c r="M4" s="756" t="s">
        <v>238</v>
      </c>
      <c r="N4" s="757"/>
      <c r="O4" s="757"/>
      <c r="P4" s="757"/>
      <c r="Q4" s="757"/>
      <c r="R4" s="758"/>
      <c r="S4" s="7"/>
      <c r="U4" s="755" t="s">
        <v>300</v>
      </c>
      <c r="V4" s="755"/>
    </row>
    <row r="5" spans="2:22" x14ac:dyDescent="0.25">
      <c r="B5" s="5"/>
      <c r="C5" s="152" t="s">
        <v>5</v>
      </c>
      <c r="D5" s="201" t="s">
        <v>69</v>
      </c>
      <c r="E5" s="154" t="s">
        <v>215</v>
      </c>
      <c r="F5" s="154" t="s">
        <v>214</v>
      </c>
      <c r="G5" s="154" t="s">
        <v>213</v>
      </c>
      <c r="H5" s="154" t="s">
        <v>216</v>
      </c>
      <c r="I5" s="154" t="s">
        <v>217</v>
      </c>
      <c r="J5" s="215" t="s">
        <v>218</v>
      </c>
      <c r="K5" s="216"/>
      <c r="L5" s="216"/>
      <c r="M5" s="152" t="s">
        <v>5</v>
      </c>
      <c r="N5" s="154" t="s">
        <v>191</v>
      </c>
      <c r="O5" s="217" t="s">
        <v>192</v>
      </c>
      <c r="P5" s="153" t="s">
        <v>219</v>
      </c>
      <c r="Q5" s="154" t="s">
        <v>70</v>
      </c>
      <c r="R5" s="215" t="s">
        <v>181</v>
      </c>
      <c r="S5" s="7"/>
      <c r="U5" s="218" t="s">
        <v>324</v>
      </c>
      <c r="V5" s="219" t="s">
        <v>242</v>
      </c>
    </row>
    <row r="6" spans="2:22" x14ac:dyDescent="0.25">
      <c r="B6" s="5"/>
      <c r="C6" s="220">
        <v>3</v>
      </c>
      <c r="D6" s="92">
        <f>'Structural Information'!AC6</f>
        <v>3</v>
      </c>
      <c r="E6" s="55">
        <f>G32*H32</f>
        <v>407.19999999999993</v>
      </c>
      <c r="F6" s="92">
        <f>G32*H32*I32</f>
        <v>3.9081427199999998</v>
      </c>
      <c r="G6" s="221">
        <f>F6/E6</f>
        <v>9.5976000000000013E-3</v>
      </c>
      <c r="H6" s="55">
        <f>G19*H19</f>
        <v>1029.6000000000001</v>
      </c>
      <c r="I6" s="92">
        <f>'System Capacities'!G19*'System Capacities'!H19*'System Capacities'!I19</f>
        <v>1.8982749768632083</v>
      </c>
      <c r="J6" s="69">
        <f>I6/H6</f>
        <v>1.8437014149798058E-3</v>
      </c>
      <c r="K6" s="222"/>
      <c r="L6" s="223"/>
      <c r="M6" s="220">
        <v>3</v>
      </c>
      <c r="N6" s="55">
        <f>'System Capacities'!G32</f>
        <v>135.73333333333332</v>
      </c>
      <c r="O6" s="224">
        <f>'System Capacities'!G19</f>
        <v>343.20000000000005</v>
      </c>
      <c r="P6" s="193">
        <f>_xlfn.IFS((($N$19+$N$32)=2),(C$46),(($N$19+$N$32)=3),(C$47),(($N$19+$N$32)=4),(C$48),(($N$19+$N$32)=5),(C$49),(($N$19+$N$32)=6),(C$50),(($N$19+$N$32)=7),(C$51),(($N$19+$N$32)=8),(C$52),(($N$19+$N$32)=9),(C$53),(($N$19+$N$32)=10),(C$54))</f>
        <v>369.27440805269987</v>
      </c>
      <c r="Q6" s="225">
        <f>_xlfn.IFS((($N$19+$N$32)=2),(D$46),(($N$19+$N$32)=3),(D$47),(($N$19+$N$32)=4),(D$48),(($N$19+$N$32)=5),(D$49),(($N$19+$N$32)=6),(D$50),(($N$19+$N$32)=7),(D$51),(($N$19+$N$32)=8),(D$52),(($N$19+$N$32)=9),(D$53),(($N$19+$N$32)=10),(D$54))</f>
        <v>1.8437014149798058E-3</v>
      </c>
      <c r="R6" s="226">
        <f>_xlfn.IFS((($N$19+$N$32)=2),(E$46),(($N$19+$N$32)=3),(E$47),(($N$19+$N$32)=4),(E$48),(($N$19+$N$32)=5),(E$49),(($N$19+$N$32)=6),(E$50),(($N$19+$N$32)=7),(E$51),(($N$19+$N$32)=8),(E$52),(($N$19+$N$32)=9),(E$53),(($N$19+$N$32)=10),(E$54))</f>
        <v>66763.234193345881</v>
      </c>
      <c r="S6" s="7"/>
      <c r="U6" s="92">
        <f>'Post-yield Mechanism'!O226</f>
        <v>58022.029624960582</v>
      </c>
      <c r="V6" s="227">
        <f>((U6-R6)/U6)</f>
        <v>-0.15065320232480989</v>
      </c>
    </row>
    <row r="7" spans="2:22" x14ac:dyDescent="0.25">
      <c r="B7" s="5"/>
      <c r="C7" s="228">
        <v>2</v>
      </c>
      <c r="D7" s="92">
        <f>'Structural Information'!AC7</f>
        <v>3</v>
      </c>
      <c r="E7" s="55">
        <f>G33*H33</f>
        <v>445.9</v>
      </c>
      <c r="F7" s="92">
        <f>G33*H33*I33</f>
        <v>4.0913820609851088</v>
      </c>
      <c r="G7" s="221">
        <f>F7/E7</f>
        <v>9.175559679266896E-3</v>
      </c>
      <c r="H7" s="55">
        <f>G20*H20</f>
        <v>1029.6000000000001</v>
      </c>
      <c r="I7" s="92">
        <f>'System Capacities'!G20*'System Capacities'!H20*'System Capacities'!I20</f>
        <v>1.8217595104413624</v>
      </c>
      <c r="J7" s="69">
        <f>I7/H7</f>
        <v>1.769385693901867E-3</v>
      </c>
      <c r="K7" s="222"/>
      <c r="L7" s="223"/>
      <c r="M7" s="228">
        <v>2</v>
      </c>
      <c r="N7" s="55">
        <f>'System Capacities'!G33</f>
        <v>148.63333333333333</v>
      </c>
      <c r="O7" s="224">
        <f>'System Capacities'!G20</f>
        <v>343.20000000000005</v>
      </c>
      <c r="P7" s="193">
        <f>_xlfn.IFS((($N$20+$N$33)=2),(G$46),(($N$20+$N$33)=3),(G$47),(($N$20+$N$33)=4),(G$48),(($N$20+$N$33)=5),(G$49),(($N$20+$N$33)=6),(G$50),(($N$20+$N$33)=7),(G$51),(($N$20+$N$33)=8),(G$52),(($N$20+$N$33)=9),(G$53),(($N$20+$N$33)=10),(G$54))</f>
        <v>371.86197843290148</v>
      </c>
      <c r="Q7" s="225">
        <f>_xlfn.IFS((($N$20+$N$33)=2),(H$46),(($N$20+$N$33)=3),(H$47),(($N$20+$N$33)=4),(H$48),(($N$20+$N$33)=5),(H$49),(($N$20+$N$33)=6),(H$50),(($N$20+$N$33)=7),(H$51),(($N$20+$N$33)=8),(H$52),(($N$20+$N$33)=9),(H$53),(($N$20+$N$33)=10),(H$54))</f>
        <v>1.769385693901867E-3</v>
      </c>
      <c r="R7" s="226">
        <f>_xlfn.IFS((($N$20+$N$33)=2),(I$46),(($N$20+$N$33)=3),(I$47),(($N$20+$N$33)=4),(I$48),(($N$20+$N$33)=5),(I$49),(($N$20+$N$33)=6),(I$50),(($N$20+$N$33)=7),(I$51),(($N$20+$N$33)=8),(I$52),(($N$20+$N$33)=9),(I$53),(($N$20+$N$33)=10),(I$54))</f>
        <v>70054.818029879389</v>
      </c>
      <c r="S7" s="7"/>
      <c r="U7" s="92">
        <f>'Post-yield Mechanism'!O227</f>
        <v>59786.297180039051</v>
      </c>
      <c r="V7" s="227">
        <f>((U7-R7)/U7)</f>
        <v>-0.17175375184915626</v>
      </c>
    </row>
    <row r="8" spans="2:22" ht="15.75" thickBot="1" x14ac:dyDescent="0.3">
      <c r="B8" s="5"/>
      <c r="C8" s="229">
        <v>1</v>
      </c>
      <c r="D8" s="15">
        <f>'Structural Information'!AC8</f>
        <v>2.75</v>
      </c>
      <c r="E8" s="62">
        <f>G34*H34</f>
        <v>518.70000000000005</v>
      </c>
      <c r="F8" s="15">
        <f>G34*H34*I34</f>
        <v>4.2625658667703643</v>
      </c>
      <c r="G8" s="230">
        <f>F8/E8</f>
        <v>8.2177865177759084E-3</v>
      </c>
      <c r="H8" s="62">
        <f>G21*H21</f>
        <v>943.80000000000018</v>
      </c>
      <c r="I8" s="15">
        <f>'System Capacities'!G21*'System Capacities'!H21*'System Capacities'!I21</f>
        <v>1.6421373697378947</v>
      </c>
      <c r="J8" s="124">
        <f>I8/H8</f>
        <v>1.7399209257659403E-3</v>
      </c>
      <c r="K8" s="222"/>
      <c r="L8" s="223"/>
      <c r="M8" s="229">
        <v>1</v>
      </c>
      <c r="N8" s="62">
        <f>'System Capacities'!G34</f>
        <v>188.61818181818182</v>
      </c>
      <c r="O8" s="231">
        <f>'System Capacities'!G21</f>
        <v>343.20000000000005</v>
      </c>
      <c r="P8" s="121">
        <f>_xlfn.IFS((($N$21+$N$34)=2),(K$46),(($N$21+$N$34)=3),(K$47),(($N$21+$N$34)=4),(K$48),(($N$21+$N$34)=5),(K$49),(($N$21+$N$34)=6),(K$50),(($N$21+$N$34)=7),(K$51),(($N$21+$N$34)=8),(K$52),(($N$21+$N$34)=9),(K$53),(($N$21+$N$34)=10),(K$54))</f>
        <v>383.13541579785402</v>
      </c>
      <c r="Q8" s="122">
        <f>_xlfn.IFS((($N$21+$N$34)=2),(L$46),(($N$21+$N$34)=3),(L$47),(($N$21+$N$34)=4),(L$48),(($N$21+$N$34)=5),(L$49),(($N$21+$N$34)=6),(L$50),(($N$21+$N$34)=7),(L$51),(($N$21+$N$34)=8),(L$52),(($N$21+$N$34)=9),(L$53),(($N$21+$N$34)=10),(L$54))</f>
        <v>1.7399209257659403E-3</v>
      </c>
      <c r="R8" s="232">
        <f>_xlfn.IFS((($N$21+$N$34)=2),(M$46),(($N$21+$N$34)=3),(M$47),(($N$21+$N$34)=4),(M$48),(($N$21+$N$34)=5),(M$49),(($N$21+$N$34)=6),(M$50),(($N$21+$N$34)=7),(M$51),(($N$21+$N$34)=8),(M$52),(($N$21+$N$34)=9),(M$53),(($N$21+$N$34)=10),(M$54))</f>
        <v>80073.736293335358</v>
      </c>
      <c r="S8" s="7"/>
      <c r="U8" s="92">
        <f>'Post-yield Mechanism'!O228</f>
        <v>74754.364977729987</v>
      </c>
      <c r="V8" s="227">
        <f>((U8-R8)/U8)</f>
        <v>-7.1158002842911725E-2</v>
      </c>
    </row>
    <row r="9" spans="2:22" x14ac:dyDescent="0.25">
      <c r="B9" s="5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7"/>
      <c r="U9" s="92"/>
      <c r="V9" s="227"/>
    </row>
    <row r="10" spans="2:22" x14ac:dyDescent="0.25">
      <c r="B10" s="5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7"/>
      <c r="U10" s="92"/>
      <c r="V10" s="227"/>
    </row>
    <row r="11" spans="2:22" x14ac:dyDescent="0.25">
      <c r="B11" s="5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7"/>
      <c r="U11" s="92"/>
      <c r="V11" s="227"/>
    </row>
    <row r="12" spans="2:22" x14ac:dyDescent="0.25">
      <c r="B12" s="5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7"/>
    </row>
    <row r="13" spans="2:22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</row>
    <row r="14" spans="2:22" ht="15.75" thickBot="1" x14ac:dyDescent="0.3"/>
    <row r="15" spans="2:22" x14ac:dyDescent="0.25">
      <c r="B15" s="759" t="s">
        <v>284</v>
      </c>
      <c r="C15" s="760"/>
      <c r="D15" s="760"/>
      <c r="E15" s="760"/>
      <c r="F15" s="760"/>
      <c r="G15" s="760"/>
      <c r="H15" s="760"/>
      <c r="I15" s="760"/>
      <c r="J15" s="760"/>
      <c r="K15" s="760"/>
      <c r="L15" s="760"/>
      <c r="M15" s="760"/>
      <c r="N15" s="760"/>
      <c r="O15" s="760"/>
      <c r="P15" s="760"/>
      <c r="Q15" s="760"/>
      <c r="R15" s="760"/>
      <c r="S15" s="761"/>
    </row>
    <row r="16" spans="2:22" ht="15.75" thickBot="1" x14ac:dyDescent="0.3">
      <c r="B16" s="762"/>
      <c r="C16" s="763"/>
      <c r="D16" s="763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3"/>
      <c r="S16" s="764"/>
    </row>
    <row r="17" spans="2:42" ht="16.5" thickBot="1" x14ac:dyDescent="0.3">
      <c r="B17" s="5"/>
      <c r="C17" s="787" t="s">
        <v>380</v>
      </c>
      <c r="D17" s="788"/>
      <c r="E17" s="788"/>
      <c r="F17" s="788"/>
      <c r="G17" s="788"/>
      <c r="H17" s="788"/>
      <c r="I17" s="788"/>
      <c r="J17" s="788"/>
      <c r="K17" s="788"/>
      <c r="L17" s="788"/>
      <c r="M17" s="788"/>
      <c r="N17" s="789"/>
      <c r="O17" s="233"/>
      <c r="P17" s="777" t="s">
        <v>285</v>
      </c>
      <c r="Q17" s="778"/>
      <c r="R17" s="778"/>
      <c r="S17" s="7"/>
      <c r="U17" s="755" t="s">
        <v>300</v>
      </c>
      <c r="V17" s="755"/>
    </row>
    <row r="18" spans="2:42" ht="16.5" customHeight="1" x14ac:dyDescent="0.25">
      <c r="B18" s="5"/>
      <c r="C18" s="152" t="s">
        <v>5</v>
      </c>
      <c r="D18" s="564" t="s">
        <v>171</v>
      </c>
      <c r="E18" s="564"/>
      <c r="F18" s="564"/>
      <c r="G18" s="234" t="s">
        <v>68</v>
      </c>
      <c r="H18" s="154" t="s">
        <v>69</v>
      </c>
      <c r="I18" s="235" t="s">
        <v>70</v>
      </c>
      <c r="J18" s="236" t="s">
        <v>71</v>
      </c>
      <c r="K18" s="765" t="s">
        <v>199</v>
      </c>
      <c r="L18" s="766"/>
      <c r="M18" s="767"/>
      <c r="N18" s="237" t="s">
        <v>198</v>
      </c>
      <c r="O18" s="233"/>
      <c r="P18" s="778"/>
      <c r="Q18" s="778"/>
      <c r="R18" s="778"/>
      <c r="S18" s="7"/>
      <c r="U18" s="218" t="s">
        <v>324</v>
      </c>
      <c r="V18" s="219" t="s">
        <v>242</v>
      </c>
      <c r="AK18" s="238"/>
      <c r="AL18" s="238"/>
      <c r="AM18" s="238"/>
      <c r="AN18" s="238"/>
      <c r="AO18" s="238"/>
      <c r="AP18" s="238"/>
    </row>
    <row r="19" spans="2:42" ht="15" customHeight="1" x14ac:dyDescent="0.25">
      <c r="B19" s="5"/>
      <c r="C19" s="91">
        <v>3</v>
      </c>
      <c r="D19" s="779" t="s">
        <v>182</v>
      </c>
      <c r="E19" s="780"/>
      <c r="F19" s="781"/>
      <c r="G19" s="92">
        <f>_xlfn.IFS(N19=1,'Infill Capacities'!CJ11,N19=2,'Infill Capacities'!CK11,N19=3,'Infill Capacities'!CL11,N19=4,'Infill Capacities'!CM11)</f>
        <v>343.20000000000005</v>
      </c>
      <c r="H19" s="92">
        <f>'Structural Information'!$AC$6</f>
        <v>3</v>
      </c>
      <c r="I19" s="225">
        <f>_xlfn.IFS(N19=1,'Infill Capacities'!CT11,N19=2,'Infill Capacities'!CU11,N19=3,'Infill Capacities'!CV11,N19=4,'Infill Capacities'!CW11)</f>
        <v>1.8437014149798058E-3</v>
      </c>
      <c r="J19" s="92">
        <f>_xlfn.IFS((N19=1),('Infill Capacities'!CO11),(N19=2),('Infill Capacities'!CP11),(N19=3),('Infill Capacities'!CQ11),(N19=4),'Infill Capacities'!CR11)</f>
        <v>62049.092695008338</v>
      </c>
      <c r="K19" s="768"/>
      <c r="L19" s="769"/>
      <c r="M19" s="770"/>
      <c r="N19" s="239">
        <v>1</v>
      </c>
      <c r="O19" s="233"/>
      <c r="P19" s="778"/>
      <c r="Q19" s="778"/>
      <c r="R19" s="778"/>
      <c r="S19" s="7"/>
      <c r="U19" s="92">
        <f>'Post-yield Mechanism'!Q226</f>
        <v>51966.669789053078</v>
      </c>
      <c r="V19" s="227">
        <f>((U19-J19)/U19)</f>
        <v>-0.19401710648156928</v>
      </c>
    </row>
    <row r="20" spans="2:42" x14ac:dyDescent="0.25">
      <c r="B20" s="5"/>
      <c r="C20" s="91">
        <v>2</v>
      </c>
      <c r="D20" s="779" t="s">
        <v>183</v>
      </c>
      <c r="E20" s="780"/>
      <c r="F20" s="781"/>
      <c r="G20" s="92">
        <f>_xlfn.IFS(N20=1,'Infill Capacities'!CJ12,N20=2,'Infill Capacities'!CK12,N20=3,'Infill Capacities'!CL12,N20=4,'Infill Capacities'!CM12)</f>
        <v>343.20000000000005</v>
      </c>
      <c r="H20" s="92">
        <f>'Structural Information'!$AC$7</f>
        <v>3</v>
      </c>
      <c r="I20" s="225">
        <f>_xlfn.IFS(N20=1,'Infill Capacities'!CT12,N20=2,'Infill Capacities'!CU12,N20=3,'Infill Capacities'!CV12,N20=4,'Infill Capacities'!CW12)</f>
        <v>1.769385693901867E-3</v>
      </c>
      <c r="J20" s="92">
        <f>_xlfn.IFS((N20=1),('Infill Capacities'!CO12),(N20=2),('Infill Capacities'!CP12),(N20=3),('Infill Capacities'!CQ12),(N20=4),'Infill Capacities'!CR12)</f>
        <v>64655.207959619023</v>
      </c>
      <c r="K20" s="768"/>
      <c r="L20" s="769"/>
      <c r="M20" s="770"/>
      <c r="N20" s="239">
        <v>1</v>
      </c>
      <c r="O20" s="233"/>
      <c r="P20" s="778"/>
      <c r="Q20" s="778"/>
      <c r="R20" s="778"/>
      <c r="S20" s="7"/>
      <c r="U20" s="92">
        <f>'Post-yield Mechanism'!Q227</f>
        <v>53122.768965228119</v>
      </c>
      <c r="V20" s="227">
        <f>((U20-J20)/U20)</f>
        <v>-0.2170903215142935</v>
      </c>
    </row>
    <row r="21" spans="2:42" ht="15.75" thickBot="1" x14ac:dyDescent="0.3">
      <c r="B21" s="5"/>
      <c r="C21" s="103">
        <v>1</v>
      </c>
      <c r="D21" s="782" t="s">
        <v>183</v>
      </c>
      <c r="E21" s="704"/>
      <c r="F21" s="783"/>
      <c r="G21" s="15">
        <f>_xlfn.IFS(N21=1,'Infill Capacities'!CJ13,N21=2,'Infill Capacities'!CK13,N21=3,'Infill Capacities'!CL13,N21=4,'Infill Capacities'!CM13)</f>
        <v>343.20000000000005</v>
      </c>
      <c r="H21" s="15">
        <f>'Structural Information'!$AC$8</f>
        <v>2.75</v>
      </c>
      <c r="I21" s="122">
        <f>_xlfn.IFS(N21=1,'Infill Capacities'!CT13,N21=2,'Infill Capacities'!CU13,N21=3,'Infill Capacities'!CV13,N21=4,'Infill Capacities'!CW13)</f>
        <v>1.7399209257659403E-3</v>
      </c>
      <c r="J21" s="15">
        <f>_xlfn.IFS((N21=1),('Infill Capacities'!CO13),(N21=2),('Infill Capacities'!CP13),(N21=3),('Infill Capacities'!CQ13),(N21=4),'Infill Capacities'!CR13)</f>
        <v>71727.397579899276</v>
      </c>
      <c r="K21" s="771"/>
      <c r="L21" s="772"/>
      <c r="M21" s="773"/>
      <c r="N21" s="240">
        <v>1</v>
      </c>
      <c r="O21" s="233"/>
      <c r="P21" s="778"/>
      <c r="Q21" s="778"/>
      <c r="R21" s="778"/>
      <c r="S21" s="7"/>
      <c r="U21" s="92">
        <f>'Post-yield Mechanism'!Q228</f>
        <v>63449.396202520613</v>
      </c>
      <c r="V21" s="227">
        <f>((U21-J21)/U21)</f>
        <v>-0.13046619625751157</v>
      </c>
    </row>
    <row r="22" spans="2:42" x14ac:dyDescent="0.25">
      <c r="B22" s="5"/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778"/>
      <c r="Q22" s="778"/>
      <c r="R22" s="778"/>
      <c r="S22" s="7"/>
      <c r="U22" s="92"/>
      <c r="V22" s="227"/>
    </row>
    <row r="23" spans="2:42" x14ac:dyDescent="0.25">
      <c r="B23" s="5"/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778"/>
      <c r="Q23" s="778"/>
      <c r="R23" s="778"/>
      <c r="S23" s="7"/>
      <c r="U23" s="92"/>
      <c r="V23" s="227"/>
      <c r="Y23" s="241"/>
      <c r="Z23" s="242"/>
      <c r="AA23" s="243"/>
      <c r="AB23" s="242"/>
      <c r="AC23" s="241"/>
      <c r="AD23" s="242"/>
      <c r="AE23" s="243"/>
      <c r="AF23" s="242"/>
      <c r="AG23" s="241"/>
      <c r="AH23" s="242"/>
      <c r="AI23" s="243"/>
      <c r="AJ23" s="242"/>
    </row>
    <row r="24" spans="2:42" x14ac:dyDescent="0.25">
      <c r="B24" s="5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778"/>
      <c r="Q24" s="778"/>
      <c r="R24" s="778"/>
      <c r="S24" s="7"/>
      <c r="U24" s="92"/>
      <c r="V24" s="227"/>
    </row>
    <row r="25" spans="2:42" x14ac:dyDescent="0.25">
      <c r="B25" s="5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7"/>
    </row>
    <row r="26" spans="2:42" ht="15.75" thickBot="1" x14ac:dyDescent="0.3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</row>
    <row r="27" spans="2:42" ht="15.75" thickBot="1" x14ac:dyDescent="0.3">
      <c r="U27" s="205"/>
    </row>
    <row r="28" spans="2:42" x14ac:dyDescent="0.25">
      <c r="B28" s="759" t="s">
        <v>286</v>
      </c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1"/>
      <c r="AD28" s="92"/>
      <c r="AE28" s="93"/>
    </row>
    <row r="29" spans="2:42" ht="15.75" thickBot="1" x14ac:dyDescent="0.3">
      <c r="B29" s="762"/>
      <c r="C29" s="763"/>
      <c r="D29" s="763"/>
      <c r="E29" s="763"/>
      <c r="F29" s="763"/>
      <c r="G29" s="763"/>
      <c r="H29" s="763"/>
      <c r="I29" s="763"/>
      <c r="J29" s="763"/>
      <c r="K29" s="763"/>
      <c r="L29" s="763"/>
      <c r="M29" s="763"/>
      <c r="N29" s="763"/>
      <c r="O29" s="763"/>
      <c r="P29" s="763"/>
      <c r="Q29" s="763"/>
      <c r="R29" s="763"/>
      <c r="S29" s="764"/>
      <c r="X29" s="205"/>
      <c r="AD29" s="92"/>
      <c r="AE29" s="93"/>
    </row>
    <row r="30" spans="2:42" ht="16.5" thickBot="1" x14ac:dyDescent="0.3">
      <c r="B30" s="5"/>
      <c r="C30" s="774" t="s">
        <v>179</v>
      </c>
      <c r="D30" s="775"/>
      <c r="E30" s="775"/>
      <c r="F30" s="775"/>
      <c r="G30" s="775"/>
      <c r="H30" s="775"/>
      <c r="I30" s="775"/>
      <c r="J30" s="775"/>
      <c r="K30" s="775"/>
      <c r="L30" s="775"/>
      <c r="M30" s="775"/>
      <c r="N30" s="776"/>
      <c r="O30" s="233"/>
      <c r="P30" s="777" t="s">
        <v>285</v>
      </c>
      <c r="Q30" s="778"/>
      <c r="R30" s="778"/>
      <c r="S30" s="7"/>
      <c r="U30" s="755" t="s">
        <v>300</v>
      </c>
      <c r="V30" s="755"/>
      <c r="AD30" s="242"/>
      <c r="AE30" s="243"/>
    </row>
    <row r="31" spans="2:42" ht="15.75" customHeight="1" x14ac:dyDescent="0.25">
      <c r="B31" s="5"/>
      <c r="C31" s="152" t="s">
        <v>5</v>
      </c>
      <c r="D31" s="564" t="s">
        <v>67</v>
      </c>
      <c r="E31" s="564"/>
      <c r="F31" s="564"/>
      <c r="G31" s="153" t="s">
        <v>68</v>
      </c>
      <c r="H31" s="154" t="s">
        <v>69</v>
      </c>
      <c r="I31" s="154" t="s">
        <v>70</v>
      </c>
      <c r="J31" s="244" t="s">
        <v>71</v>
      </c>
      <c r="K31" s="765" t="s">
        <v>199</v>
      </c>
      <c r="L31" s="766"/>
      <c r="M31" s="767"/>
      <c r="N31" s="237" t="s">
        <v>198</v>
      </c>
      <c r="O31" s="233"/>
      <c r="P31" s="778"/>
      <c r="Q31" s="778"/>
      <c r="R31" s="778"/>
      <c r="S31" s="7"/>
      <c r="U31" s="218" t="s">
        <v>324</v>
      </c>
      <c r="V31" s="219" t="s">
        <v>242</v>
      </c>
      <c r="AD31" s="242"/>
      <c r="AE31" s="243"/>
    </row>
    <row r="32" spans="2:42" x14ac:dyDescent="0.25">
      <c r="B32" s="5"/>
      <c r="C32" s="91">
        <v>3</v>
      </c>
      <c r="D32" s="779" t="s">
        <v>38</v>
      </c>
      <c r="E32" s="780"/>
      <c r="F32" s="781"/>
      <c r="G32" s="92">
        <f>_xlfn.IFS(N32=1,'Frame Capacities'!BJ11,N32=2,'Frame Capacities'!BK11,N32=3,'Frame Capacities'!BL11,N32=4,'Frame Capacities'!BM11,N32=5,'Frame Capacities'!BN11)</f>
        <v>135.73333333333332</v>
      </c>
      <c r="H32" s="92">
        <f>'Structural Information'!$AC$6</f>
        <v>3</v>
      </c>
      <c r="I32" s="225">
        <f>_xlfn.IFS(N32=1,'Frame Capacities'!BV11,N32=2,'Frame Capacities'!BW11,N32=3,'Frame Capacities'!BX11,N32=4,'Frame Capacities'!BY11,N32=5,'Frame Capacities'!BZ11)</f>
        <v>9.5976000000000013E-3</v>
      </c>
      <c r="J32" s="92">
        <f>_xlfn.IFS((N32=1),('Frame Capacities'!BP11),(N32=2),('Frame Capacities'!BQ11),(N32=3),('Frame Capacities'!BR11),(N32=4),('Frame Capacities'!BS11),(N32=5),('Frame Capacities'!BT11))</f>
        <v>4714.1414983375462</v>
      </c>
      <c r="K32" s="768"/>
      <c r="L32" s="769"/>
      <c r="M32" s="770"/>
      <c r="N32" s="239">
        <v>1</v>
      </c>
      <c r="O32" s="233"/>
      <c r="P32" s="778"/>
      <c r="Q32" s="778"/>
      <c r="R32" s="778"/>
      <c r="S32" s="7"/>
      <c r="U32" s="92">
        <f>'Post-yield Mechanism'!P226</f>
        <v>6055.3598359075004</v>
      </c>
      <c r="V32" s="227">
        <f>((U32-J32)/U32)</f>
        <v>0.22149275582545946</v>
      </c>
      <c r="AD32" s="92"/>
      <c r="AE32" s="93"/>
    </row>
    <row r="33" spans="2:31" x14ac:dyDescent="0.25">
      <c r="B33" s="5"/>
      <c r="C33" s="91">
        <v>2</v>
      </c>
      <c r="D33" s="779" t="s">
        <v>38</v>
      </c>
      <c r="E33" s="780"/>
      <c r="F33" s="781"/>
      <c r="G33" s="92">
        <f>_xlfn.IFS(N33=1,'Frame Capacities'!BJ12,N33=2,'Frame Capacities'!BK12,N33=3,'Frame Capacities'!BL12,N33=4,'Frame Capacities'!BM12,N33=5,'Frame Capacities'!BN12)</f>
        <v>148.63333333333333</v>
      </c>
      <c r="H33" s="92">
        <f>'Structural Information'!$AC$7</f>
        <v>3</v>
      </c>
      <c r="I33" s="225">
        <f>_xlfn.IFS(N33=1,'Frame Capacities'!BV12,N33=2,'Frame Capacities'!BW12,N33=3,'Frame Capacities'!BX12,N33=4,'Frame Capacities'!BY12,N33=5,'Frame Capacities'!BZ12)</f>
        <v>9.175559679266896E-3</v>
      </c>
      <c r="J33" s="92">
        <f>_xlfn.IFS((N33=1),('Frame Capacities'!BP12),(N33=2),('Frame Capacities'!BQ12),(N33=3),('Frame Capacities'!BR12),(N33=4),('Frame Capacities'!BS12),(N33=5),('Frame Capacities'!BT12))</f>
        <v>5399.610070260359</v>
      </c>
      <c r="K33" s="768"/>
      <c r="L33" s="769"/>
      <c r="M33" s="770"/>
      <c r="N33" s="239">
        <v>1</v>
      </c>
      <c r="O33" s="233"/>
      <c r="P33" s="778"/>
      <c r="Q33" s="778"/>
      <c r="R33" s="778"/>
      <c r="S33" s="7"/>
      <c r="U33" s="92">
        <f>'Post-yield Mechanism'!P227</f>
        <v>6663.5282148109345</v>
      </c>
      <c r="V33" s="227">
        <f>((U33-J33)/U33)</f>
        <v>0.1896770155097838</v>
      </c>
      <c r="AD33" s="242"/>
      <c r="AE33" s="243"/>
    </row>
    <row r="34" spans="2:31" ht="15.75" thickBot="1" x14ac:dyDescent="0.3">
      <c r="B34" s="5"/>
      <c r="C34" s="103">
        <v>1</v>
      </c>
      <c r="D34" s="782" t="s">
        <v>38</v>
      </c>
      <c r="E34" s="704"/>
      <c r="F34" s="783"/>
      <c r="G34" s="15">
        <f>_xlfn.IFS(N34=1,'Frame Capacities'!BJ13,N34=2,'Frame Capacities'!BK13,N34=3,'Frame Capacities'!BL13,N34=4,'Frame Capacities'!BM13,N34=5,'Frame Capacities'!BN13)</f>
        <v>188.61818181818182</v>
      </c>
      <c r="H34" s="15">
        <f>'Structural Information'!$AC$8</f>
        <v>2.75</v>
      </c>
      <c r="I34" s="122">
        <f>_xlfn.IFS(N34=1,'Frame Capacities'!BV13,N34=2,'Frame Capacities'!BW13,N34=3,'Frame Capacities'!BX13,N34=4,'Frame Capacities'!BY13,N34=5,'Frame Capacities'!BZ13)</f>
        <v>8.2177865177759084E-3</v>
      </c>
      <c r="J34" s="15">
        <f>_xlfn.IFS((N34=1),('Frame Capacities'!BP13),(N34=2),('Frame Capacities'!BQ13),(N34=3),('Frame Capacities'!BR13),(N34=4),('Frame Capacities'!BS13),(N34=5),('Frame Capacities'!BT13))</f>
        <v>8346.3387134360764</v>
      </c>
      <c r="K34" s="771"/>
      <c r="L34" s="772"/>
      <c r="M34" s="773"/>
      <c r="N34" s="240">
        <v>1</v>
      </c>
      <c r="O34" s="233"/>
      <c r="P34" s="778"/>
      <c r="Q34" s="778"/>
      <c r="R34" s="778"/>
      <c r="S34" s="7"/>
      <c r="U34" s="92">
        <f>'Post-yield Mechanism'!P228</f>
        <v>11304.968775209372</v>
      </c>
      <c r="V34" s="227">
        <f>((U34-J34)/U34)</f>
        <v>0.26171059121023543</v>
      </c>
      <c r="AD34" s="92"/>
      <c r="AE34" s="93"/>
    </row>
    <row r="35" spans="2:31" x14ac:dyDescent="0.25">
      <c r="B35" s="5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778"/>
      <c r="Q35" s="778"/>
      <c r="R35" s="778"/>
      <c r="S35" s="7"/>
      <c r="U35" s="92"/>
      <c r="V35" s="227"/>
    </row>
    <row r="36" spans="2:31" x14ac:dyDescent="0.25">
      <c r="B36" s="5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778"/>
      <c r="Q36" s="778"/>
      <c r="R36" s="778"/>
      <c r="S36" s="7"/>
      <c r="U36" s="92"/>
      <c r="V36" s="227"/>
    </row>
    <row r="37" spans="2:31" x14ac:dyDescent="0.25">
      <c r="B37" s="5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778"/>
      <c r="Q37" s="778"/>
      <c r="R37" s="778"/>
      <c r="S37" s="7"/>
      <c r="U37" s="92"/>
      <c r="V37" s="227"/>
    </row>
    <row r="38" spans="2:31" x14ac:dyDescent="0.25">
      <c r="B38" s="5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7"/>
    </row>
    <row r="39" spans="2:31" ht="15.75" thickBot="1" x14ac:dyDescent="0.3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</row>
    <row r="42" spans="2:31" ht="15.75" thickBot="1" x14ac:dyDescent="0.3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2:31" ht="16.5" thickBot="1" x14ac:dyDescent="0.3">
      <c r="B43" s="784" t="s">
        <v>337</v>
      </c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6"/>
      <c r="N43" s="16"/>
    </row>
    <row r="44" spans="2:31" x14ac:dyDescent="0.25">
      <c r="B44" s="601" t="s">
        <v>336</v>
      </c>
      <c r="C44" s="564"/>
      <c r="D44" s="564"/>
      <c r="E44" s="564"/>
      <c r="F44" s="564" t="s">
        <v>335</v>
      </c>
      <c r="G44" s="564"/>
      <c r="H44" s="564"/>
      <c r="I44" s="564"/>
      <c r="J44" s="564" t="s">
        <v>334</v>
      </c>
      <c r="K44" s="564"/>
      <c r="L44" s="564"/>
      <c r="M44" s="603"/>
      <c r="N44" s="16"/>
    </row>
    <row r="45" spans="2:31" x14ac:dyDescent="0.25">
      <c r="B45" s="496" t="s">
        <v>333</v>
      </c>
      <c r="C45" s="495" t="s">
        <v>75</v>
      </c>
      <c r="D45" s="495" t="s">
        <v>101</v>
      </c>
      <c r="E45" s="495" t="s">
        <v>325</v>
      </c>
      <c r="F45" s="495" t="s">
        <v>333</v>
      </c>
      <c r="G45" s="495" t="s">
        <v>75</v>
      </c>
      <c r="H45" s="495" t="s">
        <v>101</v>
      </c>
      <c r="I45" s="495" t="s">
        <v>325</v>
      </c>
      <c r="J45" s="495" t="s">
        <v>333</v>
      </c>
      <c r="K45" s="495" t="s">
        <v>75</v>
      </c>
      <c r="L45" s="495" t="s">
        <v>101</v>
      </c>
      <c r="M45" s="469" t="s">
        <v>325</v>
      </c>
      <c r="N45" s="16"/>
    </row>
    <row r="46" spans="2:31" x14ac:dyDescent="0.25">
      <c r="B46" s="470" t="s">
        <v>326</v>
      </c>
      <c r="C46" s="497">
        <f>E46*D46*$D$6</f>
        <v>369.27440805269987</v>
      </c>
      <c r="D46" s="68">
        <f>'Infill Capacities'!$CT$11</f>
        <v>1.8437014149798058E-3</v>
      </c>
      <c r="E46" s="502">
        <f>'Infill Capacities'!$CO$11+'Frame Capacities'!$BP$11</f>
        <v>66763.234193345881</v>
      </c>
      <c r="F46" s="108" t="s">
        <v>326</v>
      </c>
      <c r="G46" s="497">
        <f>I46*H46*$D$7</f>
        <v>371.86197843290148</v>
      </c>
      <c r="H46" s="68">
        <f>'Infill Capacities'!$CT$12</f>
        <v>1.769385693901867E-3</v>
      </c>
      <c r="I46" s="502">
        <f>'Infill Capacities'!$CO$12+'Frame Capacities'!$BP$12</f>
        <v>70054.818029879389</v>
      </c>
      <c r="J46" s="108" t="s">
        <v>326</v>
      </c>
      <c r="K46" s="497">
        <f>M46*L46*$D$8</f>
        <v>383.13541579785402</v>
      </c>
      <c r="L46" s="68">
        <f>'Infill Capacities'!$CT$13</f>
        <v>1.7399209257659403E-3</v>
      </c>
      <c r="M46" s="499">
        <f>'Infill Capacities'!$CO$13+'Frame Capacities'!$BP$13</f>
        <v>80073.736293335358</v>
      </c>
      <c r="N46" s="16"/>
    </row>
    <row r="47" spans="2:31" x14ac:dyDescent="0.25">
      <c r="B47" s="470" t="s">
        <v>327</v>
      </c>
      <c r="C47" s="497">
        <f t="shared" ref="C47:C52" si="0">C46+E47*(D47-D46)*$D$6</f>
        <v>497.1097784779106</v>
      </c>
      <c r="D47" s="68">
        <f>'Infill Capacities'!$CU$11</f>
        <v>4.8159902498987831E-3</v>
      </c>
      <c r="E47" s="502">
        <f>'Infill Capacities'!$CP$11+'Frame Capacities'!$BP$11</f>
        <v>14336.35575423425</v>
      </c>
      <c r="F47" s="108" t="s">
        <v>327</v>
      </c>
      <c r="G47" s="497">
        <f t="shared" ref="G47:G52" si="1">G46+I47*(H47-H46)*$D$7</f>
        <v>505.50415542897366</v>
      </c>
      <c r="H47" s="68">
        <f>'Infill Capacities'!$CU$12</f>
        <v>4.7228197612724258E-3</v>
      </c>
      <c r="I47" s="502">
        <f>'Infill Capacities'!$CP$12+'Frame Capacities'!$BP$12</f>
        <v>15083.252686823846</v>
      </c>
      <c r="J47" s="108" t="s">
        <v>327</v>
      </c>
      <c r="K47" s="497">
        <f t="shared" ref="K47:K52" si="2">K46+M47*(L47-L46)*$D$8</f>
        <v>537.70521709842387</v>
      </c>
      <c r="L47" s="68">
        <f>'Infill Capacities'!$CU$13</f>
        <v>4.7361089947545003E-3</v>
      </c>
      <c r="M47" s="499">
        <f>'Infill Capacities'!$CP$13+'Frame Capacities'!$BP$13</f>
        <v>18759.570220139307</v>
      </c>
      <c r="N47" s="16"/>
    </row>
    <row r="48" spans="2:31" x14ac:dyDescent="0.25">
      <c r="B48" s="471" t="s">
        <v>328</v>
      </c>
      <c r="C48" s="246">
        <f t="shared" si="0"/>
        <v>280.96510760245201</v>
      </c>
      <c r="D48" s="247">
        <f>'Frame Capacities'!$BV$11</f>
        <v>9.5976000000000013E-3</v>
      </c>
      <c r="E48" s="468">
        <f>'Infill Capacities'!$CQ$11+'Frame Capacities'!$BP$11</f>
        <v>-15067.775789027481</v>
      </c>
      <c r="F48" s="467" t="s">
        <v>328</v>
      </c>
      <c r="G48" s="246">
        <f t="shared" si="1"/>
        <v>316.81659941592949</v>
      </c>
      <c r="H48" s="247">
        <f>'Frame Capacities'!$BV$12</f>
        <v>9.175559679266896E-3</v>
      </c>
      <c r="I48" s="468">
        <f>'Infill Capacities'!$CQ$12+'Frame Capacities'!$BP$12</f>
        <v>-14125.202271565991</v>
      </c>
      <c r="J48" s="467" t="s">
        <v>328</v>
      </c>
      <c r="K48" s="246">
        <f t="shared" si="2"/>
        <v>415.9022794301581</v>
      </c>
      <c r="L48" s="247">
        <f>'Frame Capacities'!$BV$13</f>
        <v>8.2177865177759084E-3</v>
      </c>
      <c r="M48" s="472">
        <f>'Infill Capacities'!$CQ$13+'Frame Capacities'!$BP$13</f>
        <v>-12721.447360086966</v>
      </c>
      <c r="N48" s="16"/>
    </row>
    <row r="49" spans="2:14" x14ac:dyDescent="0.25">
      <c r="B49" s="470" t="s">
        <v>330</v>
      </c>
      <c r="C49" s="497">
        <f t="shared" si="0"/>
        <v>179.25868141429089</v>
      </c>
      <c r="D49" s="68">
        <f>'Infill Capacities'!$CV$11</f>
        <v>1.1321931920284918E-2</v>
      </c>
      <c r="E49" s="502">
        <f>'Infill Capacities'!$CQ$11+'Frame Capacities'!$BQ$11</f>
        <v>-19661.030259834552</v>
      </c>
      <c r="F49" s="108" t="s">
        <v>330</v>
      </c>
      <c r="G49" s="497">
        <f t="shared" si="1"/>
        <v>192.30748170856245</v>
      </c>
      <c r="H49" s="68">
        <f>'Infill Capacities'!$CV$12</f>
        <v>1.1314432410183622E-2</v>
      </c>
      <c r="I49" s="502">
        <f>'Infill Capacities'!$CQ$12+'Frame Capacities'!$BQ$12</f>
        <v>-19404.164930374656</v>
      </c>
      <c r="J49" s="108" t="s">
        <v>330</v>
      </c>
      <c r="K49" s="497">
        <f t="shared" si="2"/>
        <v>233.31631069143765</v>
      </c>
      <c r="L49" s="68">
        <f>'Infill Capacities'!$CV$13</f>
        <v>1.1400311845022087E-2</v>
      </c>
      <c r="M49" s="499">
        <f>'Infill Capacities'!$CQ$13+'Frame Capacities'!$BQ$13</f>
        <v>-20862.331292308114</v>
      </c>
      <c r="N49" s="16"/>
    </row>
    <row r="50" spans="2:14" x14ac:dyDescent="0.25">
      <c r="B50" s="471" t="s">
        <v>329</v>
      </c>
      <c r="C50" s="246">
        <f t="shared" si="0"/>
        <v>188.20000000000007</v>
      </c>
      <c r="D50" s="247">
        <f>'Frame Capacities'!$BW$11</f>
        <v>3.5976682636347498E-2</v>
      </c>
      <c r="E50" s="468">
        <f>'Infill Capacities'!$CR$11+'Frame Capacities'!$BQ$11</f>
        <v>120.88702753047777</v>
      </c>
      <c r="F50" s="467" t="s">
        <v>329</v>
      </c>
      <c r="G50" s="246">
        <f t="shared" si="1"/>
        <v>201.43333333333331</v>
      </c>
      <c r="H50" s="247">
        <f>'Frame Capacities'!$BW$12</f>
        <v>3.6527990703627056E-2</v>
      </c>
      <c r="I50" s="468">
        <f>'Infill Capacities'!$CR$12+'Frame Capacities'!$BQ$12</f>
        <v>120.64741145169188</v>
      </c>
      <c r="J50" s="467" t="s">
        <v>329</v>
      </c>
      <c r="K50" s="246">
        <f t="shared" si="2"/>
        <v>245.11818181818171</v>
      </c>
      <c r="L50" s="247">
        <f>'Frame Capacities'!$BW$13</f>
        <v>3.2288555356594396E-2</v>
      </c>
      <c r="M50" s="472">
        <f>'Infill Capacities'!$CR$13+'Frame Capacities'!$BQ$13</f>
        <v>205.45478121492695</v>
      </c>
      <c r="N50" s="16"/>
    </row>
    <row r="51" spans="2:14" x14ac:dyDescent="0.25">
      <c r="B51" s="473" t="s">
        <v>332</v>
      </c>
      <c r="C51" s="497">
        <f t="shared" si="0"/>
        <v>164.16190579050783</v>
      </c>
      <c r="D51" s="68">
        <f>'Infill Capacities'!$CW$11</f>
        <v>0.08</v>
      </c>
      <c r="E51" s="502">
        <f>'Infill Capacities'!$CR$11+'Frame Capacities'!$BR$11</f>
        <v>-182.01031975037765</v>
      </c>
      <c r="F51" s="467" t="s">
        <v>331</v>
      </c>
      <c r="G51" s="246">
        <f t="shared" si="1"/>
        <v>172.29999999999998</v>
      </c>
      <c r="H51" s="247">
        <f>'Frame Capacities'!$BX$12</f>
        <v>7.2242168143680272E-2</v>
      </c>
      <c r="I51" s="468">
        <f>'Infill Capacities'!$CR$12+'Frame Capacities'!$BR$12</f>
        <v>-271.9119354606824</v>
      </c>
      <c r="J51" s="467" t="s">
        <v>331</v>
      </c>
      <c r="K51" s="246">
        <f t="shared" si="2"/>
        <v>206.82727272727266</v>
      </c>
      <c r="L51" s="247">
        <f>'Frame Capacities'!$BX$13</f>
        <v>5.8001979758699966E-2</v>
      </c>
      <c r="M51" s="472">
        <f>'Infill Capacities'!$CR$13+'Frame Capacities'!$BR$13</f>
        <v>-541.50574129708559</v>
      </c>
      <c r="N51" s="16"/>
    </row>
    <row r="52" spans="2:14" x14ac:dyDescent="0.25">
      <c r="B52" s="471" t="s">
        <v>331</v>
      </c>
      <c r="C52" s="246">
        <f t="shared" si="0"/>
        <v>159.70000000000007</v>
      </c>
      <c r="D52" s="247">
        <f>'Frame Capacities'!$BX$11</f>
        <v>8.8171525286088431E-2</v>
      </c>
      <c r="E52" s="468">
        <f>'Frame Capacities'!$BR$11</f>
        <v>-182.01031975037765</v>
      </c>
      <c r="F52" s="66" t="s">
        <v>332</v>
      </c>
      <c r="G52" s="497">
        <f t="shared" si="1"/>
        <v>165.97165877490866</v>
      </c>
      <c r="H52" s="68">
        <f>'Infill Capacities'!$CW$12</f>
        <v>0.08</v>
      </c>
      <c r="I52" s="502">
        <f>'Infill Capacities'!$CR$12+'Frame Capacities'!$BS$12</f>
        <v>-271.9119354606824</v>
      </c>
      <c r="J52" s="66" t="s">
        <v>332</v>
      </c>
      <c r="K52" s="497">
        <f t="shared" si="2"/>
        <v>174.06912351823061</v>
      </c>
      <c r="L52" s="68">
        <f>'Infill Capacities'!$CW$13</f>
        <v>0.08</v>
      </c>
      <c r="M52" s="499">
        <f>'Infill Capacities'!$CR$13+'Frame Capacities'!$BS$13</f>
        <v>-541.50574129708559</v>
      </c>
      <c r="N52" s="16"/>
    </row>
    <row r="53" spans="2:14" x14ac:dyDescent="0.25">
      <c r="B53" s="471" t="s">
        <v>430</v>
      </c>
      <c r="C53" s="246">
        <f t="shared" ref="C53:C54" si="3">C52+E53*(D53-D52)*$D$6</f>
        <v>67.000000000000071</v>
      </c>
      <c r="D53" s="247">
        <f>'Frame Capacities'!$BY$11</f>
        <v>0.25794211874682482</v>
      </c>
      <c r="E53" s="468">
        <f>'Frame Capacities'!$BS$11</f>
        <v>-182.01031975037765</v>
      </c>
      <c r="F53" s="467" t="s">
        <v>430</v>
      </c>
      <c r="G53" s="246">
        <f t="shared" ref="G53:G54" si="4">G52+I53*(H53-H52)*$D$7</f>
        <v>68.933333333333309</v>
      </c>
      <c r="H53" s="247">
        <f>'Frame Capacities'!$BY$12</f>
        <v>0.19895803112034507</v>
      </c>
      <c r="I53" s="468">
        <f>'Frame Capacities'!$BS$12</f>
        <v>-271.9119354606824</v>
      </c>
      <c r="J53" s="467" t="s">
        <v>430</v>
      </c>
      <c r="K53" s="246">
        <f t="shared" ref="K53:K54" si="5">K52+M53*(L53-L52)*$D$8</f>
        <v>76.936363636363495</v>
      </c>
      <c r="L53" s="247">
        <f>'Frame Capacities'!$BY$13</f>
        <v>0.14522738523288917</v>
      </c>
      <c r="M53" s="472">
        <f>'Frame Capacities'!$BS$13</f>
        <v>-541.50574129708559</v>
      </c>
      <c r="N53" s="16"/>
    </row>
    <row r="54" spans="2:14" ht="15.75" thickBot="1" x14ac:dyDescent="0.3">
      <c r="B54" s="474" t="s">
        <v>431</v>
      </c>
      <c r="C54" s="475">
        <f t="shared" si="3"/>
        <v>67.000000000000071</v>
      </c>
      <c r="D54" s="476">
        <f>'Frame Capacities'!$BZ$11</f>
        <v>0.3</v>
      </c>
      <c r="E54" s="477">
        <f>'Frame Capacities'!$BT$11</f>
        <v>0</v>
      </c>
      <c r="F54" s="909" t="s">
        <v>431</v>
      </c>
      <c r="G54" s="475">
        <f t="shared" si="4"/>
        <v>68.933333333333309</v>
      </c>
      <c r="H54" s="476">
        <f>'Frame Capacities'!$BZ$12</f>
        <v>0.3</v>
      </c>
      <c r="I54" s="477">
        <f>'Frame Capacities'!$BT$12</f>
        <v>0</v>
      </c>
      <c r="J54" s="909" t="s">
        <v>431</v>
      </c>
      <c r="K54" s="475">
        <f t="shared" si="5"/>
        <v>76.936363636363495</v>
      </c>
      <c r="L54" s="476">
        <f>'Frame Capacities'!$BZ$13</f>
        <v>0.3</v>
      </c>
      <c r="M54" s="910">
        <f>'Frame Capacities'!$BT$13</f>
        <v>0</v>
      </c>
      <c r="N54" s="16"/>
    </row>
    <row r="55" spans="2:14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</sheetData>
  <mergeCells count="26"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sheetPr codeName="Sheet1"/>
  <dimension ref="A1:AL142"/>
  <sheetViews>
    <sheetView tabSelected="1" topLeftCell="P35" zoomScale="80" zoomScaleNormal="80" workbookViewId="0">
      <selection activeCell="U51" sqref="U51"/>
    </sheetView>
  </sheetViews>
  <sheetFormatPr defaultColWidth="10.85546875" defaultRowHeight="15" x14ac:dyDescent="0.25"/>
  <cols>
    <col min="1" max="2" width="10.85546875" style="1"/>
    <col min="3" max="3" width="11.7109375" style="1" bestFit="1" customWidth="1"/>
    <col min="4" max="4" width="12.85546875" style="1" bestFit="1" customWidth="1"/>
    <col min="5" max="5" width="12" style="1" bestFit="1" customWidth="1"/>
    <col min="6" max="6" width="13.5703125" style="1" customWidth="1"/>
    <col min="7" max="7" width="13.7109375" style="1" bestFit="1" customWidth="1"/>
    <col min="8" max="8" width="13.7109375" style="1" customWidth="1"/>
    <col min="9" max="9" width="11.5703125" style="1" bestFit="1" customWidth="1"/>
    <col min="10" max="10" width="11.5703125" style="1" customWidth="1"/>
    <col min="11" max="11" width="12.85546875" style="1" bestFit="1" customWidth="1"/>
    <col min="12" max="12" width="11.42578125" style="1" bestFit="1" customWidth="1"/>
    <col min="13" max="13" width="11.7109375" style="1" bestFit="1" customWidth="1"/>
    <col min="14" max="14" width="13.85546875" style="1" bestFit="1" customWidth="1"/>
    <col min="15" max="15" width="11.42578125" style="1" bestFit="1" customWidth="1"/>
    <col min="16" max="17" width="10.85546875" style="1"/>
    <col min="18" max="18" width="12.140625" style="1" bestFit="1" customWidth="1"/>
    <col min="19" max="32" width="10.85546875" style="1"/>
    <col min="33" max="33" width="11.7109375" style="1" bestFit="1" customWidth="1"/>
    <col min="34" max="34" width="13.85546875" style="1" bestFit="1" customWidth="1"/>
    <col min="35" max="35" width="11.42578125" style="1" bestFit="1" customWidth="1"/>
    <col min="36" max="16384" width="10.85546875" style="1"/>
  </cols>
  <sheetData>
    <row r="1" spans="1:38" ht="15.75" thickBot="1" x14ac:dyDescent="0.3">
      <c r="A1" s="820" t="s">
        <v>82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1"/>
      <c r="O1" s="821"/>
      <c r="P1" s="822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38" ht="15.75" thickBot="1" x14ac:dyDescent="0.3">
      <c r="A2" s="823"/>
      <c r="B2" s="824"/>
      <c r="C2" s="824"/>
      <c r="D2" s="824"/>
      <c r="E2" s="824"/>
      <c r="F2" s="824"/>
      <c r="G2" s="824"/>
      <c r="H2" s="824"/>
      <c r="I2" s="824"/>
      <c r="J2" s="824"/>
      <c r="K2" s="824"/>
      <c r="L2" s="824"/>
      <c r="M2" s="824"/>
      <c r="N2" s="824"/>
      <c r="O2" s="824"/>
      <c r="P2" s="825"/>
      <c r="Q2" s="233"/>
      <c r="R2" s="790" t="s">
        <v>247</v>
      </c>
      <c r="S2" s="791"/>
      <c r="T2" s="249"/>
      <c r="U2" s="790" t="s">
        <v>247</v>
      </c>
      <c r="V2" s="828"/>
      <c r="W2" s="828"/>
      <c r="X2" s="828"/>
      <c r="Y2" s="828"/>
      <c r="Z2" s="828"/>
      <c r="AA2" s="828"/>
      <c r="AB2" s="828"/>
      <c r="AC2" s="828"/>
      <c r="AD2" s="828"/>
      <c r="AE2" s="828"/>
      <c r="AF2" s="828"/>
      <c r="AG2" s="828"/>
      <c r="AH2" s="828"/>
      <c r="AI2" s="828"/>
      <c r="AJ2" s="791"/>
      <c r="AK2" s="233"/>
      <c r="AL2" s="233"/>
    </row>
    <row r="3" spans="1:38" x14ac:dyDescent="0.25">
      <c r="A3" s="530" t="s">
        <v>0</v>
      </c>
      <c r="B3" s="528" t="s">
        <v>72</v>
      </c>
      <c r="C3" s="528" t="s">
        <v>73</v>
      </c>
      <c r="D3" s="527" t="s">
        <v>74</v>
      </c>
      <c r="E3" s="528" t="s">
        <v>76</v>
      </c>
      <c r="F3" s="528" t="s">
        <v>77</v>
      </c>
      <c r="G3" s="527" t="s">
        <v>432</v>
      </c>
      <c r="H3" s="527" t="s">
        <v>433</v>
      </c>
      <c r="I3" s="527" t="s">
        <v>434</v>
      </c>
      <c r="J3" s="527" t="s">
        <v>435</v>
      </c>
      <c r="K3" s="527" t="s">
        <v>188</v>
      </c>
      <c r="L3" s="527" t="s">
        <v>187</v>
      </c>
      <c r="M3" s="527" t="s">
        <v>189</v>
      </c>
      <c r="N3" s="537" t="s">
        <v>190</v>
      </c>
      <c r="O3" s="819" t="s">
        <v>351</v>
      </c>
      <c r="P3" s="826" t="s">
        <v>396</v>
      </c>
      <c r="Q3" s="233"/>
      <c r="R3" s="564" t="s">
        <v>81</v>
      </c>
      <c r="S3" s="794" t="s">
        <v>80</v>
      </c>
      <c r="T3" s="233"/>
      <c r="U3" s="794" t="s">
        <v>0</v>
      </c>
      <c r="V3" s="794" t="s">
        <v>72</v>
      </c>
      <c r="W3" s="794" t="s">
        <v>101</v>
      </c>
      <c r="X3" s="564" t="s">
        <v>74</v>
      </c>
      <c r="Y3" s="794" t="s">
        <v>76</v>
      </c>
      <c r="Z3" s="794" t="s">
        <v>77</v>
      </c>
      <c r="AA3" s="527" t="s">
        <v>432</v>
      </c>
      <c r="AB3" s="527" t="s">
        <v>433</v>
      </c>
      <c r="AC3" s="527" t="s">
        <v>434</v>
      </c>
      <c r="AD3" s="527" t="s">
        <v>435</v>
      </c>
      <c r="AE3" s="527" t="s">
        <v>188</v>
      </c>
      <c r="AF3" s="527" t="s">
        <v>187</v>
      </c>
      <c r="AG3" s="527" t="s">
        <v>189</v>
      </c>
      <c r="AH3" s="537" t="s">
        <v>190</v>
      </c>
      <c r="AI3" s="799" t="s">
        <v>351</v>
      </c>
      <c r="AJ3" s="799" t="s">
        <v>396</v>
      </c>
      <c r="AK3" s="816" t="s">
        <v>242</v>
      </c>
      <c r="AL3" s="233"/>
    </row>
    <row r="4" spans="1:38" x14ac:dyDescent="0.25">
      <c r="A4" s="530"/>
      <c r="B4" s="528"/>
      <c r="C4" s="528"/>
      <c r="D4" s="527"/>
      <c r="E4" s="528"/>
      <c r="F4" s="528"/>
      <c r="G4" s="527"/>
      <c r="H4" s="527"/>
      <c r="I4" s="527"/>
      <c r="J4" s="527"/>
      <c r="K4" s="527"/>
      <c r="L4" s="527"/>
      <c r="M4" s="527"/>
      <c r="N4" s="537"/>
      <c r="O4" s="819"/>
      <c r="P4" s="826"/>
      <c r="Q4" s="233"/>
      <c r="R4" s="527"/>
      <c r="S4" s="528"/>
      <c r="T4" s="233"/>
      <c r="U4" s="528"/>
      <c r="V4" s="528"/>
      <c r="W4" s="528"/>
      <c r="X4" s="527"/>
      <c r="Y4" s="528"/>
      <c r="Z4" s="528"/>
      <c r="AA4" s="527"/>
      <c r="AB4" s="527"/>
      <c r="AC4" s="527"/>
      <c r="AD4" s="527"/>
      <c r="AE4" s="527"/>
      <c r="AF4" s="527"/>
      <c r="AG4" s="527"/>
      <c r="AH4" s="537"/>
      <c r="AI4" s="819"/>
      <c r="AJ4" s="819"/>
      <c r="AK4" s="816"/>
      <c r="AL4" s="233"/>
    </row>
    <row r="5" spans="1:38" x14ac:dyDescent="0.25">
      <c r="A5" s="20">
        <v>3</v>
      </c>
      <c r="B5" s="21">
        <f>B6+'Structural Information'!AC6</f>
        <v>8.75</v>
      </c>
      <c r="C5" s="25">
        <f>(D5-D6)/(B5-B6)</f>
        <v>6.5923120420396854E-4</v>
      </c>
      <c r="D5" s="250">
        <f>_xlfn.IFS(($C$18=1),($C$24*B5),($C$18=2),($C$24*(B5-B6)*((4*#REF!-B5)/(4*#REF!-$B$7))),($C$18=3),(C29))</f>
        <v>9.1875408368801859E-3</v>
      </c>
      <c r="E5" s="21">
        <f>'Structural Information'!$AJ$6</f>
        <v>63.074599999999997</v>
      </c>
      <c r="F5" s="25">
        <f>E5*D5</f>
        <v>0.57950046326988292</v>
      </c>
      <c r="G5" s="21">
        <f>((E5*D5)/(F9)*$L$12)</f>
        <v>132.0362208336754</v>
      </c>
      <c r="H5" s="21">
        <f>J5+$O$12</f>
        <v>132.0362208336754</v>
      </c>
      <c r="I5" s="21">
        <f>G5</f>
        <v>132.0362208336754</v>
      </c>
      <c r="J5" s="251">
        <f>I5-$O$12</f>
        <v>132.0362208336754</v>
      </c>
      <c r="K5" s="252">
        <f>_xlfn.IFS((C5&lt;='Frame Capacities'!$BV$11),(C5*'Frame Capacities'!$BO$4*'Frame Capacities'!$BP$11),(AND((C5&gt;'Frame Capacities'!$BV$11),(C5&lt;='Frame Capacities'!$BW$11))),((C5-'Frame Capacities'!$BV$11)*'Frame Capacities'!$BO$4*('Frame Capacities'!$BQ$11)+'Frame Capacities'!$BJ$11),(AND((C5&gt;'Frame Capacities'!$BW$11),(C5&lt;='Frame Capacities'!$BX$11))),((C5-'Frame Capacities'!$BW$11)*'Frame Capacities'!$BO$4*('Frame Capacities'!$BR$11)+'Frame Capacities'!$BK$11),(AND((C5&gt;'Frame Capacities'!$BX$11),(C5&lt;='Frame Capacities'!$BY$11))),((C5-'Frame Capacities'!$BX$11)*'Frame Capacities'!$BO$4*('Frame Capacities'!$BS$11)+'Frame Capacities'!$BL$11),(AND((C5&gt;'Frame Capacities'!$BY$11),(C5&lt;='Frame Capacities'!$BZ$11))),((C5-'Frame Capacities'!$BY$11)*'Frame Capacities'!$BO$4*('Frame Capacities'!$BT$11)+'Frame Capacities'!$BM$11))</f>
        <v>9.3231275302108827</v>
      </c>
      <c r="L5" s="253">
        <f>_xlfn.IFS((C5&lt;='Infill Capacities'!$CT$11),(C5*'Infill Capacities'!$CO$11*'Infill Capacities'!$CN$4),(AND((C5&gt;'Infill Capacities'!$CT$11),(C5&lt;='Infill Capacities'!$CU$11))),((C5-'Infill Capacities'!$CT$11)*'Infill Capacities'!$CN$4*('Infill Capacities'!$CP$11)+'Infill Capacities'!$CJ$11),(AND((C5&gt;'Infill Capacities'!$CU$11),(C5&lt;='Infill Capacities'!$CV$11))),((C5-'Infill Capacities'!$CU$11)*'Infill Capacities'!$CN$4*('Infill Capacities'!$CQ$11)+'Infill Capacities'!$CK$11),(AND((C5&gt;'Infill Capacities'!$CV$11),(C5&lt;='Infill Capacities'!$CW$11))),((C5-'Infill Capacities'!$CV$11)*'Infill Capacities'!$CN$4*('Infill Capacities'!$CR$11)+'Infill Capacities'!$CM$11))</f>
        <v>122.71409429128204</v>
      </c>
      <c r="M5" s="25">
        <f>K5/C13</f>
        <v>6.8687088876799238E-2</v>
      </c>
      <c r="N5" s="254">
        <f>L5/D13</f>
        <v>0.35755854979977281</v>
      </c>
      <c r="O5" s="255">
        <f>K5+L5</f>
        <v>132.03722182149292</v>
      </c>
      <c r="P5" s="256">
        <f>J5-O5</f>
        <v>-1.0009878175196718E-3</v>
      </c>
      <c r="Q5" s="233"/>
      <c r="R5" s="25">
        <f>_xlfn.IFS(('System Capacities'!$N$19+'System Capacities'!$N$32=2),(ABS(J5/$G$13)),('System Capacities'!$N$19+'System Capacities'!$N$32=3),((ABS(J5-'System Capacities'!$C$46)/ABS($G$13))+('System Capacities'!$D$46*'System Capacities'!$D$6)),('System Capacities'!$N$19+'System Capacities'!$N$32=4),((ABS((J5-P5)-'System Capacities'!$C$47)/ABS($G$13))+('System Capacities'!$D$47*'System Capacities'!$D$6)),('System Capacities'!$N$19+'System Capacities'!$N$32=5),((ABS((J5-P5)-'System Capacities'!$C$48)/ABS($G$13))+('System Capacities'!$D$48*'System Capacities'!$D$6)),('System Capacities'!$N$19+'System Capacities'!$N$32=6),((ABS((J5-P5)-'System Capacities'!$C$49)/ABS($G$13))+('System Capacities'!$D$49*'System Capacities'!$D$6)),('System Capacities'!$N$19+'System Capacities'!$N$32=7),((ABS((J5-P5)-'System Capacities'!$C$50)/ABS($G$13))+('System Capacities'!$D$50*'System Capacities'!$D$6)),('System Capacities'!$N$19+'System Capacities'!$N$32=8),((ABS((J5-P5)-'System Capacities'!$C$51)/ABS($G$13))+('System Capacities'!$D$51*'System Capacities'!$D$6)),('System Capacities'!$N$19+'System Capacities'!$N$32=9),((ABS((J5-P5)-'System Capacities'!$C$52)/ABS($G$13))+('System Capacities'!$D$52*'System Capacities'!$D$6)),('System Capacities'!$N$19+'System Capacities'!$N$32=10),((ABS((J5-P5)-'System Capacities'!$C$53)/ABS($G$13))+('System Capacities'!$D$53*'System Capacities'!$D$6)))</f>
        <v>1.9776786195123408E-3</v>
      </c>
      <c r="S5" s="257">
        <f>S6+R5</f>
        <v>9.1866828722110376E-3</v>
      </c>
      <c r="T5" s="233"/>
      <c r="U5" s="10">
        <v>3</v>
      </c>
      <c r="V5" s="21">
        <f>B5</f>
        <v>8.75</v>
      </c>
      <c r="W5" s="25">
        <f>R5/(V5-V6)</f>
        <v>6.5922620650411357E-4</v>
      </c>
      <c r="X5" s="250">
        <f>S5</f>
        <v>9.1866828722110376E-3</v>
      </c>
      <c r="Y5" s="21">
        <f>'Structural Information'!$AJ$6</f>
        <v>63.074599999999997</v>
      </c>
      <c r="Z5" s="25">
        <f>Y5*X5</f>
        <v>0.57944634749156232</v>
      </c>
      <c r="AA5" s="21">
        <f>((Y5*X5)/(Z9)*$L$12)</f>
        <v>132.04018936855277</v>
      </c>
      <c r="AB5" s="21">
        <f>AD5+$O$12</f>
        <v>132.04018936855277</v>
      </c>
      <c r="AC5" s="21">
        <f>AA5</f>
        <v>132.04018936855277</v>
      </c>
      <c r="AD5" s="251">
        <f>AC5-$O$12</f>
        <v>132.04018936855277</v>
      </c>
      <c r="AE5" s="252">
        <f>_xlfn.IFS((W5&lt;='Frame Capacities'!$BV$11),(W5*'Frame Capacities'!$BO$4*'Frame Capacities'!$BP$11),(AND((W5&gt;'Frame Capacities'!$BV$11),(W5&lt;='Frame Capacities'!$BW$11))),((W5-'Frame Capacities'!$BV$11)*'Frame Capacities'!$BO$4*('Frame Capacities'!$BQ$11)+'Frame Capacities'!$BJ$11),(AND((W5&gt;'Frame Capacities'!$BW$11),(W5&lt;='Frame Capacities'!$BX$11))),((W5-'Frame Capacities'!$BW$11)*'Frame Capacities'!$BO$4*('Frame Capacities'!$BR$11)+'Frame Capacities'!$BK$11),(AND((W5&gt;'Frame Capacities'!$BX$11),(W5&lt;='Frame Capacities'!$BY$11))),((W5-'Frame Capacities'!$BX$11)*'Frame Capacities'!$BO$4*('Frame Capacities'!$BS$11)+'Frame Capacities'!$BL$11),(AND((W5&gt;'Frame Capacities'!$BY$11),(W5&lt;='Frame Capacities'!$BZ$11))),((W5-'Frame Capacities'!$BY$11)*'Frame Capacities'!$BO$4*('Frame Capacities'!$BT$11)+'Frame Capacities'!$BM$11))</f>
        <v>9.3230568506180358</v>
      </c>
      <c r="AF5" s="253">
        <f>_xlfn.IFS((W5&lt;='Infill Capacities'!$CT$11),(W5*'Infill Capacities'!$CO$11*'Infill Capacities'!$CN$4),(AND((W5&gt;'Infill Capacities'!$CT$11),(W5&lt;='Infill Capacities'!$CU$11))),((W5-'Infill Capacities'!$CT$11)*'Infill Capacities'!$CN$4*('Infill Capacities'!$CP$11)+'Infill Capacities'!$CJ$11),(AND((W5&gt;'Infill Capacities'!$CU$11),(W5&lt;='Infill Capacities'!$CV$11))),((W5-'Infill Capacities'!$CU$11)*'Infill Capacities'!$CN$4*('Infill Capacities'!$CQ$11)+'Infill Capacities'!$CK$11),(AND((W5&gt;'Infill Capacities'!$CV$11),(W5&lt;='Infill Capacities'!$CW$11))),((W5-'Infill Capacities'!$CV$11)*'Infill Capacities'!$CN$4*('Infill Capacities'!$CR$11)+'Infill Capacities'!$CM$11))</f>
        <v>122.71316398305737</v>
      </c>
      <c r="AG5" s="25">
        <f>AE5/$C$13</f>
        <v>6.8686568152883376E-2</v>
      </c>
      <c r="AH5" s="258">
        <f>AF5/$D$13</f>
        <v>0.35755583911147248</v>
      </c>
      <c r="AI5" s="255">
        <f>AE5+AF5</f>
        <v>132.0362208336754</v>
      </c>
      <c r="AJ5" s="256">
        <f>AD5-AI5</f>
        <v>3.9685348773730311E-3</v>
      </c>
      <c r="AK5" s="259">
        <f>(AC5-(AI5))/AC5</f>
        <v>3.0055507314488852E-5</v>
      </c>
      <c r="AL5" s="233"/>
    </row>
    <row r="6" spans="1:38" x14ac:dyDescent="0.25">
      <c r="A6" s="20">
        <v>2</v>
      </c>
      <c r="B6" s="21">
        <f>B7+'Structural Information'!AC7</f>
        <v>5.75</v>
      </c>
      <c r="C6" s="25">
        <f>(D6-D7)/(B6-B7)</f>
        <v>1.1541555961592515E-3</v>
      </c>
      <c r="D6" s="250">
        <f>_xlfn.IFS(($C$18=1),($C$24*B6),($C$18=2),($C$24*(B6-B7)*((4*#REF!-B6)/(4*#REF!-$B$7))),($C$18=3),(C30))</f>
        <v>7.2098472242682803E-3</v>
      </c>
      <c r="E6" s="21">
        <f>'Structural Information'!$AJ$7</f>
        <v>67.278400000000005</v>
      </c>
      <c r="F6" s="25">
        <f>E6*D6</f>
        <v>0.48506698549321109</v>
      </c>
      <c r="G6" s="21">
        <f>((E6*D6)/(F9)*$L$12)</f>
        <v>110.52003522882323</v>
      </c>
      <c r="H6" s="21">
        <f>J6-J5+$O$13</f>
        <v>110.52103621664074</v>
      </c>
      <c r="I6" s="21">
        <f>I5+G6</f>
        <v>242.55625606249862</v>
      </c>
      <c r="J6" s="251">
        <f>I6-P5-$O$13</f>
        <v>242.55725705031614</v>
      </c>
      <c r="K6" s="252">
        <f>_xlfn.IFS((C6&lt;='Frame Capacities'!$BV$12),(C6*'Frame Capacities'!$BO$5*'Frame Capacities'!$BP$12),(AND((C6&gt;'Frame Capacities'!$BV$12),(C6&lt;='Frame Capacities'!$BW$12))),((C6-'Frame Capacities'!$BV$12)*'Frame Capacities'!$BO$5*('Frame Capacities'!$BQ$12)+'Frame Capacities'!$BJ$12),(AND((C6&gt;'Frame Capacities'!$BW$12),(C6&lt;='Frame Capacities'!$BX$12))),((C6-'Frame Capacities'!$BW$12)*'Frame Capacities'!$BO$5*('Frame Capacities'!$BR$12)+'Frame Capacities'!$BK$12),(AND((C6&gt;'Frame Capacities'!$BX$12),(C6&lt;='Frame Capacities'!$BY$12))),((C6-'Frame Capacities'!$BX$12)*'Frame Capacities'!$BO$5*('Frame Capacities'!$BS$12)+'Frame Capacities'!$BL$12),(AND((C6&gt;'Frame Capacities'!$BY$12),(C6&lt;='Frame Capacities'!$BZ$12))),((C6-'Frame Capacities'!$BY$12)*'Frame Capacities'!$BO$5*('Frame Capacities'!$BT$12)+'Frame Capacities'!$BM$12))</f>
        <v>18.695970539006527</v>
      </c>
      <c r="L6" s="253">
        <f>_xlfn.IFS((C6&lt;='Infill Capacities'!$CT$12),(C6*'Infill Capacities'!$CO$12*'Infill Capacities'!$CN$5),(AND((C6&gt;'Infill Capacities'!$CT$12),(C6&lt;='Infill Capacities'!$CU$12))),((C6-'Infill Capacities'!$CT$12)*'Infill Capacities'!$CN$5*('Infill Capacities'!$CP$12)+'Infill Capacities'!$CJ$12),(AND((C6&gt;'Infill Capacities'!$CU$12),(C6&lt;='Infill Capacities'!$CV$12))),((C6-'Infill Capacities'!$CU$12)*'Infill Capacities'!$CN$5*('Infill Capacities'!$CQ$12)+'Infill Capacities'!$CK$12),(AND((C6&gt;'Infill Capacities'!$CV$12),(C6&lt;='Infill Capacities'!$CW$12))),((C6-'Infill Capacities'!$CV$12)*'Infill Capacities'!$CN$5*('Infill Capacities'!$CR$12)+'Infill Capacities'!$CM$12))</f>
        <v>223.86651026230345</v>
      </c>
      <c r="M6" s="25">
        <f>K6/C14</f>
        <v>0.12578585247145008</v>
      </c>
      <c r="N6" s="254">
        <f>L6/D14</f>
        <v>0.65229169656848318</v>
      </c>
      <c r="O6" s="255">
        <f>K6+L6</f>
        <v>242.56248080130999</v>
      </c>
      <c r="P6" s="256">
        <f>J6-O6</f>
        <v>-5.2237509938493076E-3</v>
      </c>
      <c r="Q6" s="233"/>
      <c r="R6" s="25">
        <f>_xlfn.IFS(('System Capacities'!$N$20+'System Capacities'!$N$33=2),(ABS(J6/$G$14)),('System Capacities'!$N$20+'System Capacities'!$N$33=3),((ABS(J6-'System Capacities'!$G$46)/ABS($G$14))+('System Capacities'!$H$46*'System Capacities'!$D$7)),('System Capacities'!$N$20+'System Capacities'!$N$33=4),((ABS((J6-P6)-'System Capacities'!$G$47)/ABS($G$14))+('System Capacities'!$H$47*'System Capacities'!$D$7)),('System Capacities'!$N$20+'System Capacities'!$N$33=5),((ABS((J6-P6)-'System Capacities'!$G$48)/ABS($G$14))+('System Capacities'!$H$48*'System Capacities'!$D$7)),('System Capacities'!$N$20+'System Capacities'!$N$33=6),((ABS((J6-P6)-'System Capacities'!$G$49)/ABS($G$14))+('System Capacities'!$H$49*'System Capacities'!$D$7)),('System Capacities'!$N$20+'System Capacities'!$N$33=7),((ABS((J6-P6)-'System Capacities'!$G$50)/ABS($G$14))+('System Capacities'!$H$50*'System Capacities'!$D$7)),('System Capacities'!$N$20+'System Capacities'!$N$33=8),((ABS((J6-P6)-'System Capacities'!$G$51)/ABS($G$14))+('System Capacities'!$H$51*'System Capacities'!$D$7)),('System Capacities'!$N$20+'System Capacities'!$N$33=9),((ABS((J6-P6)-'System Capacities'!$G$52)/ABS($G$14))+('System Capacities'!$H$52*'System Capacities'!$D$7)),('System Capacities'!$N$20+'System Capacities'!$N$33=10),((ABS((J6-P6)-'System Capacities'!$G$53)/ABS($G$14))+('System Capacities'!$H$53*'System Capacities'!$D$7)))</f>
        <v>3.4623922218577738E-3</v>
      </c>
      <c r="S6" s="257">
        <f>S7+R6</f>
        <v>7.2090042526986977E-3</v>
      </c>
      <c r="T6" s="233"/>
      <c r="U6" s="10">
        <v>2</v>
      </c>
      <c r="V6" s="21">
        <f>B6</f>
        <v>5.75</v>
      </c>
      <c r="W6" s="25">
        <f>R6/(V6-V7)</f>
        <v>1.1541307406192579E-3</v>
      </c>
      <c r="X6" s="250">
        <f>S6</f>
        <v>7.2090042526986977E-3</v>
      </c>
      <c r="Y6" s="21">
        <f>'Structural Information'!$AJ$7</f>
        <v>67.278400000000005</v>
      </c>
      <c r="Z6" s="25">
        <f>Y6*X6</f>
        <v>0.48501027171476407</v>
      </c>
      <c r="AA6" s="21">
        <f>((Y6*X6)/(Z9)*$L$12)</f>
        <v>110.52075554560851</v>
      </c>
      <c r="AB6" s="21">
        <f>AD6-AD5+$O$13</f>
        <v>110.51678701073112</v>
      </c>
      <c r="AC6" s="21">
        <f>AC5+AA6</f>
        <v>242.56094491416127</v>
      </c>
      <c r="AD6" s="251">
        <f>AC6-AJ5-$O$13</f>
        <v>242.5569763792839</v>
      </c>
      <c r="AE6" s="252">
        <f>_xlfn.IFS((W6&lt;='Frame Capacities'!$BV$12),(W6*'Frame Capacities'!$BO$5*'Frame Capacities'!$BP$12),(AND((W6&gt;'Frame Capacities'!$BV$12),(W6&lt;='Frame Capacities'!$BW$12))),((W6-'Frame Capacities'!$BV$12)*'Frame Capacities'!$BO$5*('Frame Capacities'!$BQ$12)+'Frame Capacities'!$BJ$12),(AND((W6&gt;'Frame Capacities'!$BW$12),(W6&lt;='Frame Capacities'!$BX$12))),((W6-'Frame Capacities'!$BW$12)*'Frame Capacities'!$BO$5*('Frame Capacities'!$BR$12)+'Frame Capacities'!$BK$12),(AND((W6&gt;'Frame Capacities'!$BX$12),(W6&lt;='Frame Capacities'!$BY$12))),((W6-'Frame Capacities'!$BX$12)*'Frame Capacities'!$BO$5*('Frame Capacities'!$BS$12)+'Frame Capacities'!$BL$12),(AND((W6&gt;'Frame Capacities'!$BY$12),(W6&lt;='Frame Capacities'!$BZ$12))),((W6-'Frame Capacities'!$BY$12)*'Frame Capacities'!$BO$5*('Frame Capacities'!$BT$12)+'Frame Capacities'!$BM$12))</f>
        <v>18.695567908334375</v>
      </c>
      <c r="AF6" s="253">
        <f>_xlfn.IFS((W6&lt;='Infill Capacities'!$CT$12),(W6*'Infill Capacities'!$CO$12*'Infill Capacities'!$CN$5),(AND((W6&gt;'Infill Capacities'!$CT$12),(W6&lt;='Infill Capacities'!$CU$12))),((W6-'Infill Capacities'!$CT$12)*'Infill Capacities'!$CN$5*('Infill Capacities'!$CP$12)+'Infill Capacities'!$CJ$12),(AND((W6&gt;'Infill Capacities'!$CU$12),(W6&lt;='Infill Capacities'!$CV$12))),((W6-'Infill Capacities'!$CU$12)*'Infill Capacities'!$CN$5*('Infill Capacities'!$CQ$12)+'Infill Capacities'!$CK$12),(AND((W6&gt;'Infill Capacities'!$CV$12),(W6&lt;='Infill Capacities'!$CW$12))),((W6-'Infill Capacities'!$CV$12)*'Infill Capacities'!$CN$5*('Infill Capacities'!$CR$12)+'Infill Capacities'!$CM$12))</f>
        <v>223.86168914198171</v>
      </c>
      <c r="AG6" s="25">
        <f>AE6/$C$14</f>
        <v>0.12578314358601284</v>
      </c>
      <c r="AH6" s="258">
        <f>AF6/$D$14</f>
        <v>0.6522776490150981</v>
      </c>
      <c r="AI6" s="255">
        <f>AE6+AF6</f>
        <v>242.55725705031608</v>
      </c>
      <c r="AJ6" s="256">
        <f>AD6-AI6</f>
        <v>-2.8067103218631928E-4</v>
      </c>
      <c r="AK6" s="259">
        <f>(AC6-(AI6))/AC6</f>
        <v>1.5203864935848565E-5</v>
      </c>
      <c r="AL6" s="233"/>
    </row>
    <row r="7" spans="1:38" x14ac:dyDescent="0.25">
      <c r="A7" s="20">
        <v>1</v>
      </c>
      <c r="B7" s="21">
        <f>B8+'Structural Information'!AC8</f>
        <v>2.75</v>
      </c>
      <c r="C7" s="25">
        <f>(D7-D8)/(B7-B8)</f>
        <v>1.3626837948329184E-3</v>
      </c>
      <c r="D7" s="250">
        <f>_xlfn.IFS(($C$18=1),($C$24*B7),($C$18=2),($C$24*(B7-B8)*((4*#REF!-B7)/(4*#REF!-$B$7))),($C$18=3),(C31))</f>
        <v>3.7473804357905259E-3</v>
      </c>
      <c r="E7" s="21">
        <f>'Structural Information'!$AJ$8</f>
        <v>67.278400000000005</v>
      </c>
      <c r="F7" s="25">
        <f>E7*D7</f>
        <v>0.25211775991128932</v>
      </c>
      <c r="G7" s="21">
        <f>((E7*D7)/(F9)*$L$12)</f>
        <v>57.443743937501338</v>
      </c>
      <c r="H7" s="21">
        <f>J7-J6+$O$14</f>
        <v>57.447966700677625</v>
      </c>
      <c r="I7" s="21">
        <f>I6+G7</f>
        <v>299.99999999999994</v>
      </c>
      <c r="J7" s="251">
        <f>I7-P6-$O$14</f>
        <v>300.00522375099376</v>
      </c>
      <c r="K7" s="252">
        <f>_xlfn.IFS((C7&lt;='Frame Capacities'!$BV$13),(C7*'Frame Capacities'!$BO$6*'Frame Capacities'!$BP$13),(AND((C7&gt;'Frame Capacities'!$BV$13),(C7&lt;='Frame Capacities'!$BW$13))),((C7-'Frame Capacities'!$BV$13)*'Frame Capacities'!$BO$6*('Frame Capacities'!$BQ$13)+'Frame Capacities'!$BJ$13),(AND((C7&gt;'Frame Capacities'!$BW$13),(C7&lt;='Frame Capacities'!$BX$13))),((C7-'Frame Capacities'!$BW$13)*'Frame Capacities'!$BO$6*('Frame Capacities'!$BR$13)+'Frame Capacities'!$BK$13),(AND((C7&gt;'Frame Capacities'!$BX$13),(C7&lt;='Frame Capacities'!$BY$13))),((C7-'Frame Capacities'!$BX$13)*'Frame Capacities'!$BO$6*('Frame Capacities'!$BS$13)+'Frame Capacities'!$BL$13),(AND((C7&gt;'Frame Capacities'!$BY$13),(C7&lt;='Frame Capacities'!$BZ$13))),((C7-'Frame Capacities'!$BY$13)*'Frame Capacities'!$BO$6*('Frame Capacities'!$BT$13)+'Frame Capacities'!$BM$13))</f>
        <v>31.276906405211417</v>
      </c>
      <c r="L7" s="253">
        <f>_xlfn.IFS((C7&lt;='Infill Capacities'!$CT$13),(C7*'Infill Capacities'!$CO$13*'Infill Capacities'!$CN$6),(AND((C7&gt;'Infill Capacities'!$CT$13),(C7&lt;='Infill Capacities'!$CU$13))),((C7-'Infill Capacities'!$CT$13)*'Infill Capacities'!$CN$6*('Infill Capacities'!$CP$13)+'Infill Capacities'!$CJ$13),(AND((C7&gt;'Infill Capacities'!$CU$13),(C7&lt;='Infill Capacities'!$CV$13))),((C7-'Infill Capacities'!$CU$13)*'Infill Capacities'!$CN$6*('Infill Capacities'!$CQ$13)+'Infill Capacities'!$CK$13),(AND((C7&gt;'Infill Capacities'!$CV$13),(C7&lt;='Infill Capacities'!$CW$13))),((C7-'Infill Capacities'!$CV$13)*'Infill Capacities'!$CN$6*('Infill Capacities'!$CR$13)+'Infill Capacities'!$CM$13))</f>
        <v>268.78984640108325</v>
      </c>
      <c r="M7" s="25">
        <f>K7/C15</f>
        <v>0.16582126974037284</v>
      </c>
      <c r="N7" s="254">
        <f>L7/D15</f>
        <v>0.78318719813835436</v>
      </c>
      <c r="O7" s="255">
        <f>K7+L7</f>
        <v>300.06675280629469</v>
      </c>
      <c r="P7" s="256">
        <f>J7-O7</f>
        <v>-6.1529055300923119E-2</v>
      </c>
      <c r="Q7" s="233"/>
      <c r="R7" s="25">
        <f>_xlfn.IFS(('System Capacities'!$N$21+'System Capacities'!$N$34=2),(J7/$G$15),('System Capacities'!$N$21+'System Capacities'!$N$34=3),((ABS(J7-'System Capacities'!$K$46)/ABS($G$15))+('System Capacities'!$L$46*'System Capacities'!$D$8)),('System Capacities'!$N$21+'System Capacities'!$N$34=4),((ABS((J7-P7)-'System Capacities'!$K$47)/ABS($G$15))+('System Capacities'!$L$47*'System Capacities'!$D$8)),('System Capacities'!$N$21+'System Capacities'!$N$34=5),((ABS((J7-P7)-'System Capacities'!$K$48)/ABS($G$15))+('System Capacities'!$L$48*'System Capacities'!$D$8)),('System Capacities'!$N$21+'System Capacities'!$N$34=6),((ABS((J7-P7)-'System Capacities'!$K$49)/ABS($G$15))+('System Capacities'!$L$49*'System Capacities'!$D$8)),('System Capacities'!$N$21+'System Capacities'!$N$34=7),((ABS((J7-P7)-'System Capacities'!$K$50)/ABS($G$15))+('System Capacities'!$L$50*'System Capacities'!$D$8)),('System Capacities'!$N$21+'System Capacities'!$N$34=8),((ABS((J7-P7)-'System Capacities'!$K$51)/ABS($G$15))+('System Capacities'!$L$51*'System Capacities'!$D$8)),('System Capacities'!$N$21+'System Capacities'!$N$34=9),((ABS((J7-P7)-'System Capacities'!$K$52)/ABS($G$15))+('System Capacities'!$L$52*'System Capacities'!$D$8)),('System Capacities'!$N$21+'System Capacities'!$N$34=10),((ABS((J7-P7)-'System Capacities'!$K$53)/ABS($G$15))+('System Capacities'!$L$531*'System Capacities'!$D$8)))</f>
        <v>3.7466120308409239E-3</v>
      </c>
      <c r="S7" s="257">
        <f>S8+R7</f>
        <v>3.7466120308409239E-3</v>
      </c>
      <c r="T7" s="233"/>
      <c r="U7" s="10">
        <v>1</v>
      </c>
      <c r="V7" s="21">
        <f>B7</f>
        <v>2.75</v>
      </c>
      <c r="W7" s="25">
        <f>R7/(V7-V8)</f>
        <v>1.3624043748512451E-3</v>
      </c>
      <c r="X7" s="250">
        <f>S7</f>
        <v>3.7466120308409239E-3</v>
      </c>
      <c r="Y7" s="21">
        <f>'Structural Information'!$AJ$8</f>
        <v>67.278400000000005</v>
      </c>
      <c r="Z7" s="25">
        <f>Y7*X7</f>
        <v>0.25206606285572802</v>
      </c>
      <c r="AA7" s="21">
        <f>((Y7*X7)/(Z9)*$L$12)</f>
        <v>57.43905508583866</v>
      </c>
      <c r="AB7" s="21">
        <f>AD7-AD6+$O$14</f>
        <v>57.443304291748206</v>
      </c>
      <c r="AC7" s="21">
        <f>AC6+AA7</f>
        <v>299.99999999999994</v>
      </c>
      <c r="AD7" s="251">
        <f>AC7-AJ6-$O$14</f>
        <v>300.0002806710321</v>
      </c>
      <c r="AE7" s="252">
        <f>_xlfn.IFS((W7&lt;='Frame Capacities'!$BV$13),(W7*'Frame Capacities'!$BO$6*'Frame Capacities'!$BP$13),(AND((W7&gt;'Frame Capacities'!$BV$13),(W7&lt;='Frame Capacities'!$BW$13))),((W7-'Frame Capacities'!$BV$13)*'Frame Capacities'!$BO$6*('Frame Capacities'!$BQ$13)+'Frame Capacities'!$BJ$13),(AND((W7&gt;'Frame Capacities'!$BW$13),(W7&lt;='Frame Capacities'!$BX$13))),((W7-'Frame Capacities'!$BW$13)*'Frame Capacities'!$BO$6*('Frame Capacities'!$BR$13)+'Frame Capacities'!$BK$13),(AND((W7&gt;'Frame Capacities'!$BX$13),(W7&lt;='Frame Capacities'!$BY$13))),((W7-'Frame Capacities'!$BX$13)*'Frame Capacities'!$BO$6*('Frame Capacities'!$BS$13)+'Frame Capacities'!$BL$13),(AND((W7&gt;'Frame Capacities'!$BY$13),(W7&lt;='Frame Capacities'!$BZ$13))),((W7-'Frame Capacities'!$BY$13)*'Frame Capacities'!$BO$6*('Frame Capacities'!$BT$13)+'Frame Capacities'!$BM$13))</f>
        <v>31.270493037232963</v>
      </c>
      <c r="AF7" s="253">
        <f>_xlfn.IFS((W7&lt;='Infill Capacities'!$CT$13),(W7*'Infill Capacities'!$CO$13*'Infill Capacities'!$CN$6),(AND((W7&gt;'Infill Capacities'!$CT$13),(W7&lt;='Infill Capacities'!$CU$13))),((W7-'Infill Capacities'!$CT$13)*'Infill Capacities'!$CN$6*('Infill Capacities'!$CP$13)+'Infill Capacities'!$CJ$13),(AND((W7&gt;'Infill Capacities'!$CU$13),(W7&lt;='Infill Capacities'!$CV$13))),((W7-'Infill Capacities'!$CU$13)*'Infill Capacities'!$CN$6*('Infill Capacities'!$CQ$13)+'Infill Capacities'!$CK$13),(AND((W7&gt;'Infill Capacities'!$CV$13),(W7&lt;='Infill Capacities'!$CW$13))),((W7-'Infill Capacities'!$CV$13)*'Infill Capacities'!$CN$6*('Infill Capacities'!$CR$13)+'Infill Capacities'!$CM$13))</f>
        <v>268.73473071376083</v>
      </c>
      <c r="AG7" s="25">
        <f>AE7/$C$15</f>
        <v>0.16578726788585049</v>
      </c>
      <c r="AH7" s="258">
        <f>AF7/$D$15</f>
        <v>0.78302660464382512</v>
      </c>
      <c r="AI7" s="255">
        <f>AE7+AF7</f>
        <v>300.00522375099376</v>
      </c>
      <c r="AJ7" s="256">
        <f>AD7-AI7</f>
        <v>-4.9430799616629884E-3</v>
      </c>
      <c r="AK7" s="259">
        <f>(AC7-(AI7))/AC7</f>
        <v>-1.7412503312736288E-5</v>
      </c>
      <c r="AL7" s="233"/>
    </row>
    <row r="8" spans="1:38" x14ac:dyDescent="0.25">
      <c r="A8" s="20">
        <v>0</v>
      </c>
      <c r="B8" s="21">
        <f>'Structural Information'!AC9</f>
        <v>0</v>
      </c>
      <c r="C8" s="25" t="s">
        <v>66</v>
      </c>
      <c r="D8" s="250">
        <f>_xlfn.IFS(($C$18=1),($C$24*B8),($C$18=2),($C$24*(B8-B9)*((4*#REF!-B8)/(4*#REF!-$B$7))),($C$18=3),(C42))</f>
        <v>0</v>
      </c>
      <c r="E8" s="21" t="s">
        <v>66</v>
      </c>
      <c r="F8" s="25">
        <v>0</v>
      </c>
      <c r="G8" s="21" t="s">
        <v>66</v>
      </c>
      <c r="H8" s="21"/>
      <c r="I8" s="21" t="s">
        <v>66</v>
      </c>
      <c r="J8" s="21"/>
      <c r="K8" s="252" t="s">
        <v>66</v>
      </c>
      <c r="L8" s="252" t="s">
        <v>66</v>
      </c>
      <c r="M8" s="260" t="s">
        <v>66</v>
      </c>
      <c r="N8" s="261" t="s">
        <v>66</v>
      </c>
      <c r="O8" s="262" t="s">
        <v>66</v>
      </c>
      <c r="P8" s="263" t="s">
        <v>66</v>
      </c>
      <c r="Q8" s="233"/>
      <c r="R8" s="25">
        <v>0</v>
      </c>
      <c r="S8" s="257">
        <f>R8</f>
        <v>0</v>
      </c>
      <c r="T8" s="233"/>
      <c r="U8" s="10">
        <v>0</v>
      </c>
      <c r="V8" s="21">
        <f>B8</f>
        <v>0</v>
      </c>
      <c r="W8" s="25" t="s">
        <v>66</v>
      </c>
      <c r="X8" s="250">
        <f>S8</f>
        <v>0</v>
      </c>
      <c r="Y8" s="21" t="str">
        <f>E8</f>
        <v>-</v>
      </c>
      <c r="Z8" s="25">
        <v>0</v>
      </c>
      <c r="AA8" s="21" t="s">
        <v>66</v>
      </c>
      <c r="AB8" s="21"/>
      <c r="AC8" s="264" t="s">
        <v>66</v>
      </c>
      <c r="AD8" s="264"/>
      <c r="AE8" s="252" t="s">
        <v>66</v>
      </c>
      <c r="AF8" s="252" t="s">
        <v>66</v>
      </c>
      <c r="AG8" s="260" t="s">
        <v>66</v>
      </c>
      <c r="AH8" s="252" t="s">
        <v>66</v>
      </c>
      <c r="AI8" s="262" t="s">
        <v>66</v>
      </c>
      <c r="AJ8" s="262" t="s">
        <v>66</v>
      </c>
      <c r="AK8" s="233"/>
      <c r="AL8" s="233"/>
    </row>
    <row r="9" spans="1:38" x14ac:dyDescent="0.25">
      <c r="A9" s="5"/>
      <c r="B9" s="6"/>
      <c r="C9" s="6"/>
      <c r="D9" s="6"/>
      <c r="E9" s="149" t="s">
        <v>78</v>
      </c>
      <c r="F9" s="265">
        <f>SUM(F5:F8)</f>
        <v>1.3166852086743834</v>
      </c>
      <c r="G9" s="6"/>
      <c r="H9" s="6"/>
      <c r="I9" s="6"/>
      <c r="J9" s="6"/>
      <c r="K9" s="6"/>
      <c r="L9" s="6"/>
      <c r="M9" s="6"/>
      <c r="N9" s="6"/>
      <c r="O9" s="6"/>
      <c r="P9" s="7"/>
      <c r="Q9" s="233"/>
      <c r="R9" s="233"/>
      <c r="S9" s="233"/>
      <c r="T9" s="233"/>
      <c r="U9" s="233"/>
      <c r="V9" s="233"/>
      <c r="W9" s="233"/>
      <c r="X9" s="233"/>
      <c r="Y9" s="147" t="s">
        <v>78</v>
      </c>
      <c r="Z9" s="266">
        <f>SUM(Z5:Z8)</f>
        <v>1.3165226820620546</v>
      </c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</row>
    <row r="10" spans="1:38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</row>
    <row r="11" spans="1:38" x14ac:dyDescent="0.25">
      <c r="A11" s="5"/>
      <c r="B11" s="812" t="s">
        <v>83</v>
      </c>
      <c r="C11" s="812"/>
      <c r="D11" s="812"/>
      <c r="E11" s="812"/>
      <c r="F11" s="812"/>
      <c r="G11" s="812"/>
      <c r="H11" s="911"/>
      <c r="I11" s="6"/>
      <c r="J11" s="6"/>
      <c r="K11" s="804" t="s">
        <v>271</v>
      </c>
      <c r="L11" s="804"/>
      <c r="M11" s="6"/>
      <c r="N11" s="921" t="s">
        <v>436</v>
      </c>
      <c r="O11" s="922" t="s">
        <v>437</v>
      </c>
      <c r="P11" s="7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</row>
    <row r="12" spans="1:38" x14ac:dyDescent="0.25">
      <c r="A12" s="5"/>
      <c r="B12" s="10" t="s">
        <v>5</v>
      </c>
      <c r="C12" s="10" t="s">
        <v>191</v>
      </c>
      <c r="D12" s="10" t="s">
        <v>192</v>
      </c>
      <c r="E12" s="10" t="s">
        <v>68</v>
      </c>
      <c r="F12" s="10" t="s">
        <v>70</v>
      </c>
      <c r="G12" s="10" t="s">
        <v>181</v>
      </c>
      <c r="H12" s="494"/>
      <c r="I12" s="6"/>
      <c r="J12" s="6"/>
      <c r="K12" s="267" t="s">
        <v>272</v>
      </c>
      <c r="L12" s="252">
        <f>S68</f>
        <v>300</v>
      </c>
      <c r="M12" s="6"/>
      <c r="N12" s="923">
        <v>3</v>
      </c>
      <c r="O12" s="924">
        <f t="shared" ref="O12:O14" si="0">P68</f>
        <v>0</v>
      </c>
      <c r="P12" s="7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</row>
    <row r="13" spans="1:38" x14ac:dyDescent="0.25">
      <c r="A13" s="5"/>
      <c r="B13" s="149">
        <v>3</v>
      </c>
      <c r="C13" s="21">
        <f>'System Capacities'!N6</f>
        <v>135.73333333333332</v>
      </c>
      <c r="D13" s="21">
        <f>'System Capacities'!O6</f>
        <v>343.20000000000005</v>
      </c>
      <c r="E13" s="252">
        <f>'System Capacities'!P6</f>
        <v>369.27440805269987</v>
      </c>
      <c r="F13" s="268">
        <f>'System Capacities'!Q6</f>
        <v>1.8437014149798058E-3</v>
      </c>
      <c r="G13" s="21">
        <f>'System Capacities'!R6</f>
        <v>66763.234193345881</v>
      </c>
      <c r="H13" s="912"/>
      <c r="I13" s="6"/>
      <c r="J13" s="6"/>
      <c r="K13" s="6"/>
      <c r="L13" s="6"/>
      <c r="M13" s="6"/>
      <c r="N13" s="923">
        <v>2</v>
      </c>
      <c r="O13" s="924">
        <f t="shared" si="0"/>
        <v>0</v>
      </c>
      <c r="P13" s="7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</row>
    <row r="14" spans="1:38" ht="15" customHeight="1" thickBot="1" x14ac:dyDescent="0.3">
      <c r="A14" s="5"/>
      <c r="B14" s="149">
        <v>2</v>
      </c>
      <c r="C14" s="21">
        <f>'System Capacities'!N7</f>
        <v>148.63333333333333</v>
      </c>
      <c r="D14" s="21">
        <f>'System Capacities'!O7</f>
        <v>343.20000000000005</v>
      </c>
      <c r="E14" s="252">
        <f>'System Capacities'!P7</f>
        <v>371.86197843290148</v>
      </c>
      <c r="F14" s="268">
        <f>'System Capacities'!Q7</f>
        <v>1.769385693901867E-3</v>
      </c>
      <c r="G14" s="21">
        <f>'System Capacities'!R7</f>
        <v>70054.818029879389</v>
      </c>
      <c r="H14" s="912"/>
      <c r="I14" s="269"/>
      <c r="J14" s="269"/>
      <c r="K14" s="6"/>
      <c r="L14" s="6"/>
      <c r="M14" s="6"/>
      <c r="N14" s="925">
        <v>1</v>
      </c>
      <c r="O14" s="926">
        <f t="shared" si="0"/>
        <v>0</v>
      </c>
      <c r="P14" s="7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</row>
    <row r="15" spans="1:38" ht="15.75" thickBot="1" x14ac:dyDescent="0.3">
      <c r="A15" s="5"/>
      <c r="B15" s="149">
        <v>1</v>
      </c>
      <c r="C15" s="21">
        <f>'System Capacities'!N8</f>
        <v>188.61818181818182</v>
      </c>
      <c r="D15" s="21">
        <f>'System Capacities'!O8</f>
        <v>343.20000000000005</v>
      </c>
      <c r="E15" s="252">
        <f>'System Capacities'!P8</f>
        <v>383.13541579785402</v>
      </c>
      <c r="F15" s="268">
        <f>'System Capacities'!Q8</f>
        <v>1.7399209257659403E-3</v>
      </c>
      <c r="G15" s="21">
        <f>'System Capacities'!R8</f>
        <v>80073.736293335358</v>
      </c>
      <c r="H15" s="912"/>
      <c r="I15" s="6"/>
      <c r="J15" s="6"/>
      <c r="K15" s="6"/>
      <c r="L15" s="270"/>
      <c r="M15" s="6"/>
      <c r="N15" s="6"/>
      <c r="O15" s="6"/>
      <c r="P15" s="7"/>
      <c r="Q15" s="233"/>
      <c r="R15" s="796" t="s">
        <v>248</v>
      </c>
      <c r="S15" s="797"/>
      <c r="T15" s="249"/>
      <c r="U15" s="796" t="s">
        <v>248</v>
      </c>
      <c r="V15" s="827"/>
      <c r="W15" s="827"/>
      <c r="X15" s="827"/>
      <c r="Y15" s="827"/>
      <c r="Z15" s="827"/>
      <c r="AA15" s="827"/>
      <c r="AB15" s="827"/>
      <c r="AC15" s="827"/>
      <c r="AD15" s="827"/>
      <c r="AE15" s="827"/>
      <c r="AF15" s="827"/>
      <c r="AG15" s="827"/>
      <c r="AH15" s="827"/>
      <c r="AI15" s="827"/>
      <c r="AJ15" s="797"/>
      <c r="AK15" s="233"/>
      <c r="AL15" s="233"/>
    </row>
    <row r="16" spans="1:38" ht="15.75" thickBo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271" t="s">
        <v>264</v>
      </c>
      <c r="L16" s="258">
        <v>1</v>
      </c>
      <c r="M16" s="6"/>
      <c r="N16" s="6"/>
      <c r="O16" s="6"/>
      <c r="P16" s="7"/>
      <c r="Q16" s="233"/>
      <c r="R16" s="564" t="s">
        <v>81</v>
      </c>
      <c r="S16" s="794" t="s">
        <v>80</v>
      </c>
      <c r="T16" s="233"/>
      <c r="U16" s="794" t="s">
        <v>0</v>
      </c>
      <c r="V16" s="794" t="s">
        <v>72</v>
      </c>
      <c r="W16" s="794" t="s">
        <v>101</v>
      </c>
      <c r="X16" s="564" t="s">
        <v>74</v>
      </c>
      <c r="Y16" s="794" t="s">
        <v>76</v>
      </c>
      <c r="Z16" s="794" t="s">
        <v>77</v>
      </c>
      <c r="AA16" s="527" t="s">
        <v>432</v>
      </c>
      <c r="AB16" s="527" t="s">
        <v>433</v>
      </c>
      <c r="AC16" s="527" t="s">
        <v>434</v>
      </c>
      <c r="AD16" s="527" t="s">
        <v>435</v>
      </c>
      <c r="AE16" s="564" t="s">
        <v>188</v>
      </c>
      <c r="AF16" s="564" t="s">
        <v>187</v>
      </c>
      <c r="AG16" s="564" t="s">
        <v>189</v>
      </c>
      <c r="AH16" s="564" t="s">
        <v>190</v>
      </c>
      <c r="AI16" s="798" t="s">
        <v>351</v>
      </c>
      <c r="AJ16" s="799" t="s">
        <v>396</v>
      </c>
      <c r="AK16" s="816" t="s">
        <v>242</v>
      </c>
      <c r="AL16" s="233"/>
    </row>
    <row r="17" spans="1:38" ht="15.75" thickBot="1" x14ac:dyDescent="0.3">
      <c r="A17" s="5"/>
      <c r="B17" s="809" t="s">
        <v>311</v>
      </c>
      <c r="C17" s="810"/>
      <c r="D17" s="81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233"/>
      <c r="R17" s="527"/>
      <c r="S17" s="528"/>
      <c r="T17" s="233"/>
      <c r="U17" s="528"/>
      <c r="V17" s="528"/>
      <c r="W17" s="528"/>
      <c r="X17" s="527"/>
      <c r="Y17" s="528"/>
      <c r="Z17" s="528"/>
      <c r="AA17" s="527"/>
      <c r="AB17" s="527"/>
      <c r="AC17" s="527"/>
      <c r="AD17" s="527"/>
      <c r="AE17" s="527"/>
      <c r="AF17" s="527"/>
      <c r="AG17" s="527"/>
      <c r="AH17" s="527"/>
      <c r="AI17" s="799"/>
      <c r="AJ17" s="819"/>
      <c r="AK17" s="816"/>
      <c r="AL17" s="233"/>
    </row>
    <row r="18" spans="1:38" ht="15.75" thickBot="1" x14ac:dyDescent="0.3">
      <c r="A18" s="5"/>
      <c r="B18" s="272" t="s">
        <v>310</v>
      </c>
      <c r="C18" s="273">
        <v>3</v>
      </c>
      <c r="D18" s="27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233"/>
      <c r="R18" s="25">
        <f>_xlfn.IFS(('System Capacities'!$N$19+'System Capacities'!$N$32=2),(ABS(AD5/$G$13)),('System Capacities'!$N$19+'System Capacities'!$N$32=3),((ABS(AD5-'System Capacities'!$C$46)/ABS($G$13))+('System Capacities'!$D$46*'System Capacities'!$D$6)),('System Capacities'!$N$19+'System Capacities'!$N$32=4),((ABS((AD5-AJ5)-'System Capacities'!$C$47)/ABS($G$13))+('System Capacities'!$D$47*'System Capacities'!$D$6)),('System Capacities'!$N$19+'System Capacities'!$N$32=5),((ABS((AD5-AJ5)-'System Capacities'!$C$48)/ABS($G$13))+('System Capacities'!$D$48*'System Capacities'!$D$6)),('System Capacities'!$N$19+'System Capacities'!$N$32=6),((ABS((AD5-AJ5)-'System Capacities'!$C$49)/ABS($G$13))+('System Capacities'!$D$49*'System Capacities'!$D$6)),('System Capacities'!$N$19+'System Capacities'!$N$32=7),((ABS((AD5-AJ5)-'System Capacities'!$C$50)/ABS($G$13))+('System Capacities'!$D$50*'System Capacities'!$D$6)),('System Capacities'!$N$19+'System Capacities'!$N$32=8),((ABS((AD5-AJ5)-'System Capacities'!$C$51)/ABS($G$13))+('System Capacities'!$D$51*'System Capacities'!$D$6)),('System Capacities'!$N$19+'System Capacities'!$N$32=9),((ABS((AD5-AJ5)-'System Capacities'!$C$52)/ABS($G$13))+('System Capacities'!$D$52*'System Capacities'!$D$6)),('System Capacities'!$N$19+'System Capacities'!$N$32=10),((ABS((AD5-AJ5)-'System Capacities'!$C$53)/ABS($G$13))+('System Capacities'!$D$53*'System Capacities'!$D$6)))</f>
        <v>1.9777380614331127E-3</v>
      </c>
      <c r="S18" s="275">
        <f>S19+R18</f>
        <v>9.1866765760818675E-3</v>
      </c>
      <c r="T18" s="233"/>
      <c r="U18" s="10">
        <v>3</v>
      </c>
      <c r="V18" s="21">
        <f>V5</f>
        <v>8.75</v>
      </c>
      <c r="W18" s="25">
        <f>R18/(V18-V19)</f>
        <v>6.5924602047770422E-4</v>
      </c>
      <c r="X18" s="250">
        <f>S18</f>
        <v>9.1866765760818675E-3</v>
      </c>
      <c r="Y18" s="21">
        <f>'Structural Information'!$AJ$6</f>
        <v>63.074599999999997</v>
      </c>
      <c r="Z18" s="21">
        <f>Y18*X18</f>
        <v>0.57944595036573332</v>
      </c>
      <c r="AA18" s="21">
        <f>((Y18*X18)/(Z22)*$L$12)</f>
        <v>132.0409988317798</v>
      </c>
      <c r="AB18" s="21">
        <f>AD18+$O$12</f>
        <v>132.0409988317798</v>
      </c>
      <c r="AC18" s="21">
        <f>AA18</f>
        <v>132.0409988317798</v>
      </c>
      <c r="AD18" s="251">
        <f>AC18-$O$12</f>
        <v>132.0409988317798</v>
      </c>
      <c r="AE18" s="252">
        <f>_xlfn.IFS((W18&lt;='Frame Capacities'!$BV$11),(W18*'Frame Capacities'!$BO$4*'Frame Capacities'!$BP$11),(AND((W18&gt;'Frame Capacities'!$BV$11),(W18&lt;='Frame Capacities'!$BW$11))),((W18-'Frame Capacities'!$BV$11)*'Frame Capacities'!$BO$4*('Frame Capacities'!$BQ$11)+'Frame Capacities'!$BJ$11),(AND((W18&gt;'Frame Capacities'!$BW$11),(W18&lt;='Frame Capacities'!$BX$11))),((W18-'Frame Capacities'!$BW$11)*'Frame Capacities'!$BO$4*('Frame Capacities'!$BR$11)+'Frame Capacities'!$BK$11),(AND((W18&gt;'Frame Capacities'!$BX$11),(W18&lt;='Frame Capacities'!$BY$11))),((W18-'Frame Capacities'!$BX$11)*'Frame Capacities'!$BO$4*('Frame Capacities'!$BS$11)+'Frame Capacities'!$BL$11),(AND((W18&gt;'Frame Capacities'!$BY$11),(W18&lt;='Frame Capacities'!$BZ$11))),((W18-'Frame Capacities'!$BY$11)*'Frame Capacities'!$BO$4*('Frame Capacities'!$BT$11)+'Frame Capacities'!$BM$11))</f>
        <v>9.3233370682434877</v>
      </c>
      <c r="AF18" s="253">
        <f>_xlfn.IFS((W18&lt;='Infill Capacities'!$CT$11),(W18*'Infill Capacities'!$CO$11*'Infill Capacities'!$CN$4),(AND((W18&gt;'Infill Capacities'!$CT$11),(W18&lt;='Infill Capacities'!$CU$11))),((W18-'Infill Capacities'!$CT$11)*'Infill Capacities'!$CN$4*('Infill Capacities'!$CP$11)+'Infill Capacities'!$CJ$11),(AND((W18&gt;'Infill Capacities'!$CU$11),(W18&lt;='Infill Capacities'!$CV$11))),((W18-'Infill Capacities'!$CU$11)*'Infill Capacities'!$CN$4*('Infill Capacities'!$CQ$11)+'Infill Capacities'!$CK$11),(AND((W18&gt;'Infill Capacities'!$CV$11),(W18&lt;='Infill Capacities'!$CW$11))),((W18-'Infill Capacities'!$CV$11)*'Infill Capacities'!$CN$4*('Infill Capacities'!$CR$11)+'Infill Capacities'!$CM$11))</f>
        <v>122.7168523003093</v>
      </c>
      <c r="AG18" s="268">
        <f>AE18/$C$13</f>
        <v>6.8688632624583662E-2</v>
      </c>
      <c r="AH18" s="276">
        <f>AF18/$D$13</f>
        <v>0.35756658595661212</v>
      </c>
      <c r="AI18" s="255">
        <f>AE18+AF18</f>
        <v>132.04018936855277</v>
      </c>
      <c r="AJ18" s="256">
        <f>AD18-AI18</f>
        <v>8.0946322702857287E-4</v>
      </c>
      <c r="AK18" s="259">
        <f>(AC18-(AI18))/AC18</f>
        <v>6.1303930914656956E-6</v>
      </c>
      <c r="AL18" s="233"/>
    </row>
    <row r="19" spans="1:38" x14ac:dyDescent="0.25">
      <c r="A19" s="5"/>
      <c r="B19" s="807" t="s">
        <v>308</v>
      </c>
      <c r="C19" s="808"/>
      <c r="D19" s="277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233"/>
      <c r="R19" s="25">
        <f>_xlfn.IFS(('System Capacities'!$N$20+'System Capacities'!$N$33=2),(ABS(AD6/$G$14)),('System Capacities'!$N$20+'System Capacities'!$N$33=3),((ABS(AD6-'System Capacities'!$G$46)/ABS($G$14))+('System Capacities'!$H$46*'System Capacities'!$D$7)),('System Capacities'!$N$20+'System Capacities'!$N$33=4),((ABS((AD6-AJ6)-'System Capacities'!$G$47)/ABS($G$14))+('System Capacities'!$H$47*'System Capacities'!$D$7)),('System Capacities'!$N$20+'System Capacities'!$N$33=5),((ABS((AD6-AJ6)-'System Capacities'!$G$48)/ABS($G$14))+('System Capacities'!$H$48*'System Capacities'!$D$7)),('System Capacities'!$N$20+'System Capacities'!$N$33=6),((ABS((AD6-AJ6)-'System Capacities'!$G$49)/ABS($G$14))+('System Capacities'!$H$49*'System Capacities'!$D$7)),('System Capacities'!$N$20+'System Capacities'!$N$33=7),((ABS((AD6-AJ6)-'System Capacities'!$G$50)/ABS($G$14))+('System Capacities'!$H$50*'System Capacities'!$D$7)),('System Capacities'!$N$20+'System Capacities'!$N$33=8),((ABS((AD6-AJ6)-'System Capacities'!$G$51)/ABS($G$14))+('System Capacities'!$H$51*'System Capacities'!$D$7)),('System Capacities'!$N$20+'System Capacities'!$N$33=9),((ABS((AD6-AJ6)-'System Capacities'!$G$52)/ABS($G$14))+('System Capacities'!$H$52*'System Capacities'!$D$7)),('System Capacities'!$N$20+'System Capacities'!$N$33=10),((ABS((AD6-AJ6)-'System Capacities'!$G$53)/ABS($G$14))+('System Capacities'!$H$53*'System Capacities'!$D$7)))</f>
        <v>3.4623882154091079E-3</v>
      </c>
      <c r="S19" s="275">
        <f>S20+R19</f>
        <v>7.208938514648754E-3</v>
      </c>
      <c r="T19" s="233"/>
      <c r="U19" s="10">
        <v>2</v>
      </c>
      <c r="V19" s="21">
        <f>V6</f>
        <v>5.75</v>
      </c>
      <c r="W19" s="25">
        <f>R19/(V19-V20)</f>
        <v>1.1541294051363694E-3</v>
      </c>
      <c r="X19" s="250">
        <f>S19</f>
        <v>7.208938514648754E-3</v>
      </c>
      <c r="Y19" s="21">
        <f>'Structural Information'!$AJ$7</f>
        <v>67.278400000000005</v>
      </c>
      <c r="Z19" s="21">
        <f>Y19*X19</f>
        <v>0.48500584896394477</v>
      </c>
      <c r="AA19" s="21">
        <f>((Y19*X19)/(Z22)*$L$12)</f>
        <v>110.52050099933147</v>
      </c>
      <c r="AB19" s="21">
        <f>AD19-AD18+$O$13</f>
        <v>110.51969153610446</v>
      </c>
      <c r="AC19" s="21">
        <f>AC18+AA19</f>
        <v>242.56149983111129</v>
      </c>
      <c r="AD19" s="251">
        <f>AC19-AJ18-$O$13</f>
        <v>242.56069036788426</v>
      </c>
      <c r="AE19" s="252">
        <f>_xlfn.IFS((W19&lt;='Frame Capacities'!$BV$12),(W19*'Frame Capacities'!$BO$5*'Frame Capacities'!$BP$12),(AND((W19&gt;'Frame Capacities'!$BV$12),(W19&lt;='Frame Capacities'!$BW$12))),((W19-'Frame Capacities'!$BV$12)*'Frame Capacities'!$BO$5*('Frame Capacities'!$BQ$12)+'Frame Capacities'!$BJ$12),(AND((W19&gt;'Frame Capacities'!$BW$12),(W19&lt;='Frame Capacities'!$BX$12))),((W19-'Frame Capacities'!$BW$12)*'Frame Capacities'!$BO$5*('Frame Capacities'!$BR$12)+'Frame Capacities'!$BK$12),(AND((W19&gt;'Frame Capacities'!$BX$12),(W19&lt;='Frame Capacities'!$BY$12))),((W19-'Frame Capacities'!$BX$12)*'Frame Capacities'!$BO$5*('Frame Capacities'!$BS$12)+'Frame Capacities'!$BL$12),(AND((W19&gt;'Frame Capacities'!$BY$12),(W19&lt;='Frame Capacities'!$BZ$12))),((W19-'Frame Capacities'!$BY$12)*'Frame Capacities'!$BO$5*('Frame Capacities'!$BT$12)+'Frame Capacities'!$BM$12))</f>
        <v>18.695546275073813</v>
      </c>
      <c r="AF19" s="253">
        <f>_xlfn.IFS((W19&lt;='Infill Capacities'!$CT$12),(W19*'Infill Capacities'!$CO$12*'Infill Capacities'!$CN$5),(AND((W19&gt;'Infill Capacities'!$CT$12),(W19&lt;='Infill Capacities'!$CU$12))),((W19-'Infill Capacities'!$CT$12)*'Infill Capacities'!$CN$5*('Infill Capacities'!$CP$12)+'Infill Capacities'!$CJ$12),(AND((W19&gt;'Infill Capacities'!$CU$12),(W19&lt;='Infill Capacities'!$CV$12))),((W19-'Infill Capacities'!$CU$12)*'Infill Capacities'!$CN$5*('Infill Capacities'!$CQ$12)+'Infill Capacities'!$CK$12),(AND((W19&gt;'Infill Capacities'!$CV$12),(W19&lt;='Infill Capacities'!$CW$12))),((W19-'Infill Capacities'!$CV$12)*'Infill Capacities'!$CN$5*('Infill Capacities'!$CR$12)+'Infill Capacities'!$CM$12))</f>
        <v>223.86143010421009</v>
      </c>
      <c r="AG19" s="268">
        <f>AE19/$C$14</f>
        <v>0.12578299803817322</v>
      </c>
      <c r="AH19" s="276">
        <f>AF19/$D$14</f>
        <v>0.65227689424303625</v>
      </c>
      <c r="AI19" s="255">
        <f>AE19+AF19</f>
        <v>242.5569763792839</v>
      </c>
      <c r="AJ19" s="256">
        <f>AD19-AI19</f>
        <v>3.7139886003672018E-3</v>
      </c>
      <c r="AK19" s="259">
        <f>(AC19-(AI19))/AC19</f>
        <v>1.8648680151406247E-5</v>
      </c>
      <c r="AL19" s="233"/>
    </row>
    <row r="20" spans="1:38" x14ac:dyDescent="0.25">
      <c r="A20" s="5"/>
      <c r="B20" s="807" t="s">
        <v>309</v>
      </c>
      <c r="C20" s="808"/>
      <c r="D20" s="278">
        <v>2</v>
      </c>
      <c r="E20" s="6"/>
      <c r="F20" s="6"/>
      <c r="G20" s="6"/>
      <c r="H20" s="6"/>
      <c r="I20" s="6"/>
      <c r="J20" s="6"/>
      <c r="K20" s="6"/>
      <c r="L20" s="270"/>
      <c r="M20" s="6"/>
      <c r="N20" s="6"/>
      <c r="O20" s="6"/>
      <c r="P20" s="7"/>
      <c r="Q20" s="233"/>
      <c r="R20" s="25">
        <f>_xlfn.IFS(('System Capacities'!$N$21+'System Capacities'!$N$34=2),(AD7/$G$15),('System Capacities'!$N$21+'System Capacities'!$N$34=3),((ABS(AD7-'System Capacities'!$K$46)/ABS($G$15))+('System Capacities'!$L$46*'System Capacities'!$D$8)),('System Capacities'!$N$21+'System Capacities'!$N$34=4),((ABS((AD7-AJ7)-'System Capacities'!$K$47)/ABS($G$15))+('System Capacities'!$L$47*'System Capacities'!$D$8)),('System Capacities'!$N$21+'System Capacities'!$N$34=5),((ABS((AD7-AJ7)-'System Capacities'!$K$48)/ABS($G$15))+('System Capacities'!$L$48*'System Capacities'!$D$8)),('System Capacities'!$N$21+'System Capacities'!$N$34=6),((ABS((AD7-AJ7)-'System Capacities'!$K$49)/ABS($G$15))+('System Capacities'!$L$49*'System Capacities'!$D$8)),('System Capacities'!$N$21+'System Capacities'!$N$34=7),((ABS((AD7-AJ7)-'System Capacities'!$K$50)/ABS($G$15))+('System Capacities'!$L$50*'System Capacities'!$D$8)),('System Capacities'!$N$21+'System Capacities'!$N$34=8),((ABS((AD7-AJ7)-'System Capacities'!$K$51)/ABS($G$15))+('System Capacities'!$L$51*'System Capacities'!$D$8)),('System Capacities'!$N$21+'System Capacities'!$N$34=9),((ABS((AD7-AJ7)-'System Capacities'!$K$52)/ABS($G$15))+('System Capacities'!$L$52*'System Capacities'!$D$8)),('System Capacities'!$N$21+'System Capacities'!$N$34=10),((ABS((AD7-AJ7)-'System Capacities'!$K$53)/ABS($G$15))+('System Capacities'!$L$531*'System Capacities'!$D$8)))</f>
        <v>3.7465502992396461E-3</v>
      </c>
      <c r="S20" s="275">
        <f>S21+R20</f>
        <v>3.7465502992396461E-3</v>
      </c>
      <c r="T20" s="233"/>
      <c r="U20" s="10">
        <v>1</v>
      </c>
      <c r="V20" s="21">
        <f>V7</f>
        <v>2.75</v>
      </c>
      <c r="W20" s="25">
        <f>R20/(V20-V21)</f>
        <v>1.3623819269962349E-3</v>
      </c>
      <c r="X20" s="250">
        <f>S20</f>
        <v>3.7465502992396461E-3</v>
      </c>
      <c r="Y20" s="21">
        <f>'Structural Information'!$AJ$8</f>
        <v>67.278400000000005</v>
      </c>
      <c r="Z20" s="21">
        <f>Y20*X20</f>
        <v>0.25206190965236464</v>
      </c>
      <c r="AA20" s="21">
        <f>((Y20*X20)/(Z22)*$L$12)</f>
        <v>57.438500168888737</v>
      </c>
      <c r="AB20" s="21">
        <f>AD20-AD19+$O$14</f>
        <v>57.435595643515398</v>
      </c>
      <c r="AC20" s="21">
        <f>AC19+AA20</f>
        <v>300</v>
      </c>
      <c r="AD20" s="251">
        <f>AC20-AJ19-$O$14</f>
        <v>299.99628601139966</v>
      </c>
      <c r="AE20" s="252">
        <f>_xlfn.IFS((W20&lt;='Frame Capacities'!$BV$13),(W20*'Frame Capacities'!$BO$6*'Frame Capacities'!$BP$13),(AND((W20&gt;'Frame Capacities'!$BV$13),(W20&lt;='Frame Capacities'!$BW$13))),((W20-'Frame Capacities'!$BV$13)*'Frame Capacities'!$BO$6*('Frame Capacities'!$BQ$13)+'Frame Capacities'!$BJ$13),(AND((W20&gt;'Frame Capacities'!$BW$13),(W20&lt;='Frame Capacities'!$BX$13))),((W20-'Frame Capacities'!$BW$13)*'Frame Capacities'!$BO$6*('Frame Capacities'!$BR$13)+'Frame Capacities'!$BK$13),(AND((W20&gt;'Frame Capacities'!$BX$13),(W20&lt;='Frame Capacities'!$BY$13))),((W20-'Frame Capacities'!$BX$13)*'Frame Capacities'!$BO$6*('Frame Capacities'!$BS$13)+'Frame Capacities'!$BL$13),(AND((W20&gt;'Frame Capacities'!$BY$13),(W20&lt;='Frame Capacities'!$BZ$13))),((W20-'Frame Capacities'!$BY$13)*'Frame Capacities'!$BO$6*('Frame Capacities'!$BT$13)+'Frame Capacities'!$BM$13))</f>
        <v>31.269977804379376</v>
      </c>
      <c r="AF20" s="253">
        <f>_xlfn.IFS((W20&lt;='Infill Capacities'!$CT$13),(W20*'Infill Capacities'!$CO$13*'Infill Capacities'!$CN$6),(AND((W20&gt;'Infill Capacities'!$CT$13),(W20&lt;='Infill Capacities'!$CU$13))),((W20-'Infill Capacities'!$CT$13)*'Infill Capacities'!$CN$6*('Infill Capacities'!$CP$13)+'Infill Capacities'!$CJ$13),(AND((W20&gt;'Infill Capacities'!$CU$13),(W20&lt;='Infill Capacities'!$CV$13))),((W20-'Infill Capacities'!$CU$13)*'Infill Capacities'!$CN$6*('Infill Capacities'!$CQ$13)+'Infill Capacities'!$CK$13),(AND((W20&gt;'Infill Capacities'!$CV$13),(W20&lt;='Infill Capacities'!$CW$13))),((W20-'Infill Capacities'!$CV$13)*'Infill Capacities'!$CN$6*('Infill Capacities'!$CR$13)+'Infill Capacities'!$CM$13))</f>
        <v>268.73030286665266</v>
      </c>
      <c r="AG20" s="268">
        <f>AE20/$C$15</f>
        <v>0.1657845362676755</v>
      </c>
      <c r="AH20" s="276">
        <f>AF20/$D$15</f>
        <v>0.78301370299141204</v>
      </c>
      <c r="AI20" s="255">
        <f>AE20+AF20</f>
        <v>300.00028067103204</v>
      </c>
      <c r="AJ20" s="256">
        <f>AD20-AI20</f>
        <v>-3.9946596323829908E-3</v>
      </c>
      <c r="AK20" s="259">
        <f>(AC20-(AI20))/AC20</f>
        <v>-9.3557010681403579E-7</v>
      </c>
      <c r="AL20" s="233"/>
    </row>
    <row r="21" spans="1:38" ht="15.75" thickBot="1" x14ac:dyDescent="0.3">
      <c r="A21" s="5"/>
      <c r="B21" s="805" t="s">
        <v>321</v>
      </c>
      <c r="C21" s="806"/>
      <c r="D21" s="279">
        <v>3</v>
      </c>
      <c r="E21" s="6"/>
      <c r="F21" s="6"/>
      <c r="G21" s="6"/>
      <c r="H21" s="6"/>
      <c r="I21" s="6"/>
      <c r="J21" s="6"/>
      <c r="K21" s="6"/>
      <c r="L21" s="270"/>
      <c r="M21" s="6"/>
      <c r="N21" s="6"/>
      <c r="O21" s="6"/>
      <c r="P21" s="7"/>
      <c r="Q21" s="233"/>
      <c r="R21" s="25">
        <v>0</v>
      </c>
      <c r="S21" s="275">
        <f>R21</f>
        <v>0</v>
      </c>
      <c r="T21" s="233"/>
      <c r="U21" s="10">
        <v>0</v>
      </c>
      <c r="V21" s="21">
        <f>V8</f>
        <v>0</v>
      </c>
      <c r="W21" s="280" t="s">
        <v>66</v>
      </c>
      <c r="X21" s="250">
        <f>S21</f>
        <v>0</v>
      </c>
      <c r="Y21" s="21" t="str">
        <f>E8</f>
        <v>-</v>
      </c>
      <c r="Z21" s="21">
        <v>0</v>
      </c>
      <c r="AA21" s="21" t="s">
        <v>66</v>
      </c>
      <c r="AB21" s="21"/>
      <c r="AC21" s="264" t="s">
        <v>66</v>
      </c>
      <c r="AD21" s="264"/>
      <c r="AE21" s="252" t="s">
        <v>66</v>
      </c>
      <c r="AF21" s="252" t="s">
        <v>66</v>
      </c>
      <c r="AG21" s="260" t="s">
        <v>66</v>
      </c>
      <c r="AH21" s="252" t="s">
        <v>66</v>
      </c>
      <c r="AI21" s="262" t="s">
        <v>66</v>
      </c>
      <c r="AJ21" s="262" t="s">
        <v>66</v>
      </c>
      <c r="AK21" s="233"/>
      <c r="AL21" s="233"/>
    </row>
    <row r="22" spans="1:38" ht="15.75" thickBot="1" x14ac:dyDescent="0.3">
      <c r="A22" s="5"/>
      <c r="B22" s="6"/>
      <c r="C22" s="6"/>
      <c r="D22" s="6"/>
      <c r="E22" s="16"/>
      <c r="F22" s="16"/>
      <c r="G22" s="6"/>
      <c r="H22" s="6"/>
      <c r="I22" s="6"/>
      <c r="J22" s="6"/>
      <c r="K22" s="6"/>
      <c r="L22" s="6"/>
      <c r="M22" s="6"/>
      <c r="N22" s="6"/>
      <c r="O22" s="6"/>
      <c r="P22" s="7"/>
      <c r="Q22" s="233"/>
      <c r="R22" s="233"/>
      <c r="S22" s="233"/>
      <c r="T22" s="233"/>
      <c r="U22" s="233"/>
      <c r="V22" s="233"/>
      <c r="W22" s="233"/>
      <c r="X22" s="233"/>
      <c r="Y22" s="149" t="s">
        <v>78</v>
      </c>
      <c r="Z22" s="281">
        <f>SUM(Z18:Z21)</f>
        <v>1.3165137089820427</v>
      </c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</row>
    <row r="23" spans="1:38" x14ac:dyDescent="0.25">
      <c r="A23" s="5"/>
      <c r="B23" s="802" t="s">
        <v>322</v>
      </c>
      <c r="C23" s="803"/>
      <c r="D23" s="6"/>
      <c r="E23" s="16"/>
      <c r="F23" s="16"/>
      <c r="G23" s="6"/>
      <c r="H23" s="6"/>
      <c r="I23" s="6"/>
      <c r="J23" s="6"/>
      <c r="K23" s="6"/>
      <c r="L23" s="6"/>
      <c r="M23" s="6"/>
      <c r="N23" s="6"/>
      <c r="O23" s="6"/>
      <c r="P23" s="7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</row>
    <row r="24" spans="1:38" ht="15.75" thickBot="1" x14ac:dyDescent="0.3">
      <c r="A24" s="5"/>
      <c r="B24" s="282" t="s">
        <v>320</v>
      </c>
      <c r="C24" s="283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</row>
    <row r="25" spans="1:38" ht="15.75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</row>
    <row r="26" spans="1:38" ht="16.5" thickBot="1" x14ac:dyDescent="0.3">
      <c r="A26" s="5"/>
      <c r="B26" s="800" t="s">
        <v>323</v>
      </c>
      <c r="C26" s="80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</row>
    <row r="27" spans="1:38" ht="15.75" thickBot="1" x14ac:dyDescent="0.3">
      <c r="A27" s="5"/>
      <c r="B27" s="919" t="s">
        <v>0</v>
      </c>
      <c r="C27" s="920" t="s">
        <v>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</row>
    <row r="28" spans="1:38" ht="15.75" thickBot="1" x14ac:dyDescent="0.3">
      <c r="A28" s="5"/>
      <c r="B28" s="913"/>
      <c r="C28" s="91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233"/>
      <c r="R28" s="792" t="s">
        <v>249</v>
      </c>
      <c r="S28" s="793"/>
      <c r="T28" s="249"/>
      <c r="U28" s="792" t="s">
        <v>249</v>
      </c>
      <c r="V28" s="829"/>
      <c r="W28" s="829"/>
      <c r="X28" s="829"/>
      <c r="Y28" s="829"/>
      <c r="Z28" s="829"/>
      <c r="AA28" s="829"/>
      <c r="AB28" s="829"/>
      <c r="AC28" s="829"/>
      <c r="AD28" s="829"/>
      <c r="AE28" s="829"/>
      <c r="AF28" s="829"/>
      <c r="AG28" s="829"/>
      <c r="AH28" s="829"/>
      <c r="AI28" s="829"/>
      <c r="AJ28" s="793"/>
      <c r="AK28" s="233"/>
      <c r="AL28" s="233"/>
    </row>
    <row r="29" spans="1:38" x14ac:dyDescent="0.25">
      <c r="A29" s="5"/>
      <c r="B29" s="915">
        <v>3</v>
      </c>
      <c r="C29" s="916">
        <v>9.1875408368801859E-3</v>
      </c>
      <c r="D29" s="28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233"/>
      <c r="R29" s="564" t="s">
        <v>81</v>
      </c>
      <c r="S29" s="794" t="s">
        <v>80</v>
      </c>
      <c r="T29" s="233"/>
      <c r="U29" s="794" t="s">
        <v>0</v>
      </c>
      <c r="V29" s="794" t="s">
        <v>72</v>
      </c>
      <c r="W29" s="794" t="s">
        <v>101</v>
      </c>
      <c r="X29" s="564" t="s">
        <v>74</v>
      </c>
      <c r="Y29" s="794" t="s">
        <v>76</v>
      </c>
      <c r="Z29" s="794" t="s">
        <v>77</v>
      </c>
      <c r="AA29" s="527" t="s">
        <v>432</v>
      </c>
      <c r="AB29" s="527" t="s">
        <v>433</v>
      </c>
      <c r="AC29" s="527" t="s">
        <v>434</v>
      </c>
      <c r="AD29" s="527" t="s">
        <v>435</v>
      </c>
      <c r="AE29" s="795" t="s">
        <v>188</v>
      </c>
      <c r="AF29" s="795" t="s">
        <v>187</v>
      </c>
      <c r="AG29" s="795" t="s">
        <v>189</v>
      </c>
      <c r="AH29" s="795" t="s">
        <v>190</v>
      </c>
      <c r="AI29" s="798" t="s">
        <v>351</v>
      </c>
      <c r="AJ29" s="799" t="s">
        <v>396</v>
      </c>
      <c r="AK29" s="816" t="s">
        <v>242</v>
      </c>
      <c r="AL29" s="233"/>
    </row>
    <row r="30" spans="1:38" x14ac:dyDescent="0.25">
      <c r="A30" s="5"/>
      <c r="B30" s="915">
        <v>2</v>
      </c>
      <c r="C30" s="916">
        <v>7.2098472242682803E-3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233"/>
      <c r="R30" s="527"/>
      <c r="S30" s="528"/>
      <c r="T30" s="233"/>
      <c r="U30" s="528"/>
      <c r="V30" s="528"/>
      <c r="W30" s="528"/>
      <c r="X30" s="527"/>
      <c r="Y30" s="528"/>
      <c r="Z30" s="528"/>
      <c r="AA30" s="527"/>
      <c r="AB30" s="527"/>
      <c r="AC30" s="527"/>
      <c r="AD30" s="527"/>
      <c r="AE30" s="564"/>
      <c r="AF30" s="564"/>
      <c r="AG30" s="564"/>
      <c r="AH30" s="564"/>
      <c r="AI30" s="799"/>
      <c r="AJ30" s="819"/>
      <c r="AK30" s="816"/>
      <c r="AL30" s="233"/>
    </row>
    <row r="31" spans="1:38" x14ac:dyDescent="0.25">
      <c r="A31" s="5"/>
      <c r="B31" s="915">
        <v>1</v>
      </c>
      <c r="C31" s="916">
        <v>3.7473804357905259E-3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233"/>
      <c r="R31" s="25">
        <f>_xlfn.IFS(('System Capacities'!$N$19+'System Capacities'!$N$32=2),(ABS(AD18/$G$13)),('System Capacities'!$N$19+'System Capacities'!$N$32=3),((ABS(AD18-'System Capacities'!$C$46)/ABS($G$13))+('System Capacities'!$D$46*'System Capacities'!$D$6)),('System Capacities'!$N$19+'System Capacities'!$N$32=4),((ABS((AD18-AJ18)-'System Capacities'!$C$47)/ABS($G$13))+('System Capacities'!$D$47*'System Capacities'!$D$6)),('System Capacities'!$N$19+'System Capacities'!$N$32=5),((ABS((AD18-AJ18)-'System Capacities'!$C$48)/ABS($G$13))+('System Capacities'!$D$48*'System Capacities'!$D$6)),('System Capacities'!$N$19+'System Capacities'!$N$32=6),((ABS((AD18-AJ18)-'System Capacities'!$C$49)/ABS($G$13))+('System Capacities'!$D$49*'System Capacities'!$D$6)),('System Capacities'!$N$19+'System Capacities'!$N$32=7),((ABS((AD18-AJ18)-'System Capacities'!$C$50)/ABS($G$13))+('System Capacities'!$D$50*'System Capacities'!$D$6)),('System Capacities'!$N$19+'System Capacities'!$N$32=8),((ABS((AD18-AJ18)-'System Capacities'!$C$51)/ABS($G$13))+('System Capacities'!$D$51*'System Capacities'!$D$6)),('System Capacities'!$N$19+'System Capacities'!$N$32=9),((ABS((AD18-AJ18)-'System Capacities'!$C$52)/ABS($G$13))+('System Capacities'!$D$52*'System Capacities'!$D$6)),('System Capacities'!$N$19+'System Capacities'!$N$32=10),((ABS((AD18-AJ18)-'System Capacities'!$C$53)/ABS($G$13))+('System Capacities'!$D$53*'System Capacities'!$D$6)))</f>
        <v>1.9777501858191885E-3</v>
      </c>
      <c r="S31" s="275">
        <f>S32+R31</f>
        <v>9.1866918286666269E-3</v>
      </c>
      <c r="T31" s="233"/>
      <c r="U31" s="10">
        <v>3</v>
      </c>
      <c r="V31" s="21">
        <f>V5</f>
        <v>8.75</v>
      </c>
      <c r="W31" s="25">
        <f>R31/(V31-V32)</f>
        <v>6.592500619397295E-4</v>
      </c>
      <c r="X31" s="250">
        <f>S31</f>
        <v>9.1866918286666269E-3</v>
      </c>
      <c r="Y31" s="21">
        <f>'Structural Information'!$AJ$6</f>
        <v>63.074599999999997</v>
      </c>
      <c r="Z31" s="21">
        <f>Y31*X31</f>
        <v>0.57944691241641599</v>
      </c>
      <c r="AA31" s="21">
        <f>((Y31*X31)/(Z35)*$L$12)</f>
        <v>132.0414370881507</v>
      </c>
      <c r="AB31" s="21">
        <f>AD31+$O$12</f>
        <v>132.0414370881507</v>
      </c>
      <c r="AC31" s="21">
        <f>AA31</f>
        <v>132.0414370881507</v>
      </c>
      <c r="AD31" s="251">
        <f>AC31-$O$12</f>
        <v>132.0414370881507</v>
      </c>
      <c r="AE31" s="252">
        <f>_xlfn.IFS((W31&lt;='Frame Capacities'!$BV$11),(W31*'Frame Capacities'!$BO$4*'Frame Capacities'!$BP$11),(AND((W31&gt;'Frame Capacities'!$BV$11),(W31&lt;='Frame Capacities'!$BW$11))),((W31-'Frame Capacities'!$BV$11)*'Frame Capacities'!$BO$4*('Frame Capacities'!$BQ$11)+'Frame Capacities'!$BJ$11),(AND((W31&gt;'Frame Capacities'!$BW$11),(W31&lt;='Frame Capacities'!$BX$11))),((W31-'Frame Capacities'!$BW$11)*'Frame Capacities'!$BO$4*('Frame Capacities'!$BR$11)+'Frame Capacities'!$BK$11),(AND((W31&gt;'Frame Capacities'!$BX$11),(W31&lt;='Frame Capacities'!$BY$11))),((W31-'Frame Capacities'!$BX$11)*'Frame Capacities'!$BO$4*('Frame Capacities'!$BS$11)+'Frame Capacities'!$BL$11),(AND((W31&gt;'Frame Capacities'!$BY$11),(W31&lt;='Frame Capacities'!$BZ$11))),((W31-'Frame Capacities'!$BY$11)*'Frame Capacities'!$BO$4*('Frame Capacities'!$BT$11)+'Frame Capacities'!$BM$11))</f>
        <v>9.3233942243150292</v>
      </c>
      <c r="AF31" s="253">
        <f>_xlfn.IFS((W31&lt;='Infill Capacities'!$CT$11),(W31*'Infill Capacities'!$CO$11*'Infill Capacities'!$CN$4),(AND((W31&gt;'Infill Capacities'!$CT$11),(W31&lt;='Infill Capacities'!$CU$11))),((W31-'Infill Capacities'!$CT$11)*'Infill Capacities'!$CN$4*('Infill Capacities'!$CP$11)+'Infill Capacities'!$CJ$11),(AND((W31&gt;'Infill Capacities'!$CU$11),(W31&lt;='Infill Capacities'!$CV$11))),((W31-'Infill Capacities'!$CU$11)*'Infill Capacities'!$CN$4*('Infill Capacities'!$CQ$11)+'Infill Capacities'!$CK$11),(AND((W31&gt;'Infill Capacities'!$CV$11),(W31&lt;='Infill Capacities'!$CW$11))),((W31-'Infill Capacities'!$CV$11)*'Infill Capacities'!$CN$4*('Infill Capacities'!$CR$11)+'Infill Capacities'!$CM$11))</f>
        <v>122.71760460746479</v>
      </c>
      <c r="AG31" s="25">
        <f>AE31/$C$13</f>
        <v>6.8689053715484019E-2</v>
      </c>
      <c r="AH31" s="258">
        <f>AF31/$D$13</f>
        <v>0.35756877799377851</v>
      </c>
      <c r="AI31" s="255">
        <f>AE31+AF31</f>
        <v>132.04099883177983</v>
      </c>
      <c r="AJ31" s="256">
        <f>AD31-AI31</f>
        <v>4.3825637087024916E-4</v>
      </c>
      <c r="AK31" s="259">
        <f>(AC31-(AI31))/AC31</f>
        <v>3.3190821043372144E-6</v>
      </c>
      <c r="AL31" s="233"/>
    </row>
    <row r="32" spans="1:38" ht="15.75" thickBot="1" x14ac:dyDescent="0.3">
      <c r="A32" s="5"/>
      <c r="B32" s="917">
        <v>0</v>
      </c>
      <c r="C32" s="918"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233"/>
      <c r="R32" s="25">
        <f>_xlfn.IFS(('System Capacities'!$N$20+'System Capacities'!$N$33=2),(ABS(AD19/$G$14)),('System Capacities'!$N$20+'System Capacities'!$N$33=3),((ABS(AD19-'System Capacities'!$G$46)/ABS($G$14))+('System Capacities'!$H$46*'System Capacities'!$D$7)),('System Capacities'!$N$20+'System Capacities'!$N$33=4),((ABS((AD19-AJ19)-'System Capacities'!$G$47)/ABS($G$14))+('System Capacities'!$H$47*'System Capacities'!$D$7)),('System Capacities'!$N$20+'System Capacities'!$N$33=5),((ABS((AD19-AJ19)-'System Capacities'!$G$48)/ABS($G$14))+('System Capacities'!$H$48*'System Capacities'!$D$7)),('System Capacities'!$N$20+'System Capacities'!$N$33=6),((ABS((AD19-AJ19)-'System Capacities'!$G$49)/ABS($G$14))+('System Capacities'!$H$49*'System Capacities'!$D$7)),('System Capacities'!$N$20+'System Capacities'!$N$33=7),((ABS((AD19-AJ19)-'System Capacities'!$G$50)/ABS($G$14))+('System Capacities'!$H$50*'System Capacities'!$D$7)),('System Capacities'!$N$20+'System Capacities'!$N$33=8),((ABS((AD19-AJ19)-'System Capacities'!$G$51)/ABS($G$14))+('System Capacities'!$H$51*'System Capacities'!$D$7)),('System Capacities'!$N$20+'System Capacities'!$N$33=9),((ABS((AD19-AJ19)-'System Capacities'!$G$52)/ABS($G$14))+('System Capacities'!$H$52*'System Capacities'!$D$7)),('System Capacities'!$N$20+'System Capacities'!$N$33=10),((ABS((AD19-AJ19)-'System Capacities'!$G$53)/ABS($G$14))+('System Capacities'!$H$53*'System Capacities'!$D$7)))</f>
        <v>3.4624412308719241E-3</v>
      </c>
      <c r="S32" s="275">
        <f>S33+R32</f>
        <v>7.2089416428474384E-3</v>
      </c>
      <c r="T32" s="233"/>
      <c r="U32" s="10">
        <v>2</v>
      </c>
      <c r="V32" s="21">
        <f>V6</f>
        <v>5.75</v>
      </c>
      <c r="W32" s="25">
        <f>R32/(V32-V33)</f>
        <v>1.154147076957308E-3</v>
      </c>
      <c r="X32" s="250">
        <f>S32</f>
        <v>7.2089416428474384E-3</v>
      </c>
      <c r="Y32" s="21">
        <f>'Structural Information'!$AJ$7</f>
        <v>67.278400000000005</v>
      </c>
      <c r="Z32" s="21">
        <f>Y32*X32</f>
        <v>0.48500605942414715</v>
      </c>
      <c r="AA32" s="21">
        <f>((Y32*X32)/(Z35)*$L$12)</f>
        <v>110.52073228893627</v>
      </c>
      <c r="AB32" s="21">
        <f>AD32-AD31+$O$13</f>
        <v>110.5202940325654</v>
      </c>
      <c r="AC32" s="21">
        <f>AC31+AA32</f>
        <v>242.56216937708697</v>
      </c>
      <c r="AD32" s="251">
        <f>AC32-AJ31-$O$13</f>
        <v>242.5617311207161</v>
      </c>
      <c r="AE32" s="252">
        <f>_xlfn.IFS((W32&lt;='Frame Capacities'!$BV$12),(W32*'Frame Capacities'!$BO$5*'Frame Capacities'!$BP$12),(AND((W32&gt;'Frame Capacities'!$BV$12),(W32&lt;='Frame Capacities'!$BW$12))),((W32-'Frame Capacities'!$BV$12)*'Frame Capacities'!$BO$5*('Frame Capacities'!$BQ$12)+'Frame Capacities'!$BJ$12),(AND((W32&gt;'Frame Capacities'!$BW$12),(W32&lt;='Frame Capacities'!$BX$12))),((W32-'Frame Capacities'!$BW$12)*'Frame Capacities'!$BO$5*('Frame Capacities'!$BR$12)+'Frame Capacities'!$BK$12),(AND((W32&gt;'Frame Capacities'!$BX$12),(W32&lt;='Frame Capacities'!$BY$12))),((W32-'Frame Capacities'!$BX$12)*'Frame Capacities'!$BO$5*('Frame Capacities'!$BS$12)+'Frame Capacities'!$BL$12),(AND((W32&gt;'Frame Capacities'!$BY$12),(W32&lt;='Frame Capacities'!$BZ$12))),((W32-'Frame Capacities'!$BY$12)*'Frame Capacities'!$BO$5*('Frame Capacities'!$BT$12)+'Frame Capacities'!$BM$12))</f>
        <v>18.695832537900714</v>
      </c>
      <c r="AF32" s="253">
        <f>_xlfn.IFS((W32&lt;='Infill Capacities'!$CT$12),(W32*'Infill Capacities'!$CO$12*'Infill Capacities'!$CN$5),(AND((W32&gt;'Infill Capacities'!$CT$12),(W32&lt;='Infill Capacities'!$CU$12))),((W32-'Infill Capacities'!$CT$12)*'Infill Capacities'!$CN$5*('Infill Capacities'!$CP$12)+'Infill Capacities'!$CJ$12),(AND((W32&gt;'Infill Capacities'!$CU$12),(W32&lt;='Infill Capacities'!$CV$12))),((W32-'Infill Capacities'!$CU$12)*'Infill Capacities'!$CN$5*('Infill Capacities'!$CQ$12)+'Infill Capacities'!$CK$12),(AND((W32&gt;'Infill Capacities'!$CV$12),(W32&lt;='Infill Capacities'!$CW$12))),((W32-'Infill Capacities'!$CV$12)*'Infill Capacities'!$CN$5*('Infill Capacities'!$CR$12)+'Infill Capacities'!$CM$12))</f>
        <v>223.86485782998352</v>
      </c>
      <c r="AG32" s="25">
        <f>AE32/$C$14</f>
        <v>0.12578492400471439</v>
      </c>
      <c r="AH32" s="258">
        <f>AF32/$D$14</f>
        <v>0.65228688178899619</v>
      </c>
      <c r="AI32" s="255">
        <f>AE32+AF32</f>
        <v>242.56069036788423</v>
      </c>
      <c r="AJ32" s="256">
        <f>AD32-AI32</f>
        <v>1.0407528318694403E-3</v>
      </c>
      <c r="AK32" s="259">
        <f>(AC32-(AI32))/AC32</f>
        <v>6.0974438286805677E-6</v>
      </c>
      <c r="AL32" s="233"/>
    </row>
    <row r="33" spans="1:38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233"/>
      <c r="R33" s="25">
        <f>_xlfn.IFS(('System Capacities'!$N$21+'System Capacities'!$N$34=2),(AD20/$G$15),('System Capacities'!$N$21+'System Capacities'!$N$34=3),((ABS(AD20-'System Capacities'!$K$46)/ABS($G$15))+('System Capacities'!$L$46*'System Capacities'!$D$8)),('System Capacities'!$N$21+'System Capacities'!$N$34=4),((ABS((AD20-AJ20)-'System Capacities'!$K$47)/ABS($G$15))+('System Capacities'!$L$47*'System Capacities'!$D$8)),('System Capacities'!$N$21+'System Capacities'!$N$34=5),((ABS((AD20-AJ20)-'System Capacities'!$K$48)/ABS($G$15))+('System Capacities'!$L$48*'System Capacities'!$D$8)),('System Capacities'!$N$21+'System Capacities'!$N$34=6),((ABS((AD20-AJ20)-'System Capacities'!$K$49)/ABS($G$15))+('System Capacities'!$L$49*'System Capacities'!$D$8)),('System Capacities'!$N$21+'System Capacities'!$N$34=7),((ABS((AD20-AJ20)-'System Capacities'!$K$50)/ABS($G$15))+('System Capacities'!$L$50*'System Capacities'!$D$8)),('System Capacities'!$N$21+'System Capacities'!$N$34=8),((ABS((AD20-AJ20)-'System Capacities'!$K$51)/ABS($G$15))+('System Capacities'!$L$51*'System Capacities'!$D$8)),('System Capacities'!$N$21+'System Capacities'!$N$34=9),((ABS((AD20-AJ20)-'System Capacities'!$K$52)/ABS($G$15))+('System Capacities'!$L$52*'System Capacities'!$D$8)),('System Capacities'!$N$21+'System Capacities'!$N$34=10),((ABS((AD20-AJ20)-'System Capacities'!$K$53)/ABS($G$15))+('System Capacities'!$L$531*'System Capacities'!$D$8)))</f>
        <v>3.7465004119755147E-3</v>
      </c>
      <c r="S33" s="275">
        <f>S34+R33</f>
        <v>3.7465004119755147E-3</v>
      </c>
      <c r="T33" s="233"/>
      <c r="U33" s="10">
        <v>1</v>
      </c>
      <c r="V33" s="21">
        <f>V7</f>
        <v>2.75</v>
      </c>
      <c r="W33" s="25">
        <f>R33/(V33-V34)</f>
        <v>1.3623637861729144E-3</v>
      </c>
      <c r="X33" s="250">
        <f>S33</f>
        <v>3.7465004119755147E-3</v>
      </c>
      <c r="Y33" s="21">
        <f>'Structural Information'!$AJ$8</f>
        <v>67.278400000000005</v>
      </c>
      <c r="Z33" s="21">
        <f>Y33*X33</f>
        <v>0.25205855331705351</v>
      </c>
      <c r="AA33" s="21">
        <f>((Y33*X33)/(Z35)*$L$12)</f>
        <v>57.437830622912998</v>
      </c>
      <c r="AB33" s="21">
        <f>AD33-AD32+$O$14</f>
        <v>57.437228126452055</v>
      </c>
      <c r="AC33" s="21">
        <f>AC32+AA33</f>
        <v>300</v>
      </c>
      <c r="AD33" s="251">
        <f>AC33-AJ32-$O$14</f>
        <v>299.99895924716816</v>
      </c>
      <c r="AE33" s="252">
        <f>_xlfn.IFS((W33&lt;='Frame Capacities'!$BV$13),(W33*'Frame Capacities'!$BO$6*'Frame Capacities'!$BP$13),(AND((W33&gt;'Frame Capacities'!$BV$13),(W33&lt;='Frame Capacities'!$BW$13))),((W33-'Frame Capacities'!$BV$13)*'Frame Capacities'!$BO$6*('Frame Capacities'!$BQ$13)+'Frame Capacities'!$BJ$13),(AND((W33&gt;'Frame Capacities'!$BW$13),(W33&lt;='Frame Capacities'!$BX$13))),((W33-'Frame Capacities'!$BW$13)*'Frame Capacities'!$BO$6*('Frame Capacities'!$BR$13)+'Frame Capacities'!$BK$13),(AND((W33&gt;'Frame Capacities'!$BX$13),(W33&lt;='Frame Capacities'!$BY$13))),((W33-'Frame Capacities'!$BX$13)*'Frame Capacities'!$BO$6*('Frame Capacities'!$BS$13)+'Frame Capacities'!$BL$13),(AND((W33&gt;'Frame Capacities'!$BY$13),(W33&lt;='Frame Capacities'!$BZ$13))),((W33-'Frame Capacities'!$BY$13)*'Frame Capacities'!$BO$6*('Frame Capacities'!$BT$13)+'Frame Capacities'!$BM$13))</f>
        <v>31.269561428375447</v>
      </c>
      <c r="AF33" s="253">
        <f>_xlfn.IFS((W33&lt;='Infill Capacities'!$CT$13),(W33*'Infill Capacities'!$CO$13*'Infill Capacities'!$CN$6),(AND((W33&gt;'Infill Capacities'!$CT$13),(W33&lt;='Infill Capacities'!$CU$13))),((W33-'Infill Capacities'!$CT$13)*'Infill Capacities'!$CN$6*('Infill Capacities'!$CP$13)+'Infill Capacities'!$CJ$13),(AND((W33&gt;'Infill Capacities'!$CU$13),(W33&lt;='Infill Capacities'!$CV$13))),((W33-'Infill Capacities'!$CU$13)*'Infill Capacities'!$CN$6*('Infill Capacities'!$CQ$13)+'Infill Capacities'!$CK$13),(AND((W33&gt;'Infill Capacities'!$CV$13),(W33&lt;='Infill Capacities'!$CW$13))),((W33-'Infill Capacities'!$CV$13)*'Infill Capacities'!$CN$6*('Infill Capacities'!$CR$13)+'Infill Capacities'!$CM$13))</f>
        <v>268.72672458302418</v>
      </c>
      <c r="AG33" s="25">
        <f>AE33/$C$15</f>
        <v>0.16578232876042506</v>
      </c>
      <c r="AH33" s="258">
        <f>AF33/$D$15</f>
        <v>0.78300327675706338</v>
      </c>
      <c r="AI33" s="255">
        <f>AE33+AF33</f>
        <v>299.9962860113996</v>
      </c>
      <c r="AJ33" s="256">
        <f>AD33-AI33</f>
        <v>2.6732357685546049E-3</v>
      </c>
      <c r="AK33" s="259">
        <f>(AC33-(AI33))/AC33</f>
        <v>1.2379962001318745E-5</v>
      </c>
      <c r="AL33" s="233"/>
    </row>
    <row r="34" spans="1:38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233"/>
      <c r="R34" s="25">
        <v>0</v>
      </c>
      <c r="S34" s="275">
        <f>R34</f>
        <v>0</v>
      </c>
      <c r="T34" s="233"/>
      <c r="U34" s="10">
        <v>0</v>
      </c>
      <c r="V34" s="21">
        <f>V8</f>
        <v>0</v>
      </c>
      <c r="W34" s="280" t="s">
        <v>66</v>
      </c>
      <c r="X34" s="250">
        <f>S34</f>
        <v>0</v>
      </c>
      <c r="Y34" s="21" t="str">
        <f>E8</f>
        <v>-</v>
      </c>
      <c r="Z34" s="21">
        <v>0</v>
      </c>
      <c r="AA34" s="21" t="s">
        <v>66</v>
      </c>
      <c r="AB34" s="21"/>
      <c r="AC34" s="264" t="s">
        <v>66</v>
      </c>
      <c r="AD34" s="264"/>
      <c r="AE34" s="252" t="s">
        <v>66</v>
      </c>
      <c r="AF34" s="252" t="s">
        <v>66</v>
      </c>
      <c r="AG34" s="260" t="s">
        <v>66</v>
      </c>
      <c r="AH34" s="252" t="s">
        <v>66</v>
      </c>
      <c r="AI34" s="262" t="s">
        <v>66</v>
      </c>
      <c r="AJ34" s="262" t="s">
        <v>66</v>
      </c>
      <c r="AL34" s="233"/>
    </row>
    <row r="35" spans="1:38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233"/>
      <c r="R35" s="233"/>
      <c r="S35" s="233"/>
      <c r="T35" s="233"/>
      <c r="U35" s="233"/>
      <c r="V35" s="233"/>
      <c r="W35" s="233"/>
      <c r="X35" s="233"/>
      <c r="Y35" s="372" t="s">
        <v>78</v>
      </c>
      <c r="Z35" s="373">
        <f>SUM(Z31:Z34)</f>
        <v>1.3165115251576167</v>
      </c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</row>
    <row r="36" spans="1:38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</row>
    <row r="37" spans="1:38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</row>
    <row r="38" spans="1:38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</row>
    <row r="39" spans="1:38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</row>
    <row r="40" spans="1:38" ht="15.75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</row>
    <row r="41" spans="1:38" ht="15.75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233"/>
      <c r="R41" s="830" t="s">
        <v>250</v>
      </c>
      <c r="S41" s="832"/>
      <c r="T41" s="249"/>
      <c r="U41" s="830" t="s">
        <v>250</v>
      </c>
      <c r="V41" s="831"/>
      <c r="W41" s="831"/>
      <c r="X41" s="831"/>
      <c r="Y41" s="831"/>
      <c r="Z41" s="831"/>
      <c r="AA41" s="831"/>
      <c r="AB41" s="831"/>
      <c r="AC41" s="831"/>
      <c r="AD41" s="831"/>
      <c r="AE41" s="831"/>
      <c r="AF41" s="831"/>
      <c r="AG41" s="831"/>
      <c r="AH41" s="831"/>
      <c r="AI41" s="831"/>
      <c r="AJ41" s="832"/>
      <c r="AK41" s="233"/>
      <c r="AL41" s="233"/>
    </row>
    <row r="42" spans="1:38" x14ac:dyDescent="0.25">
      <c r="A42" s="5"/>
      <c r="B42" s="8"/>
      <c r="C42" s="28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233"/>
      <c r="R42" s="564" t="s">
        <v>81</v>
      </c>
      <c r="S42" s="794" t="s">
        <v>80</v>
      </c>
      <c r="T42" s="233"/>
      <c r="U42" s="794" t="s">
        <v>0</v>
      </c>
      <c r="V42" s="794" t="s">
        <v>72</v>
      </c>
      <c r="W42" s="794" t="s">
        <v>101</v>
      </c>
      <c r="X42" s="564" t="s">
        <v>74</v>
      </c>
      <c r="Y42" s="794" t="s">
        <v>76</v>
      </c>
      <c r="Z42" s="794" t="s">
        <v>77</v>
      </c>
      <c r="AA42" s="527" t="s">
        <v>432</v>
      </c>
      <c r="AB42" s="527" t="s">
        <v>433</v>
      </c>
      <c r="AC42" s="527" t="s">
        <v>434</v>
      </c>
      <c r="AD42" s="527" t="s">
        <v>435</v>
      </c>
      <c r="AE42" s="795" t="s">
        <v>188</v>
      </c>
      <c r="AF42" s="795" t="s">
        <v>187</v>
      </c>
      <c r="AG42" s="795" t="s">
        <v>189</v>
      </c>
      <c r="AH42" s="795" t="s">
        <v>190</v>
      </c>
      <c r="AI42" s="798" t="s">
        <v>351</v>
      </c>
      <c r="AJ42" s="799" t="s">
        <v>396</v>
      </c>
      <c r="AK42" s="816" t="s">
        <v>242</v>
      </c>
      <c r="AL42" s="233"/>
    </row>
    <row r="43" spans="1:38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233"/>
      <c r="R43" s="527"/>
      <c r="S43" s="528"/>
      <c r="T43" s="233"/>
      <c r="U43" s="528"/>
      <c r="V43" s="528"/>
      <c r="W43" s="528"/>
      <c r="X43" s="527"/>
      <c r="Y43" s="528"/>
      <c r="Z43" s="528"/>
      <c r="AA43" s="527"/>
      <c r="AB43" s="527"/>
      <c r="AC43" s="527"/>
      <c r="AD43" s="527"/>
      <c r="AE43" s="564"/>
      <c r="AF43" s="564"/>
      <c r="AG43" s="564"/>
      <c r="AH43" s="564"/>
      <c r="AI43" s="799"/>
      <c r="AJ43" s="819"/>
      <c r="AK43" s="816"/>
      <c r="AL43" s="233"/>
    </row>
    <row r="44" spans="1:38" ht="15.75" thickBot="1" x14ac:dyDescent="0.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233"/>
      <c r="R44" s="25">
        <f>_xlfn.IFS(('System Capacities'!$N$19+'System Capacities'!$N$32=2),(ABS(AD31/$G$13)),('System Capacities'!$N$19+'System Capacities'!$N$32=3),((ABS(AD31-'System Capacities'!$C$46)/ABS($G$13))+('System Capacities'!$D$46*'System Capacities'!$D$6)),('System Capacities'!$N$19+'System Capacities'!$N$32=4),((ABS((AD31-AJ31)-'System Capacities'!$C$47)/ABS($G$13))+('System Capacities'!$D$47*'System Capacities'!$D$6)),('System Capacities'!$N$19+'System Capacities'!$N$32=5),((ABS((AD31-AJ31)-'System Capacities'!$C$48)/ABS($G$13))+('System Capacities'!$D$48*'System Capacities'!$D$6)),('System Capacities'!$N$19+'System Capacities'!$N$32=6),((ABS((AD31-AJ31)-'System Capacities'!$C$49)/ABS($G$13))+('System Capacities'!$D$49*'System Capacities'!$D$6)),('System Capacities'!$N$19+'System Capacities'!$N$32=7),((ABS((AD31-AJ31)-'System Capacities'!$C$50)/ABS($G$13))+('System Capacities'!$D$50*'System Capacities'!$D$6)),('System Capacities'!$N$19+'System Capacities'!$N$32=8),((ABS((AD31-AJ31)-'System Capacities'!$C$51)/ABS($G$13))+('System Capacities'!$D$51*'System Capacities'!$D$6)),('System Capacities'!$N$19+'System Capacities'!$N$32=9),((ABS((AD31-AJ31)-'System Capacities'!$C$52)/ABS($G$13))+('System Capacities'!$D$52*'System Capacities'!$D$6)),('System Capacities'!$N$19+'System Capacities'!$N$32=10),((ABS((AD31-AJ31)-'System Capacities'!$C$53)/ABS($G$13))+('System Capacities'!$D$53*'System Capacities'!$D$6)))</f>
        <v>1.9777567501562251E-3</v>
      </c>
      <c r="S44" s="275">
        <f>S45+R44</f>
        <v>9.1867466339434316E-3</v>
      </c>
      <c r="T44" s="233"/>
      <c r="U44" s="10">
        <v>3</v>
      </c>
      <c r="V44" s="21">
        <f>V5</f>
        <v>8.75</v>
      </c>
      <c r="W44" s="25">
        <f>R44/(V44-V45)</f>
        <v>6.59252250052075E-4</v>
      </c>
      <c r="X44" s="250">
        <f>S44</f>
        <v>9.1867466339434316E-3</v>
      </c>
      <c r="Y44" s="21">
        <f>'Structural Information'!$AJ$6</f>
        <v>63.074599999999997</v>
      </c>
      <c r="Z44" s="21">
        <f>Y44*X44</f>
        <v>0.57945036923732829</v>
      </c>
      <c r="AA44" s="21">
        <f>((Y44*X44)/(Z48)*$L$12)</f>
        <v>132.0413273128149</v>
      </c>
      <c r="AB44" s="21">
        <f>AD44+$O$12</f>
        <v>132.0413273128149</v>
      </c>
      <c r="AC44" s="21">
        <f>AA44</f>
        <v>132.0413273128149</v>
      </c>
      <c r="AD44" s="251">
        <f>AC44-$O$12</f>
        <v>132.0413273128149</v>
      </c>
      <c r="AE44" s="252">
        <f>_xlfn.IFS((W44&lt;='Frame Capacities'!$BV$11),(W44*'Frame Capacities'!$BO$4*'Frame Capacities'!$BP$11),(AND((W44&gt;'Frame Capacities'!$BV$11),(W44&lt;='Frame Capacities'!$BW$11))),((W44-'Frame Capacities'!$BV$11)*'Frame Capacities'!$BO$4*('Frame Capacities'!$BQ$11)+'Frame Capacities'!$BJ$11),(AND((W44&gt;'Frame Capacities'!$BW$11),(W44&lt;='Frame Capacities'!$BX$11))),((W44-'Frame Capacities'!$BW$11)*'Frame Capacities'!$BO$4*('Frame Capacities'!$BR$11)+'Frame Capacities'!$BK$11),(AND((W44&gt;'Frame Capacities'!$BX$11),(W44&lt;='Frame Capacities'!$BY$11))),((W44-'Frame Capacities'!$BX$11)*'Frame Capacities'!$BO$4*('Frame Capacities'!$BS$11)+'Frame Capacities'!$BL$11),(AND((W44&gt;'Frame Capacities'!$BY$11),(W44&lt;='Frame Capacities'!$BZ$11))),((W44-'Frame Capacities'!$BY$11)*'Frame Capacities'!$BO$4*('Frame Capacities'!$BT$11)+'Frame Capacities'!$BM$11))</f>
        <v>9.3234251695286634</v>
      </c>
      <c r="AF44" s="253">
        <f>_xlfn.IFS((W44&lt;='Infill Capacities'!$CT$11),(W44*'Infill Capacities'!$CO$11*'Infill Capacities'!$CN$4),(AND((W44&gt;'Infill Capacities'!$CT$11),(W44&lt;='Infill Capacities'!$CU$11))),((W44-'Infill Capacities'!$CT$11)*'Infill Capacities'!$CN$4*('Infill Capacities'!$CP$11)+'Infill Capacities'!$CJ$11),(AND((W44&gt;'Infill Capacities'!$CU$11),(W44&lt;='Infill Capacities'!$CV$11))),((W44-'Infill Capacities'!$CU$11)*'Infill Capacities'!$CN$4*('Infill Capacities'!$CQ$11)+'Infill Capacities'!$CK$11),(AND((W44&gt;'Infill Capacities'!$CV$11),(W44&lt;='Infill Capacities'!$CW$11))),((W44-'Infill Capacities'!$CV$11)*'Infill Capacities'!$CN$4*('Infill Capacities'!$CR$11)+'Infill Capacities'!$CM$11))</f>
        <v>122.71801191862205</v>
      </c>
      <c r="AG44" s="25">
        <f>AE44/$C$13</f>
        <v>6.8689281700849689E-2</v>
      </c>
      <c r="AH44" s="258">
        <f>AF44/$D$13</f>
        <v>0.35756996479784975</v>
      </c>
      <c r="AI44" s="255">
        <f>AE44+AF44</f>
        <v>132.04143708815073</v>
      </c>
      <c r="AJ44" s="256">
        <f>AD44-AI44</f>
        <v>-1.0977533582945398E-4</v>
      </c>
      <c r="AK44" s="259">
        <f>(AC44-(AI44))/AC44</f>
        <v>-8.3137104165416882E-7</v>
      </c>
      <c r="AL44" s="233"/>
    </row>
    <row r="45" spans="1:3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33"/>
      <c r="R45" s="25">
        <f>_xlfn.IFS(('System Capacities'!$N$20+'System Capacities'!$N$33=2),(ABS(AD32/$G$14)),('System Capacities'!$N$20+'System Capacities'!$N$33=3),((ABS(AD32-'System Capacities'!$G$46)/ABS($G$14))+('System Capacities'!$H$46*'System Capacities'!$D$7)),('System Capacities'!$N$20+'System Capacities'!$N$33=4),((ABS((AD32-AJ32)-'System Capacities'!$G$47)/ABS($G$14))+('System Capacities'!$H$47*'System Capacities'!$D$7)),('System Capacities'!$N$20+'System Capacities'!$N$33=5),((ABS((AD32-AJ32)-'System Capacities'!$G$48)/ABS($G$14))+('System Capacities'!$H$48*'System Capacities'!$D$7)),('System Capacities'!$N$20+'System Capacities'!$N$33=6),((ABS((AD32-AJ32)-'System Capacities'!$G$49)/ABS($G$14))+('System Capacities'!$H$49*'System Capacities'!$D$7)),('System Capacities'!$N$20+'System Capacities'!$N$33=7),((ABS((AD32-AJ32)-'System Capacities'!$G$50)/ABS($G$14))+('System Capacities'!$H$50*'System Capacities'!$D$7)),('System Capacities'!$N$20+'System Capacities'!$N$33=8),((ABS((AD32-AJ32)-'System Capacities'!$G$51)/ABS($G$14))+('System Capacities'!$H$51*'System Capacities'!$D$7)),('System Capacities'!$N$20+'System Capacities'!$N$33=9),((ABS((AD32-AJ32)-'System Capacities'!$G$52)/ABS($G$14))+('System Capacities'!$H$52*'System Capacities'!$D$7)),('System Capacities'!$N$20+'System Capacities'!$N$33=10),((ABS((AD32-AJ32)-'System Capacities'!$G$53)/ABS($G$14))+('System Capacities'!$H$53*'System Capacities'!$D$7)))</f>
        <v>3.4624560871353636E-3</v>
      </c>
      <c r="S45" s="275">
        <f>S46+R45</f>
        <v>7.2089898837872056E-3</v>
      </c>
      <c r="T45" s="233"/>
      <c r="U45" s="10">
        <v>2</v>
      </c>
      <c r="V45" s="21">
        <f>V6</f>
        <v>5.75</v>
      </c>
      <c r="W45" s="25">
        <f>R45/(V45-V46)</f>
        <v>1.1541520290451212E-3</v>
      </c>
      <c r="X45" s="250">
        <f>S45</f>
        <v>7.2089898837872056E-3</v>
      </c>
      <c r="Y45" s="21">
        <f>'Structural Information'!$AJ$7</f>
        <v>67.278400000000005</v>
      </c>
      <c r="Z45" s="21">
        <f>Y45*X45</f>
        <v>0.48500930499738915</v>
      </c>
      <c r="AA45" s="21">
        <f>((Y45*X45)/(Z48)*$L$12)</f>
        <v>110.52072065328419</v>
      </c>
      <c r="AB45" s="21">
        <f>AD45-AD44+$O$13</f>
        <v>110.52083042862003</v>
      </c>
      <c r="AC45" s="21">
        <f>AC44+AA45</f>
        <v>242.5620479660991</v>
      </c>
      <c r="AD45" s="251">
        <f>AC45-AJ44-$O$13</f>
        <v>242.56215774143493</v>
      </c>
      <c r="AE45" s="252">
        <f>_xlfn.IFS((W45&lt;='Frame Capacities'!$BV$12),(W45*'Frame Capacities'!$BO$5*'Frame Capacities'!$BP$12),(AND((W45&gt;'Frame Capacities'!$BV$12),(W45&lt;='Frame Capacities'!$BW$12))),((W45-'Frame Capacities'!$BV$12)*'Frame Capacities'!$BO$5*('Frame Capacities'!$BQ$12)+'Frame Capacities'!$BJ$12),(AND((W45&gt;'Frame Capacities'!$BW$12),(W45&lt;='Frame Capacities'!$BX$12))),((W45-'Frame Capacities'!$BW$12)*'Frame Capacities'!$BO$5*('Frame Capacities'!$BR$12)+'Frame Capacities'!$BK$12),(AND((W45&gt;'Frame Capacities'!$BX$12),(W45&lt;='Frame Capacities'!$BY$12))),((W45-'Frame Capacities'!$BX$12)*'Frame Capacities'!$BO$5*('Frame Capacities'!$BS$12)+'Frame Capacities'!$BL$12),(AND((W45&gt;'Frame Capacities'!$BY$12),(W45&lt;='Frame Capacities'!$BZ$12))),((W45-'Frame Capacities'!$BY$12)*'Frame Capacities'!$BO$5*('Frame Capacities'!$BT$12)+'Frame Capacities'!$BM$12))</f>
        <v>18.69591275593039</v>
      </c>
      <c r="AF45" s="253">
        <f>_xlfn.IFS((W45&lt;='Infill Capacities'!$CT$12),(W45*'Infill Capacities'!$CO$12*'Infill Capacities'!$CN$5),(AND((W45&gt;'Infill Capacities'!$CT$12),(W45&lt;='Infill Capacities'!$CU$12))),((W45-'Infill Capacities'!$CT$12)*'Infill Capacities'!$CN$5*('Infill Capacities'!$CP$12)+'Infill Capacities'!$CJ$12),(AND((W45&gt;'Infill Capacities'!$CU$12),(W45&lt;='Infill Capacities'!$CV$12))),((W45-'Infill Capacities'!$CU$12)*'Infill Capacities'!$CN$5*('Infill Capacities'!$CQ$12)+'Infill Capacities'!$CK$12),(AND((W45&gt;'Infill Capacities'!$CV$12),(W45&lt;='Infill Capacities'!$CW$12))),((W45-'Infill Capacities'!$CV$12)*'Infill Capacities'!$CN$5*('Infill Capacities'!$CR$12)+'Infill Capacities'!$CM$12))</f>
        <v>223.8658183647857</v>
      </c>
      <c r="AG45" s="25">
        <f>AE45/$C$14</f>
        <v>0.12578546370888355</v>
      </c>
      <c r="AH45" s="258">
        <f>AF45/$D$14</f>
        <v>0.65228968055007475</v>
      </c>
      <c r="AI45" s="255">
        <f>AE45+AF45</f>
        <v>242.56173112071608</v>
      </c>
      <c r="AJ45" s="256">
        <f>AD45-AI45</f>
        <v>4.2662071885501973E-4</v>
      </c>
      <c r="AK45" s="259">
        <f>(AC45-(AI45))/AC45</f>
        <v>1.3062446729912529E-6</v>
      </c>
      <c r="AL45" s="233"/>
    </row>
    <row r="46" spans="1:38" x14ac:dyDescent="0.25">
      <c r="A46" s="6"/>
      <c r="B46" s="6"/>
      <c r="C46" s="6"/>
      <c r="D46" s="6"/>
      <c r="E46" s="813" t="s">
        <v>354</v>
      </c>
      <c r="F46" s="814"/>
      <c r="G46" s="814"/>
      <c r="H46" s="814"/>
      <c r="I46" s="814"/>
      <c r="J46" s="814"/>
      <c r="K46" s="815"/>
      <c r="L46" s="6"/>
      <c r="M46" s="6"/>
      <c r="N46" s="6"/>
      <c r="O46" s="6"/>
      <c r="P46" s="6"/>
      <c r="Q46" s="233"/>
      <c r="R46" s="25">
        <f>_xlfn.IFS(('System Capacities'!$N$21+'System Capacities'!$N$34=2),(AD33/$G$15),('System Capacities'!$N$21+'System Capacities'!$N$34=3),((ABS(AD33-'System Capacities'!$K$46)/ABS($G$15))+('System Capacities'!$L$46*'System Capacities'!$D$8)),('System Capacities'!$N$21+'System Capacities'!$N$34=4),((ABS((AD33-AJ33)-'System Capacities'!$K$47)/ABS($G$15))+('System Capacities'!$L$47*'System Capacities'!$D$8)),('System Capacities'!$N$21+'System Capacities'!$N$34=5),((ABS((AD33-AJ33)-'System Capacities'!$K$48)/ABS($G$15))+('System Capacities'!$L$48*'System Capacities'!$D$8)),('System Capacities'!$N$21+'System Capacities'!$N$34=6),((ABS((AD33-AJ33)-'System Capacities'!$K$49)/ABS($G$15))+('System Capacities'!$L$49*'System Capacities'!$D$8)),('System Capacities'!$N$21+'System Capacities'!$N$34=7),((ABS((AD33-AJ33)-'System Capacities'!$K$50)/ABS($G$15))+('System Capacities'!$L$50*'System Capacities'!$D$8)),('System Capacities'!$N$21+'System Capacities'!$N$34=8),((ABS((AD33-AJ33)-'System Capacities'!$K$51)/ABS($G$15))+('System Capacities'!$L$51*'System Capacities'!$D$8)),('System Capacities'!$N$21+'System Capacities'!$N$34=9),((ABS((AD33-AJ33)-'System Capacities'!$K$52)/ABS($G$15))+('System Capacities'!$L$52*'System Capacities'!$D$8)),('System Capacities'!$N$21+'System Capacities'!$N$34=10),((ABS((AD33-AJ33)-'System Capacities'!$K$53)/ABS($G$15))+('System Capacities'!$L$531*'System Capacities'!$D$8)))</f>
        <v>3.7465337966518424E-3</v>
      </c>
      <c r="S46" s="275">
        <f>S47+R46</f>
        <v>3.7465337966518424E-3</v>
      </c>
      <c r="T46" s="233"/>
      <c r="U46" s="10">
        <v>1</v>
      </c>
      <c r="V46" s="21">
        <f>V7</f>
        <v>2.75</v>
      </c>
      <c r="W46" s="25">
        <f>R46/(V46-V47)</f>
        <v>1.3623759260552155E-3</v>
      </c>
      <c r="X46" s="250">
        <f>S46</f>
        <v>3.7465337966518424E-3</v>
      </c>
      <c r="Y46" s="21">
        <f>'Structural Information'!$AJ$8</f>
        <v>67.278400000000005</v>
      </c>
      <c r="Z46" s="21">
        <f>Y46*X46</f>
        <v>0.2520607993846613</v>
      </c>
      <c r="AA46" s="21">
        <f>((Y46*X46)/(Z48)*$L$12)</f>
        <v>57.437952033900913</v>
      </c>
      <c r="AB46" s="21">
        <f>AD46-AD45+$O$14</f>
        <v>57.437415637846243</v>
      </c>
      <c r="AC46" s="21">
        <f>AC45+AA46</f>
        <v>300</v>
      </c>
      <c r="AD46" s="251">
        <f>AC46-AJ45-$O$14</f>
        <v>299.99957337928117</v>
      </c>
      <c r="AE46" s="252">
        <f>_xlfn.IFS((W46&lt;='Frame Capacities'!$BV$13),(W46*'Frame Capacities'!$BO$6*'Frame Capacities'!$BP$13),(AND((W46&gt;'Frame Capacities'!$BV$13),(W46&lt;='Frame Capacities'!$BW$13))),((W46-'Frame Capacities'!$BV$13)*'Frame Capacities'!$BO$6*('Frame Capacities'!$BQ$13)+'Frame Capacities'!$BJ$13),(AND((W46&gt;'Frame Capacities'!$BW$13),(W46&lt;='Frame Capacities'!$BX$13))),((W46-'Frame Capacities'!$BW$13)*'Frame Capacities'!$BO$6*('Frame Capacities'!$BR$13)+'Frame Capacities'!$BK$13),(AND((W46&gt;'Frame Capacities'!$BX$13),(W46&lt;='Frame Capacities'!$BY$13))),((W46-'Frame Capacities'!$BX$13)*'Frame Capacities'!$BO$6*('Frame Capacities'!$BS$13)+'Frame Capacities'!$BL$13),(AND((W46&gt;'Frame Capacities'!$BY$13),(W46&lt;='Frame Capacities'!$BZ$13))),((W46-'Frame Capacities'!$BY$13)*'Frame Capacities'!$BO$6*('Frame Capacities'!$BT$13)+'Frame Capacities'!$BM$13))</f>
        <v>31.269840068191918</v>
      </c>
      <c r="AF46" s="253">
        <f>_xlfn.IFS((W46&lt;='Infill Capacities'!$CT$13),(W46*'Infill Capacities'!$CO$13*'Infill Capacities'!$CN$6),(AND((W46&gt;'Infill Capacities'!$CT$13),(W46&lt;='Infill Capacities'!$CU$13))),((W46-'Infill Capacities'!$CT$13)*'Infill Capacities'!$CN$6*('Infill Capacities'!$CP$13)+'Infill Capacities'!$CJ$13),(AND((W46&gt;'Infill Capacities'!$CU$13),(W46&lt;='Infill Capacities'!$CV$13))),((W46-'Infill Capacities'!$CU$13)*'Infill Capacities'!$CN$6*('Infill Capacities'!$CQ$13)+'Infill Capacities'!$CK$13),(AND((W46&gt;'Infill Capacities'!$CV$13),(W46&lt;='Infill Capacities'!$CW$13))),((W46-'Infill Capacities'!$CV$13)*'Infill Capacities'!$CN$6*('Infill Capacities'!$CR$13)+'Infill Capacities'!$CM$13))</f>
        <v>268.72911917897625</v>
      </c>
      <c r="AG46" s="25">
        <f>AE46/$C$15</f>
        <v>0.16578380602955037</v>
      </c>
      <c r="AH46" s="258">
        <f>AF46/$D$15</f>
        <v>0.78301025401799595</v>
      </c>
      <c r="AI46" s="255">
        <f>AE46+AF46</f>
        <v>299.99895924716816</v>
      </c>
      <c r="AJ46" s="256">
        <f>AD46-AI46</f>
        <v>6.1413211301442061E-4</v>
      </c>
      <c r="AK46" s="259">
        <f>(AC46-(AI46))/AC46</f>
        <v>3.4691761061367286E-6</v>
      </c>
      <c r="AL46" s="233"/>
    </row>
    <row r="47" spans="1:38" x14ac:dyDescent="0.25">
      <c r="A47" s="6"/>
      <c r="B47" s="6"/>
      <c r="C47" s="6"/>
      <c r="D47" s="6"/>
      <c r="E47" s="286" t="s">
        <v>5</v>
      </c>
      <c r="F47" s="286" t="s">
        <v>2</v>
      </c>
      <c r="G47" s="366" t="s">
        <v>355</v>
      </c>
      <c r="H47" s="501"/>
      <c r="I47" s="366" t="s">
        <v>356</v>
      </c>
      <c r="J47" s="501"/>
      <c r="K47" s="286" t="s">
        <v>353</v>
      </c>
      <c r="L47" s="6"/>
      <c r="M47" s="6"/>
      <c r="N47" s="6"/>
      <c r="O47" s="6"/>
      <c r="P47" s="6"/>
      <c r="Q47" s="233"/>
      <c r="R47" s="25">
        <v>0</v>
      </c>
      <c r="S47" s="275">
        <f>R47</f>
        <v>0</v>
      </c>
      <c r="T47" s="233"/>
      <c r="U47" s="10">
        <v>0</v>
      </c>
      <c r="V47" s="21">
        <f>V8</f>
        <v>0</v>
      </c>
      <c r="W47" s="280" t="s">
        <v>66</v>
      </c>
      <c r="X47" s="250">
        <f>S47</f>
        <v>0</v>
      </c>
      <c r="Y47" s="21" t="str">
        <f>E8</f>
        <v>-</v>
      </c>
      <c r="Z47" s="21">
        <v>0</v>
      </c>
      <c r="AA47" s="21" t="s">
        <v>66</v>
      </c>
      <c r="AB47" s="21"/>
      <c r="AC47" s="264" t="s">
        <v>66</v>
      </c>
      <c r="AD47" s="264"/>
      <c r="AE47" s="252" t="s">
        <v>66</v>
      </c>
      <c r="AF47" s="252" t="s">
        <v>66</v>
      </c>
      <c r="AG47" s="260" t="s">
        <v>66</v>
      </c>
      <c r="AH47" s="252" t="s">
        <v>66</v>
      </c>
      <c r="AI47" s="262" t="s">
        <v>66</v>
      </c>
      <c r="AJ47" s="262" t="s">
        <v>66</v>
      </c>
      <c r="AL47" s="233"/>
    </row>
    <row r="48" spans="1:38" x14ac:dyDescent="0.25">
      <c r="A48" s="6"/>
      <c r="B48" s="6"/>
      <c r="C48" s="6"/>
      <c r="D48" s="6"/>
      <c r="E48" s="287">
        <v>3</v>
      </c>
      <c r="F48" s="9">
        <v>8.75</v>
      </c>
      <c r="G48" s="288">
        <f>AA57</f>
        <v>132.04128020540156</v>
      </c>
      <c r="H48" s="288"/>
      <c r="I48" s="288">
        <f>G48/$AC$59</f>
        <v>0.44013760068467178</v>
      </c>
      <c r="J48" s="288"/>
      <c r="K48" s="289">
        <f>I48/MAX($I$48:$I$51)</f>
        <v>1</v>
      </c>
      <c r="L48" s="6"/>
      <c r="M48" s="6"/>
      <c r="N48" s="6"/>
      <c r="O48" s="6"/>
      <c r="P48" s="6"/>
      <c r="Q48" s="233"/>
      <c r="R48" s="233"/>
      <c r="S48" s="233"/>
      <c r="T48" s="233"/>
      <c r="U48" s="233"/>
      <c r="V48" s="233"/>
      <c r="W48" s="233"/>
      <c r="X48" s="290"/>
      <c r="Y48" s="372" t="s">
        <v>78</v>
      </c>
      <c r="Z48" s="373">
        <f>SUM(Z44:Z47)</f>
        <v>1.3165204736193787</v>
      </c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</row>
    <row r="49" spans="1:38" x14ac:dyDescent="0.25">
      <c r="A49" s="6"/>
      <c r="B49" s="6"/>
      <c r="C49" s="6"/>
      <c r="D49" s="6"/>
      <c r="E49" s="287">
        <v>2</v>
      </c>
      <c r="F49" s="9">
        <v>5.75</v>
      </c>
      <c r="G49" s="288">
        <f>AA58</f>
        <v>110.52074641751736</v>
      </c>
      <c r="H49" s="288"/>
      <c r="I49" s="288">
        <f>G49/$AC$59</f>
        <v>0.3684024880583911</v>
      </c>
      <c r="J49" s="288"/>
      <c r="K49" s="289">
        <f t="shared" ref="K49:K51" si="1">I49/MAX($I$48:$I$51)</f>
        <v>0.8370166227227791</v>
      </c>
      <c r="L49" s="6"/>
      <c r="M49" s="6"/>
      <c r="N49" s="6"/>
      <c r="O49" s="6"/>
      <c r="P49" s="6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</row>
    <row r="50" spans="1:38" x14ac:dyDescent="0.25">
      <c r="A50" s="6"/>
      <c r="B50" s="6"/>
      <c r="C50" s="6"/>
      <c r="D50" s="6"/>
      <c r="E50" s="287">
        <v>1</v>
      </c>
      <c r="F50" s="9">
        <v>2.75</v>
      </c>
      <c r="G50" s="288">
        <f>AA59</f>
        <v>57.437973377081114</v>
      </c>
      <c r="H50" s="288"/>
      <c r="I50" s="288">
        <f>G50/$AC$59</f>
        <v>0.19145991125693701</v>
      </c>
      <c r="J50" s="288"/>
      <c r="K50" s="289">
        <f t="shared" si="1"/>
        <v>0.43500012486800649</v>
      </c>
      <c r="L50" s="6"/>
      <c r="M50" s="6"/>
      <c r="N50" s="6"/>
      <c r="O50" s="6"/>
      <c r="P50" s="6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</row>
    <row r="51" spans="1:38" x14ac:dyDescent="0.25">
      <c r="A51" s="233"/>
      <c r="B51" s="233"/>
      <c r="C51" s="233"/>
      <c r="D51" s="233"/>
      <c r="E51" s="291">
        <v>0</v>
      </c>
      <c r="F51" s="292">
        <v>0</v>
      </c>
      <c r="G51" s="293">
        <v>0</v>
      </c>
      <c r="H51" s="293"/>
      <c r="I51" s="293">
        <f>G51/$AC$59</f>
        <v>0</v>
      </c>
      <c r="J51" s="293"/>
      <c r="K51" s="294">
        <f t="shared" si="1"/>
        <v>0</v>
      </c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</row>
    <row r="52" spans="1:38" x14ac:dyDescent="0.25">
      <c r="A52" s="233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</row>
    <row r="53" spans="1:38" ht="15.75" thickBot="1" x14ac:dyDescent="0.3">
      <c r="A53" s="233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</row>
    <row r="54" spans="1:38" ht="15.75" customHeight="1" thickBot="1" x14ac:dyDescent="0.3">
      <c r="A54" s="233"/>
      <c r="B54" s="233"/>
      <c r="C54" s="295"/>
      <c r="D54" s="295"/>
      <c r="E54" s="233"/>
      <c r="F54" s="233"/>
      <c r="G54" s="233"/>
      <c r="H54" s="233"/>
      <c r="I54" s="233"/>
      <c r="J54" s="233"/>
      <c r="K54" s="233"/>
      <c r="L54" s="295"/>
      <c r="M54" s="295"/>
      <c r="N54" s="295"/>
      <c r="O54" s="295"/>
      <c r="P54" s="295"/>
      <c r="Q54" s="233"/>
      <c r="R54" s="833" t="s">
        <v>251</v>
      </c>
      <c r="S54" s="835"/>
      <c r="T54" s="249"/>
      <c r="U54" s="833" t="s">
        <v>251</v>
      </c>
      <c r="V54" s="834"/>
      <c r="W54" s="834"/>
      <c r="X54" s="834"/>
      <c r="Y54" s="834"/>
      <c r="Z54" s="834"/>
      <c r="AA54" s="834"/>
      <c r="AB54" s="834"/>
      <c r="AC54" s="834"/>
      <c r="AD54" s="834"/>
      <c r="AE54" s="834"/>
      <c r="AF54" s="834"/>
      <c r="AG54" s="834"/>
      <c r="AH54" s="834"/>
      <c r="AI54" s="834"/>
      <c r="AJ54" s="835"/>
      <c r="AK54" s="233"/>
      <c r="AL54" s="233"/>
    </row>
    <row r="55" spans="1:38" ht="15" customHeight="1" x14ac:dyDescent="0.25">
      <c r="A55" s="233"/>
      <c r="B55" s="233"/>
      <c r="C55" s="233"/>
      <c r="D55" s="295"/>
      <c r="E55" s="233"/>
      <c r="F55" s="233"/>
      <c r="G55" s="233"/>
      <c r="H55" s="233"/>
      <c r="I55" s="233"/>
      <c r="J55" s="233"/>
      <c r="K55" s="233"/>
      <c r="L55" s="295"/>
      <c r="M55" s="295"/>
      <c r="N55" s="295"/>
      <c r="O55" s="295"/>
      <c r="P55" s="295"/>
      <c r="Q55" s="233"/>
      <c r="R55" s="564" t="s">
        <v>81</v>
      </c>
      <c r="S55" s="794" t="s">
        <v>80</v>
      </c>
      <c r="T55" s="233"/>
      <c r="U55" s="794" t="s">
        <v>0</v>
      </c>
      <c r="V55" s="794" t="s">
        <v>72</v>
      </c>
      <c r="W55" s="794" t="s">
        <v>101</v>
      </c>
      <c r="X55" s="817" t="s">
        <v>74</v>
      </c>
      <c r="Y55" s="794" t="s">
        <v>76</v>
      </c>
      <c r="Z55" s="794" t="s">
        <v>77</v>
      </c>
      <c r="AA55" s="527" t="s">
        <v>432</v>
      </c>
      <c r="AB55" s="527" t="s">
        <v>433</v>
      </c>
      <c r="AC55" s="527" t="s">
        <v>434</v>
      </c>
      <c r="AD55" s="527" t="s">
        <v>435</v>
      </c>
      <c r="AE55" s="795" t="s">
        <v>188</v>
      </c>
      <c r="AF55" s="795" t="s">
        <v>187</v>
      </c>
      <c r="AG55" s="795" t="s">
        <v>189</v>
      </c>
      <c r="AH55" s="795" t="s">
        <v>190</v>
      </c>
      <c r="AI55" s="798" t="s">
        <v>351</v>
      </c>
      <c r="AJ55" s="799" t="s">
        <v>396</v>
      </c>
      <c r="AK55" s="816" t="s">
        <v>242</v>
      </c>
      <c r="AL55" s="233"/>
    </row>
    <row r="56" spans="1:38" ht="15" customHeight="1" x14ac:dyDescent="0.25">
      <c r="A56" s="233"/>
      <c r="B56" s="233"/>
      <c r="C56" s="233"/>
      <c r="D56" s="296"/>
      <c r="E56" s="233"/>
      <c r="F56" s="233"/>
      <c r="G56" s="233"/>
      <c r="H56" s="233"/>
      <c r="I56" s="233"/>
      <c r="J56" s="233"/>
      <c r="K56" s="233"/>
      <c r="L56" s="296"/>
      <c r="M56" s="296"/>
      <c r="N56" s="297"/>
      <c r="O56" s="297"/>
      <c r="P56" s="297"/>
      <c r="Q56" s="233"/>
      <c r="R56" s="527"/>
      <c r="S56" s="528"/>
      <c r="T56" s="233"/>
      <c r="U56" s="528"/>
      <c r="V56" s="528"/>
      <c r="W56" s="528"/>
      <c r="X56" s="818"/>
      <c r="Y56" s="528"/>
      <c r="Z56" s="528"/>
      <c r="AA56" s="527"/>
      <c r="AB56" s="527"/>
      <c r="AC56" s="527"/>
      <c r="AD56" s="527"/>
      <c r="AE56" s="564"/>
      <c r="AF56" s="564"/>
      <c r="AG56" s="564"/>
      <c r="AH56" s="564"/>
      <c r="AI56" s="799"/>
      <c r="AJ56" s="819"/>
      <c r="AK56" s="816"/>
      <c r="AL56" s="233"/>
    </row>
    <row r="57" spans="1:38" ht="15" customHeight="1" x14ac:dyDescent="0.25">
      <c r="A57" s="233"/>
      <c r="B57" s="233"/>
      <c r="C57" s="233"/>
      <c r="D57" s="298"/>
      <c r="E57" s="233"/>
      <c r="F57" s="233"/>
      <c r="G57" s="233"/>
      <c r="H57" s="233"/>
      <c r="I57" s="233"/>
      <c r="J57" s="233"/>
      <c r="K57" s="233"/>
      <c r="L57" s="298"/>
      <c r="M57" s="299"/>
      <c r="N57" s="297"/>
      <c r="O57" s="297"/>
      <c r="P57" s="297"/>
      <c r="Q57" s="233"/>
      <c r="R57" s="25">
        <f>_xlfn.IFS(('System Capacities'!$N$19+'System Capacities'!$N$32=2),(ABS(AD44/$G$13)),('System Capacities'!$N$19+'System Capacities'!$N$32=3),((ABS(AD44-'System Capacities'!$C$46)/ABS($G$13))+('System Capacities'!$D$46*'System Capacities'!$D$6)),('System Capacities'!$N$19+'System Capacities'!$N$32=4),((ABS((AD44-AJ44)-'System Capacities'!$C$47)/ABS($G$13))+('System Capacities'!$D$47*'System Capacities'!$D$6)),('System Capacities'!$N$19+'System Capacities'!$N$32=5),((ABS((AD44-AJ44)-'System Capacities'!$C$48)/ABS($G$13))+('System Capacities'!$D$48*'System Capacities'!$D$6)),('System Capacities'!$N$19+'System Capacities'!$N$32=6),((ABS((AD44-AJ44)-'System Capacities'!$C$49)/ABS($G$13))+('System Capacities'!$D$49*'System Capacities'!$D$6)),('System Capacities'!$N$19+'System Capacities'!$N$32=7),((ABS((AD44-AJ44)-'System Capacities'!$C$50)/ABS($G$13))+('System Capacities'!$D$50*'System Capacities'!$D$6)),('System Capacities'!$N$19+'System Capacities'!$N$32=8),((ABS((AD44-AJ44)-'System Capacities'!$C$51)/ABS($G$13))+('System Capacities'!$D$51*'System Capacities'!$D$6)),('System Capacities'!$N$19+'System Capacities'!$N$32=9),((ABS((AD44-AJ44)-'System Capacities'!$C$52)/ABS($G$13))+('System Capacities'!$D$52*'System Capacities'!$D$6)),('System Capacities'!$N$19+'System Capacities'!$N$32=10),((ABS((AD44-AJ44)-'System Capacities'!$C$53)/ABS($G$13))+('System Capacities'!$D$53*'System Capacities'!$D$6)))</f>
        <v>1.977755105907903E-3</v>
      </c>
      <c r="S57" s="275">
        <f>S58+R57</f>
        <v>9.1867587490901161E-3</v>
      </c>
      <c r="T57" s="233"/>
      <c r="U57" s="10">
        <v>3</v>
      </c>
      <c r="V57" s="21">
        <f>V5</f>
        <v>8.75</v>
      </c>
      <c r="W57" s="25">
        <f>R57/(V57-V58)</f>
        <v>6.5925170196930096E-4</v>
      </c>
      <c r="X57" s="300">
        <f>S57</f>
        <v>9.1867587490901161E-3</v>
      </c>
      <c r="Y57" s="21">
        <f>'Structural Information'!$AJ$6</f>
        <v>63.074599999999997</v>
      </c>
      <c r="Z57" s="21">
        <f>Y57*X57</f>
        <v>0.57945113339535936</v>
      </c>
      <c r="AA57" s="21">
        <f>((Y57*X57)/(Z61)*$L$12)</f>
        <v>132.04128020540156</v>
      </c>
      <c r="AB57" s="21">
        <f>AD57+$O$12</f>
        <v>132.04128020540156</v>
      </c>
      <c r="AC57" s="21">
        <f>AA57</f>
        <v>132.04128020540156</v>
      </c>
      <c r="AD57" s="251">
        <f>AC57-$O$12</f>
        <v>132.04128020540156</v>
      </c>
      <c r="AE57" s="252">
        <f>_xlfn.IFS((W57&lt;='Frame Capacities'!$BV$11),(W57*'Frame Capacities'!$BO$4*'Frame Capacities'!$BP$11),(AND((W57&gt;'Frame Capacities'!$BV$11),(W57&lt;='Frame Capacities'!$BW$11))),((W57-'Frame Capacities'!$BV$11)*'Frame Capacities'!$BO$4*('Frame Capacities'!$BQ$11)+'Frame Capacities'!$BJ$11),(AND((W57&gt;'Frame Capacities'!$BW$11),(W57&lt;='Frame Capacities'!$BX$11))),((W57-'Frame Capacities'!$BW$11)*'Frame Capacities'!$BO$4*('Frame Capacities'!$BR$11)+'Frame Capacities'!$BK$11),(AND((W57&gt;'Frame Capacities'!$BX$11),(W57&lt;='Frame Capacities'!$BY$11))),((W57-'Frame Capacities'!$BX$11)*'Frame Capacities'!$BO$4*('Frame Capacities'!$BS$11)+'Frame Capacities'!$BL$11),(AND((W57&gt;'Frame Capacities'!$BY$11),(W57&lt;='Frame Capacities'!$BZ$11))),((W57-'Frame Capacities'!$BY$11)*'Frame Capacities'!$BO$4*('Frame Capacities'!$BT$11)+'Frame Capacities'!$BM$11))</f>
        <v>9.3234174183094147</v>
      </c>
      <c r="AF57" s="253">
        <f>_xlfn.IFS((W57&lt;='Infill Capacities'!$CT$11),(W57*'Infill Capacities'!$CO$11*'Infill Capacities'!$CN$4),(AND((W57&gt;'Infill Capacities'!$CT$11),(W57&lt;='Infill Capacities'!$CU$11))),((W57-'Infill Capacities'!$CT$11)*'Infill Capacities'!$CN$4*('Infill Capacities'!$CP$11)+'Infill Capacities'!$CJ$11),(AND((W57&gt;'Infill Capacities'!$CU$11),(W57&lt;='Infill Capacities'!$CV$11))),((W57-'Infill Capacities'!$CU$11)*'Infill Capacities'!$CN$4*('Infill Capacities'!$CQ$11)+'Infill Capacities'!$CK$11),(AND((W57&gt;'Infill Capacities'!$CV$11),(W57&lt;='Infill Capacities'!$CW$11))),((W57-'Infill Capacities'!$CV$11)*'Infill Capacities'!$CN$4*('Infill Capacities'!$CR$11)+'Infill Capacities'!$CM$11))</f>
        <v>122.7179098945055</v>
      </c>
      <c r="AG57" s="301">
        <f>AE57/$C$13</f>
        <v>6.8689224594617501E-2</v>
      </c>
      <c r="AH57" s="302">
        <f>AF57/$D$13</f>
        <v>0.35756966752478286</v>
      </c>
      <c r="AI57" s="255">
        <f>AE57+AF57</f>
        <v>132.0413273128149</v>
      </c>
      <c r="AJ57" s="256">
        <f>AD57-AI57</f>
        <v>-4.7107413337243997E-5</v>
      </c>
      <c r="AK57" s="259">
        <f>(AC57-(AI57))/AC57</f>
        <v>-3.5676277345966628E-7</v>
      </c>
      <c r="AL57" s="233"/>
    </row>
    <row r="58" spans="1:38" ht="15" customHeight="1" x14ac:dyDescent="0.25">
      <c r="A58" s="233"/>
      <c r="B58" s="233"/>
      <c r="C58" s="233"/>
      <c r="D58" s="298"/>
      <c r="E58" s="233"/>
      <c r="F58" s="233"/>
      <c r="G58" s="233"/>
      <c r="H58" s="233"/>
      <c r="I58" s="233"/>
      <c r="J58" s="233"/>
      <c r="K58" s="233"/>
      <c r="L58" s="298"/>
      <c r="M58" s="299"/>
      <c r="N58" s="297"/>
      <c r="O58" s="297"/>
      <c r="P58" s="297"/>
      <c r="Q58" s="233"/>
      <c r="R58" s="25">
        <f>_xlfn.IFS(('System Capacities'!$N$20+'System Capacities'!$N$33=2),(ABS(AD45/$G$14)),('System Capacities'!$N$20+'System Capacities'!$N$33=3),((ABS(AD45-'System Capacities'!$G$46)/ABS($G$14))+('System Capacities'!$H$46*'System Capacities'!$D$7)),('System Capacities'!$N$20+'System Capacities'!$N$33=4),((ABS((AD45-AJ45)-'System Capacities'!$G$47)/ABS($G$14))+('System Capacities'!$H$47*'System Capacities'!$D$7)),('System Capacities'!$N$20+'System Capacities'!$N$33=5),((ABS((AD45-AJ45)-'System Capacities'!$G$48)/ABS($G$14))+('System Capacities'!$H$48*'System Capacities'!$D$7)),('System Capacities'!$N$20+'System Capacities'!$N$33=6),((ABS((AD45-AJ45)-'System Capacities'!$G$49)/ABS($G$14))+('System Capacities'!$H$49*'System Capacities'!$D$7)),('System Capacities'!$N$20+'System Capacities'!$N$33=7),((ABS((AD45-AJ45)-'System Capacities'!$G$50)/ABS($G$14))+('System Capacities'!$H$50*'System Capacities'!$D$7)),('System Capacities'!$N$20+'System Capacities'!$N$33=8),((ABS((AD45-AJ45)-'System Capacities'!$G$51)/ABS($G$14))+('System Capacities'!$H$51*'System Capacities'!$D$7)),('System Capacities'!$N$20+'System Capacities'!$N$33=9),((ABS((AD45-AJ45)-'System Capacities'!$G$52)/ABS($G$14))+('System Capacities'!$H$52*'System Capacities'!$D$7)),('System Capacities'!$N$20+'System Capacities'!$N$33=10),((ABS((AD45-AJ45)-'System Capacities'!$G$53)/ABS($G$14))+('System Capacities'!$H$53*'System Capacities'!$D$7)))</f>
        <v>3.462462176948039E-3</v>
      </c>
      <c r="S58" s="275">
        <f>S59+R58</f>
        <v>7.2090036431822126E-3</v>
      </c>
      <c r="T58" s="233"/>
      <c r="U58" s="10">
        <v>2</v>
      </c>
      <c r="V58" s="21">
        <f>V6</f>
        <v>5.75</v>
      </c>
      <c r="W58" s="25">
        <f>R58/(V58-V59)</f>
        <v>1.1541540589826798E-3</v>
      </c>
      <c r="X58" s="300">
        <f>S58</f>
        <v>7.2090036431822126E-3</v>
      </c>
      <c r="Y58" s="21">
        <f>'Structural Information'!$AJ$7</f>
        <v>67.278400000000005</v>
      </c>
      <c r="Z58" s="21">
        <f>Y58*X58</f>
        <v>0.48501023070747024</v>
      </c>
      <c r="AA58" s="21">
        <f>((Y58*X58)/(Z61)*$L$12)</f>
        <v>110.52074641751736</v>
      </c>
      <c r="AB58" s="21">
        <f>AD58-AD57+$O$13</f>
        <v>110.5207935249307</v>
      </c>
      <c r="AC58" s="21">
        <f>AC57+AA58</f>
        <v>242.56202662291892</v>
      </c>
      <c r="AD58" s="251">
        <f>AC58-AJ57-$O$13</f>
        <v>242.56207373033226</v>
      </c>
      <c r="AE58" s="252">
        <f>_xlfn.IFS((W58&lt;='Frame Capacities'!$BV$12),(W58*'Frame Capacities'!$BO$5*'Frame Capacities'!$BP$12),(AND((W58&gt;'Frame Capacities'!$BV$12),(W58&lt;='Frame Capacities'!$BW$12))),((W58-'Frame Capacities'!$BV$12)*'Frame Capacities'!$BO$5*('Frame Capacities'!$BQ$12)+'Frame Capacities'!$BJ$12),(AND((W58&gt;'Frame Capacities'!$BW$12),(W58&lt;='Frame Capacities'!$BX$12))),((W58-'Frame Capacities'!$BW$12)*'Frame Capacities'!$BO$5*('Frame Capacities'!$BR$12)+'Frame Capacities'!$BK$12),(AND((W58&gt;'Frame Capacities'!$BX$12),(W58&lt;='Frame Capacities'!$BY$12))),((W58-'Frame Capacities'!$BX$12)*'Frame Capacities'!$BO$5*('Frame Capacities'!$BS$12)+'Frame Capacities'!$BL$12),(AND((W58&gt;'Frame Capacities'!$BY$12),(W58&lt;='Frame Capacities'!$BZ$12))),((W58-'Frame Capacities'!$BY$12)*'Frame Capacities'!$BO$5*('Frame Capacities'!$BT$12)+'Frame Capacities'!$BM$12))</f>
        <v>18.695945638544238</v>
      </c>
      <c r="AF58" s="253">
        <f>_xlfn.IFS((W58&lt;='Infill Capacities'!$CT$12),(W58*'Infill Capacities'!$CO$12*'Infill Capacities'!$CN$5),(AND((W58&gt;'Infill Capacities'!$CT$12),(W58&lt;='Infill Capacities'!$CU$12))),((W58-'Infill Capacities'!$CT$12)*'Infill Capacities'!$CN$5*('Infill Capacities'!$CP$12)+'Infill Capacities'!$CJ$12),(AND((W58&gt;'Infill Capacities'!$CU$12),(W58&lt;='Infill Capacities'!$CV$12))),((W58-'Infill Capacities'!$CU$12)*'Infill Capacities'!$CN$5*('Infill Capacities'!$CQ$12)+'Infill Capacities'!$CK$12),(AND((W58&gt;'Infill Capacities'!$CV$12),(W58&lt;='Infill Capacities'!$CW$12))),((W58-'Infill Capacities'!$CV$12)*'Infill Capacities'!$CN$5*('Infill Capacities'!$CR$12)+'Infill Capacities'!$CM$12))</f>
        <v>223.8662121028907</v>
      </c>
      <c r="AG58" s="301">
        <f>AE58/$C$14</f>
        <v>0.12578568494198861</v>
      </c>
      <c r="AH58" s="302">
        <f>AF58/$D$14</f>
        <v>0.65229082780562553</v>
      </c>
      <c r="AI58" s="255">
        <f>AE58+AF58</f>
        <v>242.56215774143493</v>
      </c>
      <c r="AJ58" s="256">
        <f>AD58-AI58</f>
        <v>-8.4011102671865956E-5</v>
      </c>
      <c r="AK58" s="259">
        <f>(AC58-(AI58))/AC58</f>
        <v>-5.4055664785875009E-7</v>
      </c>
      <c r="AL58" s="233"/>
    </row>
    <row r="59" spans="1:38" ht="15" customHeight="1" x14ac:dyDescent="0.25">
      <c r="A59" s="233"/>
      <c r="B59" s="233"/>
      <c r="C59" s="233"/>
      <c r="D59" s="298"/>
      <c r="E59" s="233"/>
      <c r="F59" s="233"/>
      <c r="G59" s="233"/>
      <c r="H59" s="233"/>
      <c r="I59" s="233"/>
      <c r="J59" s="233"/>
      <c r="K59" s="233"/>
      <c r="L59" s="298"/>
      <c r="M59" s="299"/>
      <c r="N59" s="297"/>
      <c r="O59" s="297"/>
      <c r="P59" s="297"/>
      <c r="Q59" s="233"/>
      <c r="R59" s="25">
        <f>_xlfn.IFS(('System Capacities'!$N$21+'System Capacities'!$N$34=2),(AD46/$G$15),('System Capacities'!$N$21+'System Capacities'!$N$34=3),((ABS(AD46-'System Capacities'!$K$46)/ABS($G$15))+('System Capacities'!$L$46*'System Capacities'!$D$8)),('System Capacities'!$N$21+'System Capacities'!$N$34=4),((ABS((AD46-AJ46)-'System Capacities'!$K$47)/ABS($G$15))+('System Capacities'!$L$47*'System Capacities'!$D$8)),('System Capacities'!$N$21+'System Capacities'!$N$34=5),((ABS((AD46-AJ46)-'System Capacities'!$K$48)/ABS($G$15))+('System Capacities'!$L$48*'System Capacities'!$D$8)),('System Capacities'!$N$21+'System Capacities'!$N$34=6),((ABS((AD46-AJ46)-'System Capacities'!$K$49)/ABS($G$15))+('System Capacities'!$L$49*'System Capacities'!$D$8)),('System Capacities'!$N$21+'System Capacities'!$N$34=7),((ABS((AD46-AJ46)-'System Capacities'!$K$50)/ABS($G$15))+('System Capacities'!$L$50*'System Capacities'!$D$8)),('System Capacities'!$N$21+'System Capacities'!$N$34=8),((ABS((AD46-AJ46)-'System Capacities'!$K$51)/ABS($G$15))+('System Capacities'!$L$51*'System Capacities'!$D$8)),('System Capacities'!$N$21+'System Capacities'!$N$34=9),((ABS((AD46-AJ46)-'System Capacities'!$K$52)/ABS($G$15))+('System Capacities'!$L$52*'System Capacities'!$D$8)),('System Capacities'!$N$21+'System Capacities'!$N$34=10),((ABS((AD46-AJ46)-'System Capacities'!$K$53)/ABS($G$15))+('System Capacities'!$L$531*'System Capacities'!$D$8)))</f>
        <v>3.7465414662341732E-3</v>
      </c>
      <c r="S59" s="275">
        <f>S60+R59</f>
        <v>3.7465414662341732E-3</v>
      </c>
      <c r="T59" s="233"/>
      <c r="U59" s="10">
        <v>1</v>
      </c>
      <c r="V59" s="21">
        <f>V7</f>
        <v>2.75</v>
      </c>
      <c r="W59" s="25">
        <f>R59/(V59-V60)</f>
        <v>1.3623787149942448E-3</v>
      </c>
      <c r="X59" s="300">
        <f>S59</f>
        <v>3.7465414662341732E-3</v>
      </c>
      <c r="Y59" s="21">
        <f>'Structural Information'!$AJ$8</f>
        <v>67.278400000000005</v>
      </c>
      <c r="Z59" s="21">
        <f>Y59*X59</f>
        <v>0.25206131538188919</v>
      </c>
      <c r="AA59" s="21">
        <f>((Y59*X59)/(Z61)*$L$12)</f>
        <v>57.437973377081114</v>
      </c>
      <c r="AB59" s="21">
        <f>AD59-AD58+$O$14</f>
        <v>57.43801028077047</v>
      </c>
      <c r="AC59" s="21">
        <f>AC58+AA59</f>
        <v>300.00000000000006</v>
      </c>
      <c r="AD59" s="251">
        <f>AC59-AJ58-$O$14</f>
        <v>300.00008401110273</v>
      </c>
      <c r="AE59" s="252">
        <f>_xlfn.IFS((W59&lt;='Frame Capacities'!$BV$13),(W59*'Frame Capacities'!$BO$6*'Frame Capacities'!$BP$13),(AND((W59&gt;'Frame Capacities'!$BV$13),(W59&lt;='Frame Capacities'!$BW$13))),((W59-'Frame Capacities'!$BV$13)*'Frame Capacities'!$BO$6*('Frame Capacities'!$BQ$13)+'Frame Capacities'!$BJ$13),(AND((W59&gt;'Frame Capacities'!$BW$13),(W59&lt;='Frame Capacities'!$BX$13))),((W59-'Frame Capacities'!$BW$13)*'Frame Capacities'!$BO$6*('Frame Capacities'!$BR$13)+'Frame Capacities'!$BK$13),(AND((W59&gt;'Frame Capacities'!$BX$13),(W59&lt;='Frame Capacities'!$BY$13))),((W59-'Frame Capacities'!$BX$13)*'Frame Capacities'!$BO$6*('Frame Capacities'!$BS$13)+'Frame Capacities'!$BL$13),(AND((W59&gt;'Frame Capacities'!$BY$13),(W59&lt;='Frame Capacities'!$BZ$13))),((W59-'Frame Capacities'!$BY$13)*'Frame Capacities'!$BO$6*('Frame Capacities'!$BT$13)+'Frame Capacities'!$BM$13))</f>
        <v>31.26990408112384</v>
      </c>
      <c r="AF59" s="253">
        <f>_xlfn.IFS((W59&lt;='Infill Capacities'!$CT$13),(W59*'Infill Capacities'!$CO$13*'Infill Capacities'!$CN$6),(AND((W59&gt;'Infill Capacities'!$CT$13),(W59&lt;='Infill Capacities'!$CU$13))),((W59-'Infill Capacities'!$CT$13)*'Infill Capacities'!$CN$6*('Infill Capacities'!$CP$13)+'Infill Capacities'!$CJ$13),(AND((W59&gt;'Infill Capacities'!$CU$13),(W59&lt;='Infill Capacities'!$CV$13))),((W59-'Infill Capacities'!$CU$13)*'Infill Capacities'!$CN$6*('Infill Capacities'!$CQ$13)+'Infill Capacities'!$CK$13),(AND((W59&gt;'Infill Capacities'!$CV$13),(W59&lt;='Infill Capacities'!$CW$13))),((W59-'Infill Capacities'!$CV$13)*'Infill Capacities'!$CN$6*('Infill Capacities'!$CR$13)+'Infill Capacities'!$CM$13))</f>
        <v>268.72966929815732</v>
      </c>
      <c r="AG59" s="301">
        <f>AE59/$C$15</f>
        <v>0.16578414540792474</v>
      </c>
      <c r="AH59" s="302">
        <f>AF59/$D$15</f>
        <v>0.7830118569293627</v>
      </c>
      <c r="AI59" s="255">
        <f>AE59+AF59</f>
        <v>299.99957337928117</v>
      </c>
      <c r="AJ59" s="256">
        <f>AD59-AI59</f>
        <v>5.106318215553074E-4</v>
      </c>
      <c r="AK59" s="259">
        <f>(AC59-(AI59))/AC59</f>
        <v>1.4220690629448046E-6</v>
      </c>
      <c r="AL59" s="233"/>
    </row>
    <row r="60" spans="1:38" ht="15" customHeight="1" x14ac:dyDescent="0.25">
      <c r="A60" s="233"/>
      <c r="B60" s="233"/>
      <c r="C60" s="233"/>
      <c r="D60" s="298"/>
      <c r="E60" s="233"/>
      <c r="F60" s="233"/>
      <c r="G60" s="233"/>
      <c r="H60" s="233"/>
      <c r="I60" s="233"/>
      <c r="J60" s="233"/>
      <c r="K60" s="233"/>
      <c r="L60" s="298"/>
      <c r="M60" s="299"/>
      <c r="N60" s="297"/>
      <c r="O60" s="297"/>
      <c r="P60" s="297"/>
      <c r="Q60" s="233"/>
      <c r="R60" s="25">
        <v>0</v>
      </c>
      <c r="S60" s="275">
        <f>R60</f>
        <v>0</v>
      </c>
      <c r="T60" s="233"/>
      <c r="U60" s="10">
        <v>0</v>
      </c>
      <c r="V60" s="21">
        <f>V8</f>
        <v>0</v>
      </c>
      <c r="W60" s="280" t="s">
        <v>66</v>
      </c>
      <c r="X60" s="300">
        <f>S60</f>
        <v>0</v>
      </c>
      <c r="Y60" s="21" t="str">
        <f>E8</f>
        <v>-</v>
      </c>
      <c r="Z60" s="21">
        <v>0</v>
      </c>
      <c r="AA60" s="21" t="s">
        <v>66</v>
      </c>
      <c r="AB60" s="21"/>
      <c r="AC60" s="264" t="s">
        <v>66</v>
      </c>
      <c r="AD60" s="264"/>
      <c r="AE60" s="252" t="s">
        <v>66</v>
      </c>
      <c r="AF60" s="252" t="s">
        <v>66</v>
      </c>
      <c r="AG60" s="260" t="s">
        <v>66</v>
      </c>
      <c r="AH60" s="252" t="s">
        <v>66</v>
      </c>
      <c r="AI60" s="262" t="s">
        <v>66</v>
      </c>
      <c r="AJ60" s="262" t="s">
        <v>66</v>
      </c>
      <c r="AL60" s="233"/>
    </row>
    <row r="61" spans="1:38" ht="15" customHeight="1" x14ac:dyDescent="0.25">
      <c r="A61" s="233"/>
      <c r="B61" s="233"/>
      <c r="C61" s="233"/>
      <c r="D61" s="298"/>
      <c r="E61" s="233"/>
      <c r="F61" s="233"/>
      <c r="G61" s="233"/>
      <c r="H61" s="233"/>
      <c r="I61" s="233"/>
      <c r="J61" s="233"/>
      <c r="K61" s="233"/>
      <c r="L61" s="298"/>
      <c r="M61" s="299"/>
      <c r="N61" s="297"/>
      <c r="O61" s="297"/>
      <c r="P61" s="297"/>
      <c r="Q61" s="233"/>
      <c r="R61" s="233"/>
      <c r="S61" s="233"/>
      <c r="T61" s="233"/>
      <c r="U61" s="233"/>
      <c r="V61" s="233"/>
      <c r="W61" s="233"/>
      <c r="X61" s="303" t="s">
        <v>85</v>
      </c>
      <c r="Y61" s="372" t="s">
        <v>78</v>
      </c>
      <c r="Z61" s="373">
        <f>SUM(Z57:Z60)</f>
        <v>1.3165226794847187</v>
      </c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</row>
    <row r="62" spans="1:38" ht="15" customHeight="1" x14ac:dyDescent="0.25">
      <c r="A62" s="233"/>
      <c r="B62" s="233"/>
      <c r="C62" s="233"/>
      <c r="D62" s="298"/>
      <c r="E62" s="233"/>
      <c r="F62" s="233"/>
      <c r="G62" s="233"/>
      <c r="H62" s="233"/>
      <c r="I62" s="233"/>
      <c r="J62" s="233"/>
      <c r="K62" s="233"/>
      <c r="L62" s="298"/>
      <c r="M62" s="299"/>
      <c r="N62" s="297"/>
      <c r="O62" s="297"/>
      <c r="P62" s="297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</row>
    <row r="63" spans="1:38" ht="15" customHeight="1" x14ac:dyDescent="0.25">
      <c r="A63" s="233"/>
      <c r="B63" s="233"/>
      <c r="C63" s="233"/>
      <c r="D63" s="298"/>
      <c r="E63" s="299"/>
      <c r="F63" s="304"/>
      <c r="G63" s="298"/>
      <c r="H63" s="298"/>
      <c r="I63" s="299"/>
      <c r="J63" s="299"/>
      <c r="K63" s="297"/>
      <c r="L63" s="298"/>
      <c r="M63" s="299"/>
      <c r="N63" s="297"/>
      <c r="O63" s="297"/>
      <c r="P63" s="297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</row>
    <row r="64" spans="1:38" x14ac:dyDescent="0.25">
      <c r="A64" s="233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</row>
    <row r="65" spans="1:38" ht="15" customHeight="1" x14ac:dyDescent="0.25">
      <c r="A65" s="233"/>
      <c r="B65" s="233"/>
      <c r="C65" s="233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</row>
    <row r="66" spans="1:38" ht="15" customHeight="1" x14ac:dyDescent="0.25">
      <c r="A66" s="233"/>
      <c r="B66" s="233"/>
      <c r="C66" s="233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33"/>
      <c r="AK66" s="233"/>
      <c r="AL66" s="233"/>
    </row>
    <row r="67" spans="1:38" ht="15.75" customHeight="1" x14ac:dyDescent="0.25">
      <c r="A67" s="233"/>
      <c r="B67" s="233"/>
      <c r="C67" s="216"/>
      <c r="D67" s="296"/>
      <c r="E67" s="296"/>
      <c r="F67" s="297"/>
      <c r="G67" s="296"/>
      <c r="H67" s="296"/>
      <c r="I67" s="296"/>
      <c r="J67" s="296"/>
      <c r="K67" s="297"/>
      <c r="L67" s="296"/>
      <c r="M67" s="296"/>
      <c r="N67" s="297"/>
      <c r="O67" s="921" t="s">
        <v>436</v>
      </c>
      <c r="P67" s="922" t="s">
        <v>437</v>
      </c>
      <c r="Q67" s="233"/>
      <c r="R67" s="804" t="s">
        <v>271</v>
      </c>
      <c r="S67" s="804"/>
      <c r="T67" s="233"/>
      <c r="U67" s="233"/>
      <c r="V67" s="233"/>
      <c r="W67" s="223"/>
      <c r="X67" s="223"/>
      <c r="Y67" s="305"/>
      <c r="Z67" s="305"/>
      <c r="AA67" s="305"/>
      <c r="AB67" s="305"/>
      <c r="AC67" s="305"/>
      <c r="AD67" s="233"/>
      <c r="AE67" s="233"/>
      <c r="AF67" s="233"/>
      <c r="AG67" s="233"/>
      <c r="AH67" s="233"/>
      <c r="AI67" s="233"/>
      <c r="AJ67" s="233"/>
      <c r="AK67" s="233"/>
      <c r="AL67" s="233"/>
    </row>
    <row r="68" spans="1:38" ht="15" customHeight="1" x14ac:dyDescent="0.25">
      <c r="A68" s="233"/>
      <c r="B68" s="233"/>
      <c r="C68" s="304"/>
      <c r="D68" s="298"/>
      <c r="E68" s="299"/>
      <c r="F68" s="297"/>
      <c r="G68" s="298"/>
      <c r="H68" s="298"/>
      <c r="I68" s="299"/>
      <c r="J68" s="299"/>
      <c r="K68" s="297"/>
      <c r="L68" s="298"/>
      <c r="M68" s="299"/>
      <c r="N68" s="297"/>
      <c r="O68" s="927">
        <v>3</v>
      </c>
      <c r="P68" s="928">
        <v>0</v>
      </c>
      <c r="Q68" s="233"/>
      <c r="R68" s="267" t="s">
        <v>273</v>
      </c>
      <c r="S68" s="21">
        <v>300</v>
      </c>
      <c r="T68" s="306" t="s">
        <v>265</v>
      </c>
      <c r="U68" s="233"/>
      <c r="V68" s="233"/>
      <c r="W68" s="223"/>
      <c r="X68" s="223"/>
      <c r="Y68" s="305"/>
      <c r="Z68" s="305"/>
      <c r="AA68" s="305"/>
      <c r="AB68" s="305"/>
      <c r="AC68" s="305"/>
      <c r="AD68" s="233"/>
      <c r="AE68" s="233"/>
      <c r="AF68" s="233"/>
      <c r="AG68" s="233"/>
      <c r="AH68" s="233"/>
      <c r="AI68" s="233"/>
      <c r="AJ68" s="233"/>
      <c r="AK68" s="233"/>
      <c r="AL68" s="233"/>
    </row>
    <row r="69" spans="1:38" ht="15.75" x14ac:dyDescent="0.25">
      <c r="A69" s="233"/>
      <c r="B69" s="233"/>
      <c r="C69" s="304"/>
      <c r="D69" s="298"/>
      <c r="E69" s="299"/>
      <c r="F69" s="297"/>
      <c r="G69" s="298"/>
      <c r="H69" s="298"/>
      <c r="I69" s="299"/>
      <c r="J69" s="299"/>
      <c r="K69" s="297"/>
      <c r="L69" s="298"/>
      <c r="M69" s="299"/>
      <c r="N69" s="297"/>
      <c r="O69" s="927">
        <v>2</v>
      </c>
      <c r="P69" s="928">
        <v>0</v>
      </c>
      <c r="Q69" s="233"/>
      <c r="R69" s="931" t="s">
        <v>438</v>
      </c>
      <c r="S69" s="932">
        <f>(D5-X57)*1000</f>
        <v>7.8208779006987139E-4</v>
      </c>
      <c r="T69" s="233"/>
      <c r="U69" s="233"/>
      <c r="V69" s="233"/>
      <c r="W69" s="223"/>
      <c r="X69" s="223"/>
      <c r="Y69" s="305"/>
      <c r="Z69" s="305"/>
      <c r="AA69" s="305"/>
      <c r="AB69" s="305"/>
      <c r="AC69" s="305"/>
      <c r="AD69" s="233"/>
      <c r="AE69" s="233"/>
      <c r="AF69" s="233"/>
      <c r="AG69" s="233"/>
      <c r="AH69" s="233"/>
      <c r="AI69" s="233"/>
      <c r="AJ69" s="233"/>
      <c r="AK69" s="233"/>
      <c r="AL69" s="233"/>
    </row>
    <row r="70" spans="1:38" ht="15.75" x14ac:dyDescent="0.25">
      <c r="A70" s="233"/>
      <c r="B70" s="233"/>
      <c r="C70" s="304"/>
      <c r="D70" s="298"/>
      <c r="E70" s="299"/>
      <c r="F70" s="297"/>
      <c r="G70" s="298"/>
      <c r="H70" s="298"/>
      <c r="I70" s="299"/>
      <c r="J70" s="299"/>
      <c r="K70" s="297"/>
      <c r="L70" s="298"/>
      <c r="M70" s="299"/>
      <c r="N70" s="297"/>
      <c r="O70" s="929">
        <v>1</v>
      </c>
      <c r="P70" s="930">
        <v>0</v>
      </c>
      <c r="Q70" s="233"/>
      <c r="R70" s="933" t="s">
        <v>439</v>
      </c>
      <c r="S70" s="933">
        <v>1.0000000000000001E-5</v>
      </c>
      <c r="T70" s="233"/>
      <c r="U70" s="233"/>
      <c r="V70" s="233"/>
      <c r="W70" s="223"/>
      <c r="X70" s="223"/>
      <c r="Y70" s="305"/>
      <c r="Z70" s="305"/>
      <c r="AA70" s="305"/>
      <c r="AB70" s="305"/>
      <c r="AC70" s="305"/>
      <c r="AD70" s="233"/>
      <c r="AE70" s="233"/>
      <c r="AF70" s="233"/>
      <c r="AG70" s="233"/>
      <c r="AH70" s="233"/>
      <c r="AI70" s="233"/>
      <c r="AJ70" s="233"/>
      <c r="AK70" s="233"/>
      <c r="AL70" s="233"/>
    </row>
    <row r="71" spans="1:38" x14ac:dyDescent="0.25">
      <c r="A71" s="233"/>
      <c r="B71" s="233"/>
      <c r="C71" s="304"/>
      <c r="D71" s="298"/>
      <c r="E71" s="299"/>
      <c r="F71" s="297"/>
      <c r="G71" s="298"/>
      <c r="H71" s="298"/>
      <c r="I71" s="299"/>
      <c r="J71" s="299"/>
      <c r="K71" s="297"/>
      <c r="L71" s="298"/>
      <c r="M71" s="299"/>
      <c r="N71" s="297"/>
      <c r="O71" s="297"/>
      <c r="P71" s="297"/>
      <c r="Q71" s="233"/>
      <c r="R71" s="233"/>
      <c r="S71" s="233"/>
      <c r="T71" s="233"/>
      <c r="U71" s="233"/>
      <c r="V71" s="233"/>
      <c r="W71" s="223"/>
      <c r="X71" s="223"/>
      <c r="Y71" s="305"/>
      <c r="Z71" s="305"/>
      <c r="AA71" s="305"/>
      <c r="AB71" s="305"/>
      <c r="AC71" s="305"/>
      <c r="AD71" s="305"/>
      <c r="AE71" s="233"/>
      <c r="AF71" s="233"/>
      <c r="AG71" s="233"/>
      <c r="AH71" s="233"/>
      <c r="AI71" s="233"/>
      <c r="AJ71" s="233"/>
      <c r="AK71" s="233"/>
      <c r="AL71" s="233"/>
    </row>
    <row r="72" spans="1:38" x14ac:dyDescent="0.25">
      <c r="A72" s="233"/>
      <c r="B72" s="233"/>
      <c r="C72" s="304"/>
      <c r="D72" s="298"/>
      <c r="E72" s="299"/>
      <c r="F72" s="297"/>
      <c r="G72" s="298"/>
      <c r="H72" s="298"/>
      <c r="I72" s="299"/>
      <c r="J72" s="299"/>
      <c r="K72" s="297"/>
      <c r="L72" s="298"/>
      <c r="M72" s="299"/>
      <c r="N72" s="297"/>
      <c r="O72" s="297"/>
      <c r="P72" s="297"/>
      <c r="Q72" s="233"/>
      <c r="R72" s="233"/>
      <c r="S72" s="233"/>
      <c r="T72" s="233"/>
      <c r="U72" s="233"/>
      <c r="V72" s="233"/>
      <c r="W72" s="223"/>
      <c r="X72" s="223"/>
      <c r="Y72" s="305"/>
      <c r="Z72" s="305"/>
      <c r="AA72" s="305"/>
      <c r="AB72" s="305"/>
      <c r="AC72" s="305"/>
      <c r="AD72" s="305"/>
      <c r="AE72" s="233"/>
      <c r="AF72" s="233"/>
      <c r="AG72" s="233"/>
      <c r="AH72" s="233"/>
      <c r="AI72" s="233"/>
      <c r="AJ72" s="233"/>
      <c r="AK72" s="233"/>
      <c r="AL72" s="233"/>
    </row>
    <row r="73" spans="1:38" x14ac:dyDescent="0.25">
      <c r="A73" s="233"/>
      <c r="B73" s="233"/>
      <c r="C73" s="304"/>
      <c r="D73" s="298"/>
      <c r="E73" s="299"/>
      <c r="F73" s="297"/>
      <c r="G73" s="298"/>
      <c r="H73" s="298"/>
      <c r="I73" s="299"/>
      <c r="J73" s="299"/>
      <c r="K73" s="297"/>
      <c r="L73" s="298"/>
      <c r="M73" s="299"/>
      <c r="N73" s="297"/>
      <c r="O73" s="297"/>
      <c r="P73" s="297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H73" s="233"/>
      <c r="AI73" s="233"/>
      <c r="AJ73" s="233"/>
      <c r="AK73" s="233"/>
      <c r="AL73" s="233"/>
    </row>
    <row r="74" spans="1:38" x14ac:dyDescent="0.25">
      <c r="A74" s="233"/>
      <c r="B74" s="233"/>
      <c r="C74" s="304"/>
      <c r="D74" s="298"/>
      <c r="E74" s="299"/>
      <c r="F74" s="297"/>
      <c r="G74" s="298"/>
      <c r="H74" s="298"/>
      <c r="I74" s="299"/>
      <c r="J74" s="299"/>
      <c r="K74" s="297"/>
      <c r="L74" s="298"/>
      <c r="M74" s="299"/>
      <c r="N74" s="297"/>
      <c r="O74" s="297"/>
      <c r="P74" s="297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</row>
    <row r="75" spans="1:38" x14ac:dyDescent="0.25">
      <c r="A75" s="233"/>
      <c r="B75" s="233"/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</row>
    <row r="76" spans="1:38" x14ac:dyDescent="0.25">
      <c r="A76" s="233"/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</row>
    <row r="77" spans="1:38" x14ac:dyDescent="0.25">
      <c r="A77" s="233"/>
      <c r="B77" s="233"/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</row>
    <row r="78" spans="1:38" x14ac:dyDescent="0.25">
      <c r="A78" s="233"/>
      <c r="B78" s="233"/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</row>
    <row r="79" spans="1:38" x14ac:dyDescent="0.25">
      <c r="A79" s="233"/>
      <c r="B79" s="233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</row>
    <row r="80" spans="1:38" ht="15" customHeight="1" x14ac:dyDescent="0.25">
      <c r="A80" s="233"/>
      <c r="B80" s="233"/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</row>
    <row r="81" spans="1:38" ht="15" customHeight="1" x14ac:dyDescent="0.25">
      <c r="A81" s="233"/>
      <c r="B81" s="233"/>
      <c r="C81" s="233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</row>
    <row r="82" spans="1:38" x14ac:dyDescent="0.25">
      <c r="A82" s="233"/>
      <c r="B82" s="233"/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H82" s="233"/>
      <c r="AI82" s="233"/>
      <c r="AJ82" s="233"/>
      <c r="AK82" s="233"/>
      <c r="AL82" s="233"/>
    </row>
    <row r="83" spans="1:38" x14ac:dyDescent="0.25">
      <c r="A83" s="233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H83" s="233"/>
      <c r="AI83" s="233"/>
      <c r="AJ83" s="233"/>
      <c r="AK83" s="233"/>
      <c r="AL83" s="233"/>
    </row>
    <row r="84" spans="1:38" x14ac:dyDescent="0.25">
      <c r="A84" s="233"/>
      <c r="B84" s="233"/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3"/>
      <c r="AK84" s="233"/>
      <c r="AL84" s="233"/>
    </row>
    <row r="85" spans="1:38" x14ac:dyDescent="0.25">
      <c r="A85" s="233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  <c r="AH85" s="233"/>
      <c r="AI85" s="233"/>
      <c r="AJ85" s="233"/>
      <c r="AK85" s="233"/>
      <c r="AL85" s="233"/>
    </row>
    <row r="86" spans="1:38" x14ac:dyDescent="0.25">
      <c r="A86" s="233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33"/>
      <c r="AD86" s="233"/>
      <c r="AE86" s="233"/>
      <c r="AF86" s="233"/>
      <c r="AG86" s="233"/>
      <c r="AH86" s="233"/>
      <c r="AI86" s="233"/>
      <c r="AJ86" s="233"/>
      <c r="AK86" s="233"/>
      <c r="AL86" s="233"/>
    </row>
    <row r="87" spans="1:38" x14ac:dyDescent="0.25">
      <c r="A87" s="233"/>
      <c r="B87" s="233"/>
      <c r="C87" s="233"/>
      <c r="D87" s="233"/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  <c r="Z87" s="233"/>
      <c r="AA87" s="233"/>
      <c r="AB87" s="233"/>
      <c r="AC87" s="233"/>
      <c r="AD87" s="233"/>
      <c r="AE87" s="233"/>
      <c r="AF87" s="233"/>
      <c r="AG87" s="233"/>
      <c r="AH87" s="233"/>
      <c r="AI87" s="233"/>
      <c r="AJ87" s="233"/>
      <c r="AK87" s="233"/>
      <c r="AL87" s="233"/>
    </row>
    <row r="88" spans="1:38" x14ac:dyDescent="0.25">
      <c r="A88" s="233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  <c r="Z88" s="233"/>
      <c r="AA88" s="233"/>
      <c r="AB88" s="233"/>
      <c r="AC88" s="233"/>
      <c r="AD88" s="233"/>
      <c r="AE88" s="233"/>
      <c r="AF88" s="233"/>
      <c r="AG88" s="233"/>
      <c r="AH88" s="233"/>
      <c r="AI88" s="233"/>
      <c r="AJ88" s="233"/>
      <c r="AK88" s="233"/>
      <c r="AL88" s="233"/>
    </row>
    <row r="89" spans="1:38" x14ac:dyDescent="0.25">
      <c r="A89" s="233"/>
      <c r="B89" s="233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</row>
    <row r="90" spans="1:38" x14ac:dyDescent="0.25">
      <c r="A90" s="233"/>
      <c r="B90" s="233"/>
      <c r="C90" s="233"/>
      <c r="D90" s="233"/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</row>
    <row r="91" spans="1:38" x14ac:dyDescent="0.25">
      <c r="A91" s="233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</row>
    <row r="93" spans="1:38" x14ac:dyDescent="0.25"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spans="1:38" x14ac:dyDescent="0.25">
      <c r="R94" s="308"/>
      <c r="S94" s="309"/>
      <c r="U94" s="309"/>
      <c r="V94" s="309"/>
      <c r="W94" s="309"/>
      <c r="X94" s="308"/>
      <c r="Y94" s="309"/>
      <c r="Z94" s="309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</row>
    <row r="95" spans="1:38" x14ac:dyDescent="0.25">
      <c r="R95" s="308"/>
      <c r="S95" s="309"/>
      <c r="U95" s="309"/>
      <c r="V95" s="309"/>
      <c r="W95" s="309"/>
      <c r="X95" s="308"/>
      <c r="Y95" s="309"/>
      <c r="Z95" s="309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</row>
    <row r="96" spans="1:38" x14ac:dyDescent="0.25">
      <c r="R96" s="93"/>
      <c r="S96" s="310"/>
      <c r="U96" s="218"/>
      <c r="V96" s="92"/>
      <c r="W96" s="93"/>
      <c r="X96" s="311"/>
      <c r="Y96" s="92"/>
      <c r="Z96" s="92"/>
      <c r="AA96" s="92"/>
      <c r="AB96" s="92"/>
      <c r="AC96" s="312"/>
      <c r="AD96" s="312"/>
      <c r="AE96" s="193"/>
      <c r="AF96" s="313"/>
      <c r="AG96" s="93"/>
      <c r="AH96" s="225"/>
      <c r="AI96" s="225"/>
      <c r="AJ96" s="225"/>
    </row>
    <row r="97" spans="18:36" x14ac:dyDescent="0.25">
      <c r="R97" s="93"/>
      <c r="S97" s="310"/>
      <c r="U97" s="218"/>
      <c r="V97" s="92"/>
      <c r="W97" s="93"/>
      <c r="X97" s="311"/>
      <c r="Y97" s="92"/>
      <c r="Z97" s="92"/>
      <c r="AA97" s="92"/>
      <c r="AB97" s="92"/>
      <c r="AC97" s="312"/>
      <c r="AD97" s="312"/>
      <c r="AE97" s="193"/>
      <c r="AF97" s="313"/>
      <c r="AG97" s="93"/>
      <c r="AH97" s="225"/>
      <c r="AI97" s="225"/>
      <c r="AJ97" s="225"/>
    </row>
    <row r="98" spans="18:36" x14ac:dyDescent="0.25">
      <c r="R98" s="93"/>
      <c r="S98" s="310"/>
      <c r="U98" s="218"/>
      <c r="V98" s="92"/>
      <c r="W98" s="93"/>
      <c r="X98" s="311"/>
      <c r="Y98" s="92"/>
      <c r="Z98" s="92"/>
      <c r="AA98" s="92"/>
      <c r="AB98" s="92"/>
      <c r="AC98" s="312"/>
      <c r="AD98" s="312"/>
      <c r="AE98" s="193"/>
      <c r="AF98" s="313"/>
      <c r="AG98" s="93"/>
      <c r="AH98" s="225"/>
      <c r="AI98" s="225"/>
      <c r="AJ98" s="225"/>
    </row>
    <row r="99" spans="18:36" x14ac:dyDescent="0.25">
      <c r="R99" s="93"/>
      <c r="S99" s="310"/>
      <c r="U99" s="218"/>
      <c r="V99" s="92"/>
      <c r="W99" s="93"/>
      <c r="X99" s="311"/>
      <c r="Y99" s="92"/>
      <c r="Z99" s="92"/>
      <c r="AA99" s="92"/>
      <c r="AB99" s="92"/>
      <c r="AC99" s="312"/>
      <c r="AD99" s="312"/>
      <c r="AE99" s="193"/>
      <c r="AF99" s="313"/>
      <c r="AG99" s="93"/>
      <c r="AH99" s="225"/>
      <c r="AI99" s="225"/>
      <c r="AJ99" s="225"/>
    </row>
    <row r="100" spans="18:36" x14ac:dyDescent="0.25">
      <c r="R100" s="93"/>
      <c r="S100" s="310"/>
      <c r="U100" s="218"/>
      <c r="V100" s="92"/>
      <c r="W100" s="93"/>
      <c r="X100" s="311"/>
      <c r="Y100" s="92"/>
      <c r="Z100" s="92"/>
      <c r="AA100" s="92"/>
      <c r="AB100" s="92"/>
      <c r="AC100" s="312"/>
      <c r="AD100" s="312"/>
      <c r="AE100" s="193"/>
      <c r="AF100" s="313"/>
      <c r="AG100" s="93"/>
      <c r="AH100" s="225"/>
      <c r="AI100" s="225"/>
      <c r="AJ100" s="225"/>
    </row>
    <row r="101" spans="18:36" x14ac:dyDescent="0.25">
      <c r="R101" s="93"/>
      <c r="S101" s="310"/>
      <c r="U101" s="218"/>
      <c r="V101" s="92"/>
      <c r="W101" s="93"/>
      <c r="X101" s="311"/>
      <c r="Y101" s="92"/>
      <c r="Z101" s="92"/>
      <c r="AA101" s="92"/>
      <c r="AB101" s="92"/>
      <c r="AC101" s="312"/>
      <c r="AD101" s="312"/>
      <c r="AE101" s="193"/>
      <c r="AF101" s="313"/>
      <c r="AG101" s="93"/>
      <c r="AH101" s="225"/>
      <c r="AI101" s="225"/>
      <c r="AJ101" s="225"/>
    </row>
    <row r="102" spans="18:36" x14ac:dyDescent="0.25">
      <c r="R102" s="93"/>
      <c r="S102" s="310"/>
      <c r="U102" s="218"/>
      <c r="V102" s="92"/>
      <c r="W102" s="314"/>
      <c r="X102" s="311"/>
      <c r="Y102" s="92"/>
      <c r="Z102" s="92"/>
      <c r="AA102" s="92"/>
      <c r="AB102" s="92"/>
      <c r="AC102" s="312"/>
      <c r="AD102" s="312"/>
      <c r="AE102" s="193"/>
      <c r="AF102" s="193"/>
      <c r="AG102" s="206"/>
      <c r="AH102" s="193"/>
      <c r="AI102" s="193"/>
      <c r="AJ102" s="193"/>
    </row>
    <row r="103" spans="18:36" x14ac:dyDescent="0.25">
      <c r="X103" s="315"/>
      <c r="Y103" s="200"/>
      <c r="Z103" s="316"/>
    </row>
    <row r="106" spans="18:36" x14ac:dyDescent="0.25"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spans="18:36" x14ac:dyDescent="0.25">
      <c r="R107" s="308"/>
      <c r="S107" s="309"/>
      <c r="U107" s="309"/>
      <c r="V107" s="309"/>
      <c r="W107" s="309"/>
      <c r="X107" s="308"/>
      <c r="Y107" s="309"/>
      <c r="Z107" s="309"/>
      <c r="AA107" s="308"/>
      <c r="AB107" s="308"/>
      <c r="AC107" s="308"/>
      <c r="AD107" s="308"/>
      <c r="AE107" s="308"/>
      <c r="AF107" s="308"/>
      <c r="AG107" s="308"/>
      <c r="AH107" s="308"/>
      <c r="AI107" s="308"/>
      <c r="AJ107" s="308"/>
    </row>
    <row r="108" spans="18:36" x14ac:dyDescent="0.25">
      <c r="R108" s="308"/>
      <c r="S108" s="309"/>
      <c r="U108" s="309"/>
      <c r="V108" s="309"/>
      <c r="W108" s="309"/>
      <c r="X108" s="308"/>
      <c r="Y108" s="309"/>
      <c r="Z108" s="309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</row>
    <row r="109" spans="18:36" x14ac:dyDescent="0.25">
      <c r="R109" s="93"/>
      <c r="S109" s="310"/>
      <c r="U109" s="218"/>
      <c r="V109" s="92"/>
      <c r="W109" s="93"/>
      <c r="X109" s="311"/>
      <c r="Y109" s="92"/>
      <c r="Z109" s="92"/>
      <c r="AA109" s="92"/>
      <c r="AB109" s="92"/>
      <c r="AC109" s="312"/>
      <c r="AD109" s="312"/>
      <c r="AE109" s="193"/>
      <c r="AF109" s="313"/>
      <c r="AG109" s="93"/>
      <c r="AH109" s="225"/>
      <c r="AI109" s="225"/>
      <c r="AJ109" s="225"/>
    </row>
    <row r="110" spans="18:36" x14ac:dyDescent="0.25">
      <c r="R110" s="93"/>
      <c r="S110" s="310"/>
      <c r="U110" s="218"/>
      <c r="V110" s="92"/>
      <c r="W110" s="93"/>
      <c r="X110" s="311"/>
      <c r="Y110" s="92"/>
      <c r="Z110" s="92"/>
      <c r="AA110" s="92"/>
      <c r="AB110" s="92"/>
      <c r="AC110" s="312"/>
      <c r="AD110" s="312"/>
      <c r="AE110" s="193"/>
      <c r="AF110" s="313"/>
      <c r="AG110" s="93"/>
      <c r="AH110" s="225"/>
      <c r="AI110" s="225"/>
      <c r="AJ110" s="225"/>
    </row>
    <row r="111" spans="18:36" x14ac:dyDescent="0.25">
      <c r="R111" s="93"/>
      <c r="S111" s="310"/>
      <c r="U111" s="218"/>
      <c r="V111" s="92"/>
      <c r="W111" s="93"/>
      <c r="X111" s="311"/>
      <c r="Y111" s="92"/>
      <c r="Z111" s="92"/>
      <c r="AA111" s="92"/>
      <c r="AB111" s="92"/>
      <c r="AC111" s="312"/>
      <c r="AD111" s="312"/>
      <c r="AE111" s="193"/>
      <c r="AF111" s="313"/>
      <c r="AG111" s="93"/>
      <c r="AH111" s="225"/>
      <c r="AI111" s="225"/>
      <c r="AJ111" s="225"/>
    </row>
    <row r="112" spans="18:36" x14ac:dyDescent="0.25">
      <c r="R112" s="93"/>
      <c r="S112" s="310"/>
      <c r="U112" s="218"/>
      <c r="V112" s="92"/>
      <c r="W112" s="93"/>
      <c r="X112" s="311"/>
      <c r="Y112" s="92"/>
      <c r="Z112" s="92"/>
      <c r="AA112" s="92"/>
      <c r="AB112" s="92"/>
      <c r="AC112" s="312"/>
      <c r="AD112" s="312"/>
      <c r="AE112" s="193"/>
      <c r="AF112" s="313"/>
      <c r="AG112" s="93"/>
      <c r="AH112" s="225"/>
      <c r="AI112" s="225"/>
      <c r="AJ112" s="225"/>
    </row>
    <row r="113" spans="18:36" x14ac:dyDescent="0.25">
      <c r="R113" s="314"/>
      <c r="S113" s="310"/>
      <c r="U113" s="218"/>
      <c r="V113" s="92"/>
      <c r="W113" s="93"/>
      <c r="X113" s="311"/>
      <c r="Y113" s="92"/>
      <c r="Z113" s="92"/>
      <c r="AA113" s="92"/>
      <c r="AB113" s="92"/>
      <c r="AC113" s="312"/>
      <c r="AD113" s="312"/>
      <c r="AE113" s="193"/>
      <c r="AF113" s="313"/>
      <c r="AG113" s="93"/>
      <c r="AH113" s="225"/>
      <c r="AI113" s="225"/>
      <c r="AJ113" s="225"/>
    </row>
    <row r="114" spans="18:36" x14ac:dyDescent="0.25">
      <c r="R114" s="93"/>
      <c r="S114" s="310"/>
      <c r="U114" s="218"/>
      <c r="V114" s="92"/>
      <c r="W114" s="93"/>
      <c r="X114" s="311"/>
      <c r="Y114" s="92"/>
      <c r="Z114" s="92"/>
      <c r="AA114" s="92"/>
      <c r="AB114" s="92"/>
      <c r="AC114" s="312"/>
      <c r="AD114" s="312"/>
      <c r="AE114" s="193"/>
      <c r="AF114" s="313"/>
      <c r="AG114" s="93"/>
      <c r="AH114" s="225"/>
      <c r="AI114" s="225"/>
      <c r="AJ114" s="225"/>
    </row>
    <row r="115" spans="18:36" x14ac:dyDescent="0.25">
      <c r="R115" s="93"/>
      <c r="S115" s="310"/>
      <c r="U115" s="218"/>
      <c r="V115" s="92"/>
      <c r="W115" s="314"/>
      <c r="X115" s="311"/>
      <c r="Y115" s="92"/>
      <c r="Z115" s="92"/>
      <c r="AA115" s="92"/>
      <c r="AB115" s="92"/>
      <c r="AC115" s="312"/>
      <c r="AD115" s="312"/>
      <c r="AE115" s="193"/>
      <c r="AF115" s="193"/>
      <c r="AG115" s="206"/>
      <c r="AH115" s="193"/>
      <c r="AI115" s="193"/>
      <c r="AJ115" s="193"/>
    </row>
    <row r="116" spans="18:36" x14ac:dyDescent="0.25">
      <c r="X116" s="315"/>
      <c r="Y116" s="200"/>
      <c r="Z116" s="316"/>
    </row>
    <row r="119" spans="18:36" x14ac:dyDescent="0.25"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spans="18:36" x14ac:dyDescent="0.25">
      <c r="R120" s="308"/>
      <c r="S120" s="309"/>
      <c r="U120" s="309"/>
      <c r="V120" s="309"/>
      <c r="W120" s="309"/>
      <c r="X120" s="308"/>
      <c r="Y120" s="309"/>
      <c r="Z120" s="309"/>
      <c r="AA120" s="308"/>
      <c r="AB120" s="308"/>
      <c r="AC120" s="308"/>
      <c r="AD120" s="308"/>
      <c r="AE120" s="308"/>
      <c r="AF120" s="308"/>
      <c r="AG120" s="308"/>
      <c r="AH120" s="308"/>
      <c r="AI120" s="308"/>
      <c r="AJ120" s="308"/>
    </row>
    <row r="121" spans="18:36" x14ac:dyDescent="0.25">
      <c r="R121" s="308"/>
      <c r="S121" s="309"/>
      <c r="U121" s="309"/>
      <c r="V121" s="309"/>
      <c r="W121" s="309"/>
      <c r="X121" s="308"/>
      <c r="Y121" s="309"/>
      <c r="Z121" s="309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</row>
    <row r="122" spans="18:36" x14ac:dyDescent="0.25">
      <c r="R122" s="93"/>
      <c r="S122" s="310"/>
      <c r="U122" s="218"/>
      <c r="V122" s="92"/>
      <c r="W122" s="93"/>
      <c r="X122" s="311"/>
      <c r="Y122" s="92"/>
      <c r="Z122" s="92"/>
      <c r="AA122" s="92"/>
      <c r="AB122" s="92"/>
      <c r="AC122" s="312"/>
      <c r="AD122" s="312"/>
      <c r="AE122" s="193"/>
      <c r="AF122" s="313"/>
      <c r="AG122" s="93"/>
      <c r="AH122" s="225"/>
      <c r="AI122" s="225"/>
      <c r="AJ122" s="225"/>
    </row>
    <row r="123" spans="18:36" x14ac:dyDescent="0.25">
      <c r="R123" s="93"/>
      <c r="S123" s="310"/>
      <c r="U123" s="218"/>
      <c r="V123" s="92"/>
      <c r="W123" s="93"/>
      <c r="X123" s="311"/>
      <c r="Y123" s="92"/>
      <c r="Z123" s="92"/>
      <c r="AA123" s="92"/>
      <c r="AB123" s="92"/>
      <c r="AC123" s="312"/>
      <c r="AD123" s="312"/>
      <c r="AE123" s="193"/>
      <c r="AF123" s="313"/>
      <c r="AG123" s="93"/>
      <c r="AH123" s="225"/>
      <c r="AI123" s="225"/>
      <c r="AJ123" s="225"/>
    </row>
    <row r="124" spans="18:36" x14ac:dyDescent="0.25">
      <c r="R124" s="93"/>
      <c r="S124" s="310"/>
      <c r="U124" s="218"/>
      <c r="V124" s="92"/>
      <c r="W124" s="93"/>
      <c r="X124" s="311"/>
      <c r="Y124" s="92"/>
      <c r="Z124" s="92"/>
      <c r="AA124" s="92"/>
      <c r="AB124" s="92"/>
      <c r="AC124" s="312"/>
      <c r="AD124" s="312"/>
      <c r="AE124" s="193"/>
      <c r="AF124" s="313"/>
      <c r="AG124" s="93"/>
      <c r="AH124" s="225"/>
      <c r="AI124" s="225"/>
      <c r="AJ124" s="225"/>
    </row>
    <row r="125" spans="18:36" x14ac:dyDescent="0.25">
      <c r="R125" s="93"/>
      <c r="S125" s="310"/>
      <c r="U125" s="218"/>
      <c r="V125" s="92"/>
      <c r="W125" s="93"/>
      <c r="X125" s="311"/>
      <c r="Y125" s="92"/>
      <c r="Z125" s="92"/>
      <c r="AA125" s="92"/>
      <c r="AB125" s="92"/>
      <c r="AC125" s="312"/>
      <c r="AD125" s="312"/>
      <c r="AE125" s="193"/>
      <c r="AF125" s="313"/>
      <c r="AG125" s="93"/>
      <c r="AH125" s="225"/>
      <c r="AI125" s="225"/>
      <c r="AJ125" s="225"/>
    </row>
    <row r="126" spans="18:36" x14ac:dyDescent="0.25">
      <c r="R126" s="317"/>
      <c r="S126" s="310"/>
      <c r="U126" s="218"/>
      <c r="V126" s="92"/>
      <c r="W126" s="93"/>
      <c r="X126" s="311"/>
      <c r="Y126" s="92"/>
      <c r="Z126" s="92"/>
      <c r="AA126" s="92"/>
      <c r="AB126" s="92"/>
      <c r="AC126" s="312"/>
      <c r="AD126" s="312"/>
      <c r="AE126" s="193"/>
      <c r="AF126" s="313"/>
      <c r="AG126" s="93"/>
      <c r="AH126" s="225"/>
      <c r="AI126" s="225"/>
      <c r="AJ126" s="225"/>
    </row>
    <row r="127" spans="18:36" x14ac:dyDescent="0.25">
      <c r="R127" s="93"/>
      <c r="S127" s="310"/>
      <c r="U127" s="218"/>
      <c r="V127" s="92"/>
      <c r="W127" s="93"/>
      <c r="X127" s="311"/>
      <c r="Y127" s="92"/>
      <c r="Z127" s="92"/>
      <c r="AA127" s="92"/>
      <c r="AB127" s="92"/>
      <c r="AC127" s="312"/>
      <c r="AD127" s="312"/>
      <c r="AE127" s="193"/>
      <c r="AF127" s="313"/>
      <c r="AG127" s="93"/>
      <c r="AH127" s="225"/>
      <c r="AI127" s="225"/>
      <c r="AJ127" s="225"/>
    </row>
    <row r="128" spans="18:36" x14ac:dyDescent="0.25">
      <c r="R128" s="93"/>
      <c r="S128" s="310"/>
      <c r="U128" s="218"/>
      <c r="V128" s="92"/>
      <c r="W128" s="314"/>
      <c r="X128" s="311"/>
      <c r="Y128" s="92"/>
      <c r="Z128" s="92"/>
      <c r="AA128" s="92"/>
      <c r="AB128" s="92"/>
      <c r="AC128" s="312"/>
      <c r="AD128" s="312"/>
      <c r="AE128" s="193"/>
      <c r="AF128" s="193"/>
      <c r="AG128" s="206"/>
      <c r="AH128" s="193"/>
      <c r="AI128" s="193"/>
      <c r="AJ128" s="193"/>
    </row>
    <row r="129" spans="18:36" x14ac:dyDescent="0.25">
      <c r="X129" s="315"/>
      <c r="Y129" s="200"/>
      <c r="Z129" s="316"/>
    </row>
    <row r="132" spans="18:36" x14ac:dyDescent="0.25"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spans="18:36" x14ac:dyDescent="0.25">
      <c r="R133" s="308"/>
      <c r="S133" s="309"/>
      <c r="U133" s="309"/>
      <c r="V133" s="309"/>
      <c r="W133" s="309"/>
      <c r="X133" s="308"/>
      <c r="Y133" s="309"/>
      <c r="Z133" s="309"/>
      <c r="AA133" s="308"/>
      <c r="AB133" s="308"/>
      <c r="AC133" s="308"/>
      <c r="AD133" s="308"/>
      <c r="AE133" s="308"/>
      <c r="AF133" s="308"/>
      <c r="AG133" s="308"/>
      <c r="AH133" s="308"/>
      <c r="AI133" s="308"/>
      <c r="AJ133" s="308"/>
    </row>
    <row r="134" spans="18:36" x14ac:dyDescent="0.25">
      <c r="R134" s="308"/>
      <c r="S134" s="309"/>
      <c r="U134" s="309"/>
      <c r="V134" s="309"/>
      <c r="W134" s="309"/>
      <c r="X134" s="308"/>
      <c r="Y134" s="309"/>
      <c r="Z134" s="309"/>
      <c r="AA134" s="308"/>
      <c r="AB134" s="308"/>
      <c r="AC134" s="308"/>
      <c r="AD134" s="308"/>
      <c r="AE134" s="308"/>
      <c r="AF134" s="308"/>
      <c r="AG134" s="308"/>
      <c r="AH134" s="308"/>
      <c r="AI134" s="308"/>
      <c r="AJ134" s="308"/>
    </row>
    <row r="135" spans="18:36" x14ac:dyDescent="0.25">
      <c r="R135" s="93"/>
      <c r="S135" s="310"/>
      <c r="U135" s="218"/>
      <c r="V135" s="92"/>
      <c r="W135" s="93"/>
      <c r="X135" s="311"/>
      <c r="Y135" s="92"/>
      <c r="Z135" s="92"/>
      <c r="AA135" s="92"/>
      <c r="AB135" s="92"/>
      <c r="AC135" s="312"/>
      <c r="AD135" s="312"/>
      <c r="AE135" s="193"/>
      <c r="AF135" s="313"/>
      <c r="AG135" s="93"/>
      <c r="AH135" s="225"/>
      <c r="AI135" s="225"/>
      <c r="AJ135" s="225"/>
    </row>
    <row r="136" spans="18:36" x14ac:dyDescent="0.25">
      <c r="R136" s="93"/>
      <c r="S136" s="310"/>
      <c r="U136" s="218"/>
      <c r="V136" s="92"/>
      <c r="W136" s="93"/>
      <c r="X136" s="311"/>
      <c r="Y136" s="92"/>
      <c r="Z136" s="92"/>
      <c r="AA136" s="92"/>
      <c r="AB136" s="92"/>
      <c r="AC136" s="312"/>
      <c r="AD136" s="312"/>
      <c r="AE136" s="193"/>
      <c r="AF136" s="313"/>
      <c r="AG136" s="93"/>
      <c r="AH136" s="225"/>
      <c r="AI136" s="225"/>
      <c r="AJ136" s="225"/>
    </row>
    <row r="137" spans="18:36" x14ac:dyDescent="0.25">
      <c r="R137" s="93"/>
      <c r="S137" s="310"/>
      <c r="U137" s="218"/>
      <c r="V137" s="92"/>
      <c r="W137" s="93"/>
      <c r="X137" s="311"/>
      <c r="Y137" s="92"/>
      <c r="Z137" s="92"/>
      <c r="AA137" s="92"/>
      <c r="AB137" s="92"/>
      <c r="AC137" s="312"/>
      <c r="AD137" s="312"/>
      <c r="AE137" s="193"/>
      <c r="AF137" s="313"/>
      <c r="AG137" s="93"/>
      <c r="AH137" s="225"/>
      <c r="AI137" s="225"/>
      <c r="AJ137" s="225"/>
    </row>
    <row r="138" spans="18:36" x14ac:dyDescent="0.25">
      <c r="R138" s="93"/>
      <c r="S138" s="310"/>
      <c r="U138" s="218"/>
      <c r="V138" s="92"/>
      <c r="W138" s="93"/>
      <c r="X138" s="311"/>
      <c r="Y138" s="92"/>
      <c r="Z138" s="92"/>
      <c r="AA138" s="92"/>
      <c r="AB138" s="92"/>
      <c r="AC138" s="312"/>
      <c r="AD138" s="312"/>
      <c r="AE138" s="193"/>
      <c r="AF138" s="313"/>
      <c r="AG138" s="93"/>
      <c r="AH138" s="225"/>
      <c r="AI138" s="225"/>
      <c r="AJ138" s="225"/>
    </row>
    <row r="139" spans="18:36" x14ac:dyDescent="0.25">
      <c r="R139" s="93"/>
      <c r="S139" s="310"/>
      <c r="U139" s="218"/>
      <c r="V139" s="92"/>
      <c r="W139" s="93"/>
      <c r="X139" s="311"/>
      <c r="Y139" s="92"/>
      <c r="Z139" s="92"/>
      <c r="AA139" s="92"/>
      <c r="AB139" s="92"/>
      <c r="AC139" s="312"/>
      <c r="AD139" s="312"/>
      <c r="AE139" s="193"/>
      <c r="AF139" s="313"/>
      <c r="AG139" s="93"/>
      <c r="AH139" s="225"/>
      <c r="AI139" s="225"/>
      <c r="AJ139" s="225"/>
    </row>
    <row r="140" spans="18:36" x14ac:dyDescent="0.25">
      <c r="R140" s="93"/>
      <c r="S140" s="310"/>
      <c r="U140" s="218"/>
      <c r="V140" s="92"/>
      <c r="W140" s="93"/>
      <c r="X140" s="311"/>
      <c r="Y140" s="92"/>
      <c r="Z140" s="92"/>
      <c r="AA140" s="92"/>
      <c r="AB140" s="92"/>
      <c r="AC140" s="312"/>
      <c r="AD140" s="312"/>
      <c r="AE140" s="193"/>
      <c r="AF140" s="313"/>
      <c r="AG140" s="93"/>
      <c r="AH140" s="225"/>
      <c r="AI140" s="225"/>
      <c r="AJ140" s="225"/>
    </row>
    <row r="141" spans="18:36" x14ac:dyDescent="0.25">
      <c r="R141" s="93"/>
      <c r="S141" s="310"/>
      <c r="U141" s="218"/>
      <c r="V141" s="92"/>
      <c r="W141" s="314"/>
      <c r="X141" s="311"/>
      <c r="Y141" s="92"/>
      <c r="Z141" s="92"/>
      <c r="AA141" s="92"/>
      <c r="AB141" s="92"/>
      <c r="AC141" s="312"/>
      <c r="AD141" s="312"/>
      <c r="AE141" s="193"/>
      <c r="AF141" s="193"/>
      <c r="AG141" s="206"/>
      <c r="AH141" s="193"/>
      <c r="AI141" s="193"/>
      <c r="AJ141" s="193"/>
    </row>
    <row r="142" spans="18:36" x14ac:dyDescent="0.25">
      <c r="X142" s="315"/>
      <c r="Y142" s="200"/>
      <c r="Z142" s="316"/>
    </row>
  </sheetData>
  <mergeCells count="134">
    <mergeCell ref="AB42:AB43"/>
    <mergeCell ref="AD42:AD43"/>
    <mergeCell ref="AB55:AB56"/>
    <mergeCell ref="AD55:AD56"/>
    <mergeCell ref="AJ55:AJ56"/>
    <mergeCell ref="A1:P2"/>
    <mergeCell ref="P3:P4"/>
    <mergeCell ref="U15:AJ15"/>
    <mergeCell ref="U2:AJ2"/>
    <mergeCell ref="U28:AJ28"/>
    <mergeCell ref="U41:AJ41"/>
    <mergeCell ref="U54:AJ54"/>
    <mergeCell ref="AJ3:AJ4"/>
    <mergeCell ref="AJ16:AJ17"/>
    <mergeCell ref="AJ29:AJ30"/>
    <mergeCell ref="AJ42:AJ43"/>
    <mergeCell ref="R55:R56"/>
    <mergeCell ref="S55:S56"/>
    <mergeCell ref="U55:U56"/>
    <mergeCell ref="V55:V56"/>
    <mergeCell ref="W55:W56"/>
    <mergeCell ref="R54:S54"/>
    <mergeCell ref="R41:S41"/>
    <mergeCell ref="AG42:AG43"/>
    <mergeCell ref="AH42:AH43"/>
    <mergeCell ref="W42:W43"/>
    <mergeCell ref="X42:X43"/>
    <mergeCell ref="Y42:Y43"/>
    <mergeCell ref="A3:A4"/>
    <mergeCell ref="B3:B4"/>
    <mergeCell ref="C3:C4"/>
    <mergeCell ref="D3:D4"/>
    <mergeCell ref="E3:E4"/>
    <mergeCell ref="AF29:AF30"/>
    <mergeCell ref="AG29:AG30"/>
    <mergeCell ref="AH29:AH30"/>
    <mergeCell ref="V29:V30"/>
    <mergeCell ref="W29:W30"/>
    <mergeCell ref="X29:X30"/>
    <mergeCell ref="Y29:Y30"/>
    <mergeCell ref="Z29:Z30"/>
    <mergeCell ref="AA29:AA30"/>
    <mergeCell ref="AC29:AC30"/>
    <mergeCell ref="X3:X4"/>
    <mergeCell ref="Y3:Y4"/>
    <mergeCell ref="R3:R4"/>
    <mergeCell ref="Z16:Z17"/>
    <mergeCell ref="AA16:AA17"/>
    <mergeCell ref="AC16:AC17"/>
    <mergeCell ref="F3:F4"/>
    <mergeCell ref="G3:G4"/>
    <mergeCell ref="H3:H4"/>
    <mergeCell ref="AK3:AK4"/>
    <mergeCell ref="M3:M4"/>
    <mergeCell ref="I3:I4"/>
    <mergeCell ref="K3:K4"/>
    <mergeCell ref="L3:L4"/>
    <mergeCell ref="N3:N4"/>
    <mergeCell ref="Z3:Z4"/>
    <mergeCell ref="AA3:AA4"/>
    <mergeCell ref="AC3:AC4"/>
    <mergeCell ref="AE3:AE4"/>
    <mergeCell ref="AI3:AI4"/>
    <mergeCell ref="S3:S4"/>
    <mergeCell ref="U3:U4"/>
    <mergeCell ref="W3:W4"/>
    <mergeCell ref="V3:V4"/>
    <mergeCell ref="O3:O4"/>
    <mergeCell ref="AF3:AF4"/>
    <mergeCell ref="AG3:AG4"/>
    <mergeCell ref="AH3:AH4"/>
    <mergeCell ref="J3:J4"/>
    <mergeCell ref="AB3:AB4"/>
    <mergeCell ref="AD3:AD4"/>
    <mergeCell ref="AK55:AK56"/>
    <mergeCell ref="AK42:AK43"/>
    <mergeCell ref="AK29:AK30"/>
    <mergeCell ref="AK16:AK17"/>
    <mergeCell ref="AF42:AF43"/>
    <mergeCell ref="R67:S67"/>
    <mergeCell ref="AF16:AF17"/>
    <mergeCell ref="AG16:AG17"/>
    <mergeCell ref="AH16:AH17"/>
    <mergeCell ref="AF55:AF56"/>
    <mergeCell ref="AG55:AG56"/>
    <mergeCell ref="AH55:AH56"/>
    <mergeCell ref="X55:X56"/>
    <mergeCell ref="Y55:Y56"/>
    <mergeCell ref="Z55:Z56"/>
    <mergeCell ref="AA55:AA56"/>
    <mergeCell ref="AC55:AC56"/>
    <mergeCell ref="AE55:AE56"/>
    <mergeCell ref="AE42:AE43"/>
    <mergeCell ref="X16:X17"/>
    <mergeCell ref="R16:R17"/>
    <mergeCell ref="S16:S17"/>
    <mergeCell ref="U16:U17"/>
    <mergeCell ref="V16:V17"/>
    <mergeCell ref="AI42:AI43"/>
    <mergeCell ref="AI55:AI56"/>
    <mergeCell ref="B27:B28"/>
    <mergeCell ref="C27:C28"/>
    <mergeCell ref="B26:C26"/>
    <mergeCell ref="B23:C23"/>
    <mergeCell ref="K11:L11"/>
    <mergeCell ref="W16:W17"/>
    <mergeCell ref="B21:C21"/>
    <mergeCell ref="AI16:AI17"/>
    <mergeCell ref="B20:C20"/>
    <mergeCell ref="B19:C19"/>
    <mergeCell ref="B17:D17"/>
    <mergeCell ref="B11:G11"/>
    <mergeCell ref="AE16:AE17"/>
    <mergeCell ref="Z42:Z43"/>
    <mergeCell ref="AA42:AA43"/>
    <mergeCell ref="AC42:AC43"/>
    <mergeCell ref="R42:R43"/>
    <mergeCell ref="S42:S43"/>
    <mergeCell ref="U42:U43"/>
    <mergeCell ref="V42:V43"/>
    <mergeCell ref="E46:K46"/>
    <mergeCell ref="AB16:AB17"/>
    <mergeCell ref="R2:S2"/>
    <mergeCell ref="R28:S28"/>
    <mergeCell ref="R29:R30"/>
    <mergeCell ref="S29:S30"/>
    <mergeCell ref="U29:U30"/>
    <mergeCell ref="AE29:AE30"/>
    <mergeCell ref="Y16:Y17"/>
    <mergeCell ref="R15:S15"/>
    <mergeCell ref="AI29:AI30"/>
    <mergeCell ref="AD16:AD17"/>
    <mergeCell ref="AB29:AB30"/>
    <mergeCell ref="AD29:AD30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CommandButton5">
          <controlPr defaultSize="0" autoLine="0" r:id="rId5">
            <anchor moveWithCells="1">
              <from>
                <xdr:col>25</xdr:col>
                <xdr:colOff>0</xdr:colOff>
                <xdr:row>64</xdr:row>
                <xdr:rowOff>57150</xdr:rowOff>
              </from>
              <to>
                <xdr:col>26</xdr:col>
                <xdr:colOff>581025</xdr:colOff>
                <xdr:row>66</xdr:row>
                <xdr:rowOff>161925</xdr:rowOff>
              </to>
            </anchor>
          </controlPr>
        </control>
      </mc:Choice>
      <mc:Fallback>
        <control shapeId="4101" r:id="rId4" name="CommandButton5"/>
      </mc:Fallback>
    </mc:AlternateContent>
    <mc:AlternateContent xmlns:mc="http://schemas.openxmlformats.org/markup-compatibility/2006">
      <mc:Choice Requires="x14">
        <control shapeId="4100" r:id="rId6" name="CommandButton4">
          <controlPr defaultSize="0" autoLine="0" r:id="rId7">
            <anchor moveWithCells="1">
              <from>
                <xdr:col>22</xdr:col>
                <xdr:colOff>609600</xdr:colOff>
                <xdr:row>64</xdr:row>
                <xdr:rowOff>57150</xdr:rowOff>
              </from>
              <to>
                <xdr:col>24</xdr:col>
                <xdr:colOff>466725</xdr:colOff>
                <xdr:row>66</xdr:row>
                <xdr:rowOff>180975</xdr:rowOff>
              </to>
            </anchor>
          </controlPr>
        </control>
      </mc:Choice>
      <mc:Fallback>
        <control shapeId="4100" r:id="rId6" name="CommandButton4"/>
      </mc:Fallback>
    </mc:AlternateContent>
    <mc:AlternateContent xmlns:mc="http://schemas.openxmlformats.org/markup-compatibility/2006">
      <mc:Choice Requires="x14">
        <control shapeId="4099" r:id="rId8" name="CommandButton3">
          <controlPr defaultSize="0" autoLine="0" r:id="rId9">
            <anchor moveWithCells="1">
              <from>
                <xdr:col>20</xdr:col>
                <xdr:colOff>657225</xdr:colOff>
                <xdr:row>71</xdr:row>
                <xdr:rowOff>38100</xdr:rowOff>
              </from>
              <to>
                <xdr:col>22</xdr:col>
                <xdr:colOff>514350</xdr:colOff>
                <xdr:row>73</xdr:row>
                <xdr:rowOff>161925</xdr:rowOff>
              </to>
            </anchor>
          </controlPr>
        </control>
      </mc:Choice>
      <mc:Fallback>
        <control shapeId="4099" r:id="rId8" name="CommandButton3"/>
      </mc:Fallback>
    </mc:AlternateContent>
    <mc:AlternateContent xmlns:mc="http://schemas.openxmlformats.org/markup-compatibility/2006">
      <mc:Choice Requires="x14">
        <control shapeId="4098" r:id="rId10" name="CommandButton2">
          <controlPr defaultSize="0" autoLine="0" r:id="rId11">
            <anchor moveWithCells="1">
              <from>
                <xdr:col>20</xdr:col>
                <xdr:colOff>666750</xdr:colOff>
                <xdr:row>67</xdr:row>
                <xdr:rowOff>38100</xdr:rowOff>
              </from>
              <to>
                <xdr:col>22</xdr:col>
                <xdr:colOff>552450</xdr:colOff>
                <xdr:row>69</xdr:row>
                <xdr:rowOff>152400</xdr:rowOff>
              </to>
            </anchor>
          </controlPr>
        </control>
      </mc:Choice>
      <mc:Fallback>
        <control shapeId="4098" r:id="rId10" name="CommandButton2"/>
      </mc:Fallback>
    </mc:AlternateContent>
    <mc:AlternateContent xmlns:mc="http://schemas.openxmlformats.org/markup-compatibility/2006">
      <mc:Choice Requires="x14">
        <control shapeId="4097" r:id="rId12" name="CommandButton1">
          <controlPr defaultSize="0" autoLine="0" autoPict="0" r:id="rId13">
            <anchor moveWithCells="1">
              <from>
                <xdr:col>20</xdr:col>
                <xdr:colOff>666750</xdr:colOff>
                <xdr:row>64</xdr:row>
                <xdr:rowOff>47625</xdr:rowOff>
              </from>
              <to>
                <xdr:col>22</xdr:col>
                <xdr:colOff>561975</xdr:colOff>
                <xdr:row>66</xdr:row>
                <xdr:rowOff>190500</xdr:rowOff>
              </to>
            </anchor>
          </controlPr>
        </control>
      </mc:Choice>
      <mc:Fallback>
        <control shapeId="4097" r:id="rId12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sheetPr codeName="Sheet6"/>
  <dimension ref="B2:AB247"/>
  <sheetViews>
    <sheetView zoomScale="80" zoomScaleNormal="80" workbookViewId="0">
      <selection activeCell="O11" sqref="O11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4.28515625" style="1" customWidth="1"/>
    <col min="7" max="7" width="12.85546875" style="1" bestFit="1" customWidth="1"/>
    <col min="8" max="8" width="13.140625" style="1" bestFit="1" customWidth="1"/>
    <col min="9" max="13" width="11.85546875" style="1"/>
    <col min="14" max="14" width="12.7109375" style="1" customWidth="1"/>
    <col min="15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872" t="s">
        <v>95</v>
      </c>
      <c r="C2" s="872"/>
      <c r="D2" s="872"/>
      <c r="E2" s="872"/>
      <c r="F2" s="872"/>
      <c r="G2" s="872"/>
      <c r="H2" s="872"/>
      <c r="J2" s="866" t="s">
        <v>103</v>
      </c>
      <c r="K2" s="867"/>
      <c r="L2" s="867"/>
      <c r="M2" s="867"/>
      <c r="N2" s="867"/>
      <c r="O2" s="867"/>
      <c r="P2" s="867"/>
      <c r="Q2" s="867"/>
      <c r="R2" s="867"/>
      <c r="S2" s="867"/>
      <c r="T2" s="867"/>
      <c r="U2" s="867"/>
      <c r="V2" s="868"/>
      <c r="W2" s="38"/>
      <c r="X2" s="865" t="s">
        <v>106</v>
      </c>
      <c r="Y2" s="865"/>
      <c r="Z2" s="865"/>
      <c r="AA2" s="865"/>
      <c r="AB2" s="865"/>
    </row>
    <row r="3" spans="2:28" ht="15" customHeight="1" x14ac:dyDescent="0.25">
      <c r="B3" s="527" t="s">
        <v>57</v>
      </c>
      <c r="C3" s="527" t="s">
        <v>87</v>
      </c>
      <c r="D3" s="527"/>
      <c r="E3" s="528" t="s">
        <v>94</v>
      </c>
      <c r="F3" s="528" t="s">
        <v>86</v>
      </c>
      <c r="G3" s="527" t="s">
        <v>91</v>
      </c>
      <c r="H3" s="527"/>
      <c r="J3" s="856" t="s">
        <v>5</v>
      </c>
      <c r="K3" s="857" t="s">
        <v>3</v>
      </c>
      <c r="L3" s="857" t="s">
        <v>72</v>
      </c>
      <c r="M3" s="856" t="s">
        <v>74</v>
      </c>
      <c r="N3" s="856" t="s">
        <v>81</v>
      </c>
      <c r="O3" s="857" t="s">
        <v>101</v>
      </c>
      <c r="P3" s="857" t="s">
        <v>261</v>
      </c>
      <c r="Q3" s="857" t="s">
        <v>262</v>
      </c>
      <c r="R3" s="856" t="s">
        <v>397</v>
      </c>
      <c r="S3" s="856" t="s">
        <v>398</v>
      </c>
      <c r="T3" s="856" t="s">
        <v>75</v>
      </c>
      <c r="U3" s="857" t="s">
        <v>102</v>
      </c>
      <c r="V3" s="856" t="s">
        <v>79</v>
      </c>
      <c r="X3" s="527" t="s">
        <v>5</v>
      </c>
      <c r="Y3" s="869" t="s">
        <v>76</v>
      </c>
      <c r="Z3" s="869" t="s">
        <v>77</v>
      </c>
      <c r="AA3" s="869" t="s">
        <v>104</v>
      </c>
      <c r="AB3" s="528" t="s">
        <v>105</v>
      </c>
    </row>
    <row r="4" spans="2:28" x14ac:dyDescent="0.25">
      <c r="B4" s="527"/>
      <c r="C4" s="10" t="s">
        <v>88</v>
      </c>
      <c r="D4" s="10" t="s">
        <v>89</v>
      </c>
      <c r="E4" s="528"/>
      <c r="F4" s="528"/>
      <c r="G4" s="527"/>
      <c r="H4" s="527"/>
      <c r="J4" s="564"/>
      <c r="K4" s="794"/>
      <c r="L4" s="794"/>
      <c r="M4" s="564"/>
      <c r="N4" s="564"/>
      <c r="O4" s="794"/>
      <c r="P4" s="794"/>
      <c r="Q4" s="794"/>
      <c r="R4" s="564"/>
      <c r="S4" s="564"/>
      <c r="T4" s="564"/>
      <c r="U4" s="794"/>
      <c r="V4" s="564"/>
      <c r="X4" s="527"/>
      <c r="Y4" s="869"/>
      <c r="Z4" s="869"/>
      <c r="AA4" s="869"/>
      <c r="AB4" s="528"/>
    </row>
    <row r="5" spans="2:28" x14ac:dyDescent="0.25">
      <c r="B5" s="10">
        <v>3</v>
      </c>
      <c r="C5" s="21">
        <f>'Frame Capacities'!E7+'Frame Capacities'!F7+'Frame Capacities'!E10+'Frame Capacities'!F10+'Frame Capacities'!E13+'Frame Capacities'!F13+'Frame Capacities'!E16+'Frame Capacities'!F16+'Frame Capacities'!E19+'Frame Capacities'!F19</f>
        <v>908</v>
      </c>
      <c r="D5" s="21">
        <f>'Frame Capacities'!E45+'Frame Capacities'!E48+'Frame Capacities'!E51+'Frame Capacities'!E54+'Frame Capacities'!E57+'Frame Capacities'!E60</f>
        <v>203.6</v>
      </c>
      <c r="E5" s="21">
        <f>C5/D5</f>
        <v>4.4597249508840866</v>
      </c>
      <c r="F5" s="23" t="s">
        <v>38</v>
      </c>
      <c r="G5" s="318" t="s">
        <v>93</v>
      </c>
      <c r="H5" s="318" t="s">
        <v>90</v>
      </c>
      <c r="J5" s="319">
        <v>3</v>
      </c>
      <c r="K5" s="253">
        <f>'Structural Information'!$AC$6</f>
        <v>3</v>
      </c>
      <c r="L5" s="253">
        <f>L6+K5</f>
        <v>8.75</v>
      </c>
      <c r="M5" s="320">
        <f>'Yield Mechanism'!$X$57</f>
        <v>9.1867587490901161E-3</v>
      </c>
      <c r="N5" s="25">
        <f>M5-M6</f>
        <v>1.9777551059079034E-3</v>
      </c>
      <c r="O5" s="321">
        <f>N5/K5</f>
        <v>6.5925170196930118E-4</v>
      </c>
      <c r="P5" s="320">
        <f>$C$26</f>
        <v>9.5976000000000013E-3</v>
      </c>
      <c r="Q5" s="320">
        <f>$D$26</f>
        <v>1.8437014149798058E-3</v>
      </c>
      <c r="R5" s="253">
        <f>O5/P5</f>
        <v>6.8689224594617515E-2</v>
      </c>
      <c r="S5" s="21">
        <f>O5/Q5</f>
        <v>0.35756966752478303</v>
      </c>
      <c r="T5" s="253">
        <f>_xlfn.IFS((O5&lt;='Infill Capacities'!$CT$11),(O5*'Infill Capacities'!$CO$11*'Infill Capacities'!$CN$4),(AND((O5&gt;'Infill Capacities'!$CT$11),(O5&lt;='Infill Capacities'!$CU$11))),((O5-'Infill Capacities'!$CT$11)*'Infill Capacities'!$CN$4*('Infill Capacities'!$CP$11)+'Infill Capacities'!$CJ$11),(AND((O5&gt;'Infill Capacities'!$CU$11),(O5&lt;='Infill Capacities'!$CV$11))),((O5-'Infill Capacities'!$CU$11)*'Infill Capacities'!$CN$4*('Infill Capacities'!$CQ$11)+'Infill Capacities'!$CK$11),(AND((O5&gt;'Infill Capacities'!$CV$11),(O5&lt;='Infill Capacities'!$CW$11))),((O5-'Infill Capacities'!$CV$11)*'Infill Capacities'!$CN$4*('Infill Capacities'!$CR$11)+'Infill Capacities'!$CM$11))+_xlfn.IFS((O5&lt;='Frame Capacities'!$BV$11),(O5*'Frame Capacities'!$BO$4*'Frame Capacities'!$BP$11),(AND((O5&gt;'Frame Capacities'!$BV$11),(O5&lt;='Frame Capacities'!$BW$11))),((O5-'Frame Capacities'!$BV$11)*'Frame Capacities'!$BO$4*('Frame Capacities'!$BQ$11)+'Frame Capacities'!$BJ$11),(AND((O5&gt;'Frame Capacities'!$BW$11),(O5&lt;='Frame Capacities'!$BX$11))),((O5-'Frame Capacities'!$BW$11)*'Frame Capacities'!$BO$4*('Frame Capacities'!$BR$11)+'Frame Capacities'!$BK$11),(AND((O5&gt;'Frame Capacities'!$BX$11),(O5&lt;='Frame Capacities'!$BZ$11))),((O5-'Frame Capacities'!$BX$11)*'Frame Capacities'!$BO$4*('Frame Capacities'!$BT$11)+'Frame Capacities'!$BL$11))</f>
        <v>132.04132731281496</v>
      </c>
      <c r="U5" s="253">
        <f>T5*K5</f>
        <v>396.1239819384449</v>
      </c>
      <c r="V5" s="21">
        <f>U7/AB5</f>
        <v>299.99990170475093</v>
      </c>
      <c r="W5" s="238"/>
      <c r="X5" s="365">
        <v>3</v>
      </c>
      <c r="Y5" s="21">
        <f>'Structural Information'!$AJ$6</f>
        <v>63.074599999999997</v>
      </c>
      <c r="Z5" s="21">
        <f>Y5*M5</f>
        <v>0.57945113339535936</v>
      </c>
      <c r="AA5" s="21">
        <f>Z5*L5</f>
        <v>5.0701974172093944</v>
      </c>
      <c r="AB5" s="21">
        <f>AA8/Z8</f>
        <v>6.4960330682832055</v>
      </c>
    </row>
    <row r="6" spans="2:28" x14ac:dyDescent="0.25">
      <c r="B6" s="10">
        <v>2</v>
      </c>
      <c r="C6" s="21">
        <f>'Frame Capacities'!E6+'Frame Capacities'!F6+'Frame Capacities'!E9+'Frame Capacities'!F9+'Frame Capacities'!E12+'Frame Capacities'!F12+'Frame Capacities'!E15+'Frame Capacities'!F15+'Frame Capacities'!E18+'Frame Capacities'!F18</f>
        <v>908</v>
      </c>
      <c r="D6" s="21">
        <f>'Frame Capacities'!E44+'Frame Capacities'!E47+'Frame Capacities'!E50+'Frame Capacities'!E53+'Frame Capacities'!E56+'Frame Capacities'!E59+'Frame Capacities'!E45+'Frame Capacities'!E48+'Frame Capacities'!E51+'Frame Capacities'!E54+'Frame Capacities'!E57+'Frame Capacities'!E60</f>
        <v>451.00000000000011</v>
      </c>
      <c r="E6" s="21">
        <f>C6/D6</f>
        <v>2.0133037694013298</v>
      </c>
      <c r="F6" s="23" t="s">
        <v>38</v>
      </c>
      <c r="G6" s="318" t="s">
        <v>93</v>
      </c>
      <c r="H6" s="318" t="s">
        <v>90</v>
      </c>
      <c r="J6" s="319">
        <v>2</v>
      </c>
      <c r="K6" s="253">
        <f>'Structural Information'!$AC$7</f>
        <v>3</v>
      </c>
      <c r="L6" s="253">
        <f>L7+K6</f>
        <v>5.75</v>
      </c>
      <c r="M6" s="320">
        <f>'Yield Mechanism'!$X$58</f>
        <v>7.2090036431822126E-3</v>
      </c>
      <c r="N6" s="25">
        <f>M6-M7</f>
        <v>3.4624621769480395E-3</v>
      </c>
      <c r="O6" s="321">
        <f>N6/K6</f>
        <v>1.1541540589826798E-3</v>
      </c>
      <c r="P6" s="320">
        <f>$C$27</f>
        <v>9.175559679266896E-3</v>
      </c>
      <c r="Q6" s="320">
        <f>$D$27</f>
        <v>1.769385693901867E-3</v>
      </c>
      <c r="R6" s="21">
        <f>O6/P6</f>
        <v>0.12578568494198861</v>
      </c>
      <c r="S6" s="21">
        <f t="shared" ref="S6:S7" si="0">O6/Q6</f>
        <v>0.65229082780562542</v>
      </c>
      <c r="T6" s="253">
        <f>_xlfn.IFS((O6&lt;='Infill Capacities'!$CT$12),(O6*'Infill Capacities'!$CO$12*'Infill Capacities'!$CN$5),(AND((O6&gt;'Infill Capacities'!$CT$12),(O6&lt;='Infill Capacities'!$CU$12))),((O6-'Infill Capacities'!$CT$12)*'Infill Capacities'!$CN$5*('Infill Capacities'!$CP$12)+'Infill Capacities'!$CJ$12),(AND((O6&gt;'Infill Capacities'!$CU$12),(O6&lt;='Infill Capacities'!$CV$12))),((O6-'Infill Capacities'!$CU$12)*'Infill Capacities'!$CN$5*('Infill Capacities'!$CQ$12)+'Infill Capacities'!$CK$12),(AND((O6&gt;'Infill Capacities'!$CV$12),(O6&lt;='Infill Capacities'!$CW$12))),((O6-'Infill Capacities'!$CV$12)*'Infill Capacities'!$CN$5*('Infill Capacities'!$CR$12)+'Infill Capacities'!$CM$12))+_xlfn.IFS((O6&lt;='Frame Capacities'!$BV$12),(O6*'Frame Capacities'!$BO$5*'Frame Capacities'!$BP$12),(AND((O6&gt;'Frame Capacities'!$BV$12),(O6&lt;='Frame Capacities'!$BW$12))),((O6-'Frame Capacities'!$BV$12)*'Frame Capacities'!$BO$5*('Frame Capacities'!$BQ$12)+'Frame Capacities'!$BJ$12),(AND((O6&gt;'Frame Capacities'!$BW$12),(O6&lt;='Frame Capacities'!$BX$12))),((O6-'Frame Capacities'!$BW$12)*'Frame Capacities'!$BO$5*('Frame Capacities'!$BR$12)+'Frame Capacities'!$BK$12),(AND((O6&gt;'Frame Capacities'!$BX$12),(O6&lt;='Frame Capacities'!$BZ$12))),((O6-'Frame Capacities'!$BX$12)*'Frame Capacities'!$BO$5*('Frame Capacities'!$BT$12)+'Frame Capacities'!$BL$12))</f>
        <v>242.56215774143493</v>
      </c>
      <c r="U6" s="253">
        <f>U5+T6*K6</f>
        <v>1123.8104551627498</v>
      </c>
      <c r="V6" s="322"/>
      <c r="W6" s="238"/>
      <c r="X6" s="365">
        <v>2</v>
      </c>
      <c r="Y6" s="21">
        <f>'Structural Information'!$AJ$7</f>
        <v>67.278400000000005</v>
      </c>
      <c r="Z6" s="21">
        <f>Y6*M6</f>
        <v>0.48501023070747024</v>
      </c>
      <c r="AA6" s="21">
        <f>Z6*L6</f>
        <v>2.788808826567954</v>
      </c>
      <c r="AB6" s="363" t="s">
        <v>338</v>
      </c>
    </row>
    <row r="7" spans="2:28" x14ac:dyDescent="0.25">
      <c r="B7" s="10">
        <v>1</v>
      </c>
      <c r="C7" s="21">
        <f>'Frame Capacities'!E5+'Frame Capacities'!F5+'Frame Capacities'!E8+'Frame Capacities'!F8+'Frame Capacities'!E11+'Frame Capacities'!F11+'Frame Capacities'!E14+'Frame Capacities'!F14+'Frame Capacities'!E17+'Frame Capacities'!F17</f>
        <v>908</v>
      </c>
      <c r="D7" s="21">
        <f>'Frame Capacities'!E43+'Frame Capacities'!E46+'Frame Capacities'!E49+'Frame Capacities'!E52+'Frame Capacities'!E55+'Frame Capacities'!E58+'Frame Capacities'!E44+'Frame Capacities'!E47+'Frame Capacities'!E50+'Frame Capacities'!E53+'Frame Capacities'!E56+'Frame Capacities'!E59</f>
        <v>523.79999999999984</v>
      </c>
      <c r="E7" s="21">
        <f>C7/D7</f>
        <v>1.7334860633829712</v>
      </c>
      <c r="F7" s="23" t="s">
        <v>38</v>
      </c>
      <c r="G7" s="318" t="s">
        <v>93</v>
      </c>
      <c r="H7" s="318" t="s">
        <v>90</v>
      </c>
      <c r="J7" s="319">
        <v>1</v>
      </c>
      <c r="K7" s="253">
        <f>'Structural Information'!$AC$8</f>
        <v>2.75</v>
      </c>
      <c r="L7" s="253">
        <f>K7</f>
        <v>2.75</v>
      </c>
      <c r="M7" s="320">
        <f>'Yield Mechanism'!$X$59</f>
        <v>3.7465414662341732E-3</v>
      </c>
      <c r="N7" s="25">
        <f>M7</f>
        <v>3.7465414662341732E-3</v>
      </c>
      <c r="O7" s="321">
        <f>N7/K7</f>
        <v>1.3623787149942448E-3</v>
      </c>
      <c r="P7" s="320">
        <f>$C$28</f>
        <v>8.2177865177759084E-3</v>
      </c>
      <c r="Q7" s="320">
        <f>$D$28</f>
        <v>1.7399209257659403E-3</v>
      </c>
      <c r="R7" s="21">
        <f t="shared" ref="R7" si="1">O7/P7</f>
        <v>0.16578414540792474</v>
      </c>
      <c r="S7" s="21">
        <f t="shared" si="0"/>
        <v>0.7830118569293627</v>
      </c>
      <c r="T7" s="253">
        <f>_xlfn.IFS((O7&lt;='Infill Capacities'!$CT$13),(O7*'Infill Capacities'!$CO$13*'Infill Capacities'!$CN$6),(AND((O7&gt;'Infill Capacities'!$CT$13),(O7&lt;='Infill Capacities'!$CU$13))),((O7-'Infill Capacities'!$CT$13)*'Infill Capacities'!$CN$6*('Infill Capacities'!$CP$13)+'Infill Capacities'!$CJ$13),(AND((O7&gt;'Infill Capacities'!$CU$13),(O7&lt;='Infill Capacities'!$CV$13))),((O7-'Infill Capacities'!$CU$13)*'Infill Capacities'!$CN$6*('Infill Capacities'!$CQ$13)+'Infill Capacities'!$CK$13),(AND((O7&gt;'Infill Capacities'!$CV$13),(O7&lt;='Infill Capacities'!$CW$13))),((O7-'Infill Capacities'!$CV$13)*'Infill Capacities'!$CN$6*('Infill Capacities'!$CR$13)+'Infill Capacities'!$CM$13))+_xlfn.IFS((O7&lt;='Frame Capacities'!$BV$13),(O7*'Frame Capacities'!$BO$6*'Frame Capacities'!$BP$13),(AND((O7&gt;'Frame Capacities'!$BV$13),(O7&lt;='Frame Capacities'!$BW$13))),((O7-'Frame Capacities'!$BV$13)*'Frame Capacities'!$BO$6*('Frame Capacities'!$BQ$13)+'Frame Capacities'!$BJ$13),(AND((O7&gt;'Frame Capacities'!$BW$13),(O7&lt;='Frame Capacities'!$BX$13))),((O7-'Frame Capacities'!$BW$13)*'Frame Capacities'!$BO$6*('Frame Capacities'!$BR$13)+'Frame Capacities'!$BK$13),(AND((O7&gt;'Frame Capacities'!$BX$13),(O7&lt;='Frame Capacities'!$BZ$13))),((O7-'Frame Capacities'!$BX$13)*'Frame Capacities'!$BO$6*('Frame Capacities'!$BT$13)+'Frame Capacities'!$BL$13))</f>
        <v>299.99957337928117</v>
      </c>
      <c r="U7" s="253">
        <f>U6+T7*K7</f>
        <v>1948.809281955773</v>
      </c>
      <c r="V7" s="323"/>
      <c r="W7" s="238"/>
      <c r="X7" s="365">
        <v>1</v>
      </c>
      <c r="Y7" s="21">
        <f>'Structural Information'!$AJ$8</f>
        <v>67.278400000000005</v>
      </c>
      <c r="Z7" s="21">
        <f>Y7*M7</f>
        <v>0.25206131538188919</v>
      </c>
      <c r="AA7" s="21">
        <f>Z7*L7</f>
        <v>0.6931686173001953</v>
      </c>
      <c r="AB7" s="252">
        <f>T7/M5</f>
        <v>32655.64945949996</v>
      </c>
    </row>
    <row r="8" spans="2:28" x14ac:dyDescent="0.25">
      <c r="V8" s="367"/>
      <c r="W8" s="238"/>
      <c r="X8" s="370"/>
      <c r="Y8" s="363" t="s">
        <v>78</v>
      </c>
      <c r="Z8" s="324">
        <f>SUM(Z5:Z7)</f>
        <v>1.3165226794847187</v>
      </c>
      <c r="AA8" s="324">
        <f>SUM(AA5:AA7)</f>
        <v>8.5521748610775443</v>
      </c>
      <c r="AB8" s="366" t="s">
        <v>340</v>
      </c>
    </row>
    <row r="9" spans="2:28" x14ac:dyDescent="0.25">
      <c r="W9" s="238"/>
      <c r="X9" s="370"/>
      <c r="Y9" s="368"/>
      <c r="Z9" s="368"/>
      <c r="AA9" s="369"/>
      <c r="AB9" s="21">
        <f>(('Structural Information'!$AJ$6*M5+'Structural Information'!$AJ$7*M6+'Structural Information'!$AJ$8*M7)^2)/('Structural Information'!$AJ$6*M5*M5+'Structural Information'!$AJ$7*M6*M6+'Structural Information'!$AJ$8*M7*M7)</f>
        <v>177.5111013068915</v>
      </c>
    </row>
    <row r="10" spans="2:28" x14ac:dyDescent="0.25">
      <c r="W10" s="238"/>
      <c r="X10" s="370"/>
      <c r="Y10" s="16"/>
      <c r="Z10" s="16"/>
      <c r="AA10" s="335"/>
      <c r="AB10" s="363" t="s">
        <v>339</v>
      </c>
    </row>
    <row r="11" spans="2:28" x14ac:dyDescent="0.25">
      <c r="X11" s="371"/>
      <c r="Y11" s="337"/>
      <c r="Z11" s="337"/>
      <c r="AA11" s="338"/>
      <c r="AB11" s="252">
        <f>2*PI()*SQRT(AB9/AB7)</f>
        <v>0.46324790595966903</v>
      </c>
    </row>
    <row r="13" spans="2:28" ht="15.75" x14ac:dyDescent="0.25">
      <c r="B13" s="873" t="s">
        <v>96</v>
      </c>
      <c r="C13" s="873"/>
      <c r="D13" s="873"/>
      <c r="E13" s="873"/>
      <c r="F13" s="873"/>
      <c r="G13" s="873"/>
      <c r="H13" s="873"/>
      <c r="J13" s="863" t="s">
        <v>107</v>
      </c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X13" s="865" t="s">
        <v>106</v>
      </c>
      <c r="Y13" s="865"/>
      <c r="Z13" s="865"/>
      <c r="AA13" s="865"/>
      <c r="AB13" s="865"/>
    </row>
    <row r="14" spans="2:28" ht="15" customHeight="1" x14ac:dyDescent="0.25">
      <c r="B14" s="527" t="s">
        <v>57</v>
      </c>
      <c r="C14" s="527" t="s">
        <v>99</v>
      </c>
      <c r="D14" s="527"/>
      <c r="E14" s="528" t="s">
        <v>97</v>
      </c>
      <c r="F14" s="528" t="s">
        <v>86</v>
      </c>
      <c r="G14" s="527" t="s">
        <v>91</v>
      </c>
      <c r="H14" s="527"/>
      <c r="J14" s="856" t="s">
        <v>5</v>
      </c>
      <c r="K14" s="857" t="s">
        <v>3</v>
      </c>
      <c r="L14" s="857" t="s">
        <v>72</v>
      </c>
      <c r="M14" s="856" t="s">
        <v>74</v>
      </c>
      <c r="N14" s="856" t="s">
        <v>81</v>
      </c>
      <c r="O14" s="857" t="s">
        <v>101</v>
      </c>
      <c r="P14" s="857" t="s">
        <v>261</v>
      </c>
      <c r="Q14" s="857" t="s">
        <v>262</v>
      </c>
      <c r="R14" s="856" t="s">
        <v>397</v>
      </c>
      <c r="S14" s="856" t="s">
        <v>398</v>
      </c>
      <c r="T14" s="856" t="s">
        <v>75</v>
      </c>
      <c r="U14" s="857" t="s">
        <v>102</v>
      </c>
      <c r="V14" s="856" t="s">
        <v>79</v>
      </c>
      <c r="X14" s="527" t="s">
        <v>5</v>
      </c>
      <c r="Y14" s="869" t="s">
        <v>76</v>
      </c>
      <c r="Z14" s="869" t="s">
        <v>77</v>
      </c>
      <c r="AA14" s="869" t="s">
        <v>104</v>
      </c>
      <c r="AB14" s="857" t="s">
        <v>105</v>
      </c>
    </row>
    <row r="15" spans="2:28" x14ac:dyDescent="0.25">
      <c r="B15" s="527"/>
      <c r="C15" s="10" t="s">
        <v>98</v>
      </c>
      <c r="D15" s="10" t="s">
        <v>100</v>
      </c>
      <c r="E15" s="528"/>
      <c r="F15" s="528"/>
      <c r="G15" s="527"/>
      <c r="H15" s="527"/>
      <c r="J15" s="564"/>
      <c r="K15" s="794"/>
      <c r="L15" s="794"/>
      <c r="M15" s="564"/>
      <c r="N15" s="564"/>
      <c r="O15" s="794"/>
      <c r="P15" s="794"/>
      <c r="Q15" s="794"/>
      <c r="R15" s="564"/>
      <c r="S15" s="564"/>
      <c r="T15" s="564"/>
      <c r="U15" s="794"/>
      <c r="V15" s="564"/>
      <c r="X15" s="527"/>
      <c r="Y15" s="869"/>
      <c r="Z15" s="869"/>
      <c r="AA15" s="869"/>
      <c r="AB15" s="794"/>
    </row>
    <row r="16" spans="2:28" x14ac:dyDescent="0.25">
      <c r="B16" s="10">
        <v>3</v>
      </c>
      <c r="C16" s="264">
        <f>'Yield Mechanism'!AE57</f>
        <v>9.3234174183094147</v>
      </c>
      <c r="D16" s="21">
        <f>'Yield Mechanism'!C13</f>
        <v>135.73333333333332</v>
      </c>
      <c r="E16" s="21">
        <f>C16/D16</f>
        <v>6.8689224594617501E-2</v>
      </c>
      <c r="F16" s="23" t="s">
        <v>38</v>
      </c>
      <c r="G16" s="318" t="s">
        <v>92</v>
      </c>
      <c r="H16" s="318" t="s">
        <v>66</v>
      </c>
      <c r="J16" s="319">
        <v>3</v>
      </c>
      <c r="K16" s="253">
        <f>'Structural Information'!$AC$6</f>
        <v>3</v>
      </c>
      <c r="L16" s="253">
        <f>L17+K16</f>
        <v>8.75</v>
      </c>
      <c r="M16" s="320">
        <f>'Yield Mechanism'!$X$57</f>
        <v>9.1867587490901161E-3</v>
      </c>
      <c r="N16" s="25">
        <f>M16-M17</f>
        <v>1.9777551059079034E-3</v>
      </c>
      <c r="O16" s="321">
        <f>N16/K16</f>
        <v>6.5925170196930118E-4</v>
      </c>
      <c r="P16" s="320">
        <f>$C$26</f>
        <v>9.5976000000000013E-3</v>
      </c>
      <c r="Q16" s="320">
        <f>$D$26</f>
        <v>1.8437014149798058E-3</v>
      </c>
      <c r="R16" s="253">
        <f>O16/P16</f>
        <v>6.8689224594617515E-2</v>
      </c>
      <c r="S16" s="21">
        <f>O16/Q16</f>
        <v>0.35756966752478303</v>
      </c>
      <c r="T16" s="253">
        <f>_xlfn.IFS((O16&lt;='Infill Capacities'!$CT$11),(O16*'Infill Capacities'!$CO$11*'Infill Capacities'!$CN$4),(AND((O16&gt;'Infill Capacities'!$CT$11),(O16&lt;='Infill Capacities'!$CU$11))),((O16-'Infill Capacities'!$CT$11)*'Infill Capacities'!$CN$4*('Infill Capacities'!$CP$11)+'Infill Capacities'!$CJ$11),(AND((O16&gt;'Infill Capacities'!$CU$11),(O16&lt;='Infill Capacities'!$CV$11))),((O16-'Infill Capacities'!$CU$11)*'Infill Capacities'!$CN$4*('Infill Capacities'!$CQ$11)+'Infill Capacities'!$CK$11),(AND((O16&gt;'Infill Capacities'!$CV$11),(O16&lt;='Infill Capacities'!$CW$11))),((O16-'Infill Capacities'!$CV$11)*'Infill Capacities'!$CN$4*('Infill Capacities'!$CR$11)+'Infill Capacities'!$CM$11))+_xlfn.IFS((O16&lt;='Frame Capacities'!$BV$11),(O16*'Frame Capacities'!$BO$4*'Frame Capacities'!$BP$11),(AND((O16&gt;'Frame Capacities'!$BV$11),(O16&lt;='Frame Capacities'!$BW$11))),((O16-'Frame Capacities'!$BV$11)*'Frame Capacities'!$BO$4*('Frame Capacities'!$BQ$11)+'Frame Capacities'!$BJ$11),(AND((O16&gt;'Frame Capacities'!$BW$11),(O16&lt;='Frame Capacities'!$BX$11))),((O16-'Frame Capacities'!$BW$11)*'Frame Capacities'!$BO$4*('Frame Capacities'!$BR$11)+'Frame Capacities'!$BK$11),(AND((O16&gt;'Frame Capacities'!$BX$11),(O16&lt;='Frame Capacities'!$BZ$11))),((O16-'Frame Capacities'!$BX$11)*'Frame Capacities'!$BO$4*('Frame Capacities'!$BT$11)+'Frame Capacities'!$BL$11))</f>
        <v>132.04132731281496</v>
      </c>
      <c r="U16" s="253">
        <f>T16*K16</f>
        <v>396.1239819384449</v>
      </c>
      <c r="V16" s="21">
        <f>U18/AB16</f>
        <v>299.99990170475093</v>
      </c>
      <c r="W16" s="238"/>
      <c r="X16" s="365">
        <v>3</v>
      </c>
      <c r="Y16" s="21">
        <f>'Structural Information'!$AJ$6</f>
        <v>63.074599999999997</v>
      </c>
      <c r="Z16" s="21">
        <f>Y16*M16</f>
        <v>0.57945113339535936</v>
      </c>
      <c r="AA16" s="21">
        <f>Z16*L16</f>
        <v>5.0701974172093944</v>
      </c>
      <c r="AB16" s="21">
        <f>AA19/Z19</f>
        <v>6.4960330682832055</v>
      </c>
    </row>
    <row r="17" spans="2:28" x14ac:dyDescent="0.25">
      <c r="B17" s="10">
        <v>2</v>
      </c>
      <c r="C17" s="264">
        <f>'Yield Mechanism'!AE58</f>
        <v>18.695945638544238</v>
      </c>
      <c r="D17" s="21">
        <f>'Yield Mechanism'!C14</f>
        <v>148.63333333333333</v>
      </c>
      <c r="E17" s="21">
        <f>C17/D17</f>
        <v>0.12578568494198861</v>
      </c>
      <c r="F17" s="23" t="s">
        <v>38</v>
      </c>
      <c r="G17" s="318" t="s">
        <v>92</v>
      </c>
      <c r="H17" s="318" t="s">
        <v>66</v>
      </c>
      <c r="J17" s="319">
        <v>2</v>
      </c>
      <c r="K17" s="253">
        <f>'Structural Information'!$AC$7</f>
        <v>3</v>
      </c>
      <c r="L17" s="253">
        <f>L18+K17</f>
        <v>5.75</v>
      </c>
      <c r="M17" s="320">
        <f>'Yield Mechanism'!$X$58</f>
        <v>7.2090036431822126E-3</v>
      </c>
      <c r="N17" s="25">
        <f>M17-M18</f>
        <v>3.4624621769480395E-3</v>
      </c>
      <c r="O17" s="321">
        <f>N17/K17</f>
        <v>1.1541540589826798E-3</v>
      </c>
      <c r="P17" s="320">
        <f>$C$27</f>
        <v>9.175559679266896E-3</v>
      </c>
      <c r="Q17" s="320">
        <f>$D$27</f>
        <v>1.769385693901867E-3</v>
      </c>
      <c r="R17" s="21">
        <f>O17/P17</f>
        <v>0.12578568494198861</v>
      </c>
      <c r="S17" s="21">
        <f t="shared" ref="S17:S18" si="2">O17/Q17</f>
        <v>0.65229082780562542</v>
      </c>
      <c r="T17" s="253">
        <f>_xlfn.IFS((O17&lt;='Infill Capacities'!$CT$12),(O17*'Infill Capacities'!$CO$12*'Infill Capacities'!$CN$5),(AND((O17&gt;'Infill Capacities'!$CT$12),(O17&lt;='Infill Capacities'!$CU$12))),((O17-'Infill Capacities'!$CT$12)*'Infill Capacities'!$CN$5*('Infill Capacities'!$CP$12)+'Infill Capacities'!$CJ$12),(AND((O17&gt;'Infill Capacities'!$CU$12),(O17&lt;='Infill Capacities'!$CV$12))),((O17-'Infill Capacities'!$CU$12)*'Infill Capacities'!$CN$5*('Infill Capacities'!$CQ$12)+'Infill Capacities'!$CK$12),(AND((O17&gt;'Infill Capacities'!$CV$12),(O17&lt;='Infill Capacities'!$CW$12))),((O17-'Infill Capacities'!$CV$12)*'Infill Capacities'!$CN$5*('Infill Capacities'!$CR$12)+'Infill Capacities'!$CM$12))+_xlfn.IFS((O17&lt;='Frame Capacities'!$BV$12),(O17*'Frame Capacities'!$BO$5*'Frame Capacities'!$BP$12),(AND((O17&gt;'Frame Capacities'!$BV$12),(O17&lt;='Frame Capacities'!$BW$12))),((O17-'Frame Capacities'!$BV$12)*'Frame Capacities'!$BO$5*('Frame Capacities'!$BQ$12)+'Frame Capacities'!$BJ$12),(AND((O17&gt;'Frame Capacities'!$BW$12),(O17&lt;='Frame Capacities'!$BX$12))),((O17-'Frame Capacities'!$BW$12)*'Frame Capacities'!$BO$5*('Frame Capacities'!$BR$12)+'Frame Capacities'!$BK$12),(AND((O17&gt;'Frame Capacities'!$BX$12),(O17&lt;='Frame Capacities'!$BZ$12))),((O17-'Frame Capacities'!$BX$12)*'Frame Capacities'!$BO$5*('Frame Capacities'!$BT$12)+'Frame Capacities'!$BL$12))</f>
        <v>242.56215774143493</v>
      </c>
      <c r="U17" s="253">
        <f>U16+T17*K17</f>
        <v>1123.8104551627498</v>
      </c>
      <c r="V17" s="322"/>
      <c r="W17" s="238"/>
      <c r="X17" s="365">
        <v>2</v>
      </c>
      <c r="Y17" s="21">
        <f>'Structural Information'!$AJ$7</f>
        <v>67.278400000000005</v>
      </c>
      <c r="Z17" s="21">
        <f>Y17*M17</f>
        <v>0.48501023070747024</v>
      </c>
      <c r="AA17" s="21">
        <f>Z17*L17</f>
        <v>2.788808826567954</v>
      </c>
      <c r="AB17" s="363" t="s">
        <v>338</v>
      </c>
    </row>
    <row r="18" spans="2:28" x14ac:dyDescent="0.25">
      <c r="B18" s="10">
        <v>1</v>
      </c>
      <c r="C18" s="264">
        <f>'Yield Mechanism'!AE59</f>
        <v>31.26990408112384</v>
      </c>
      <c r="D18" s="21">
        <f>'Yield Mechanism'!C15</f>
        <v>188.61818181818182</v>
      </c>
      <c r="E18" s="21">
        <f>C18/D18</f>
        <v>0.16578414540792474</v>
      </c>
      <c r="F18" s="23" t="s">
        <v>38</v>
      </c>
      <c r="G18" s="318" t="s">
        <v>92</v>
      </c>
      <c r="H18" s="318" t="s">
        <v>66</v>
      </c>
      <c r="J18" s="319">
        <v>1</v>
      </c>
      <c r="K18" s="253">
        <f>'Structural Information'!$AC$8</f>
        <v>2.75</v>
      </c>
      <c r="L18" s="253">
        <f>K18</f>
        <v>2.75</v>
      </c>
      <c r="M18" s="320">
        <f>'Yield Mechanism'!$X$59</f>
        <v>3.7465414662341732E-3</v>
      </c>
      <c r="N18" s="25">
        <f>M18</f>
        <v>3.7465414662341732E-3</v>
      </c>
      <c r="O18" s="321">
        <f>N18/K18</f>
        <v>1.3623787149942448E-3</v>
      </c>
      <c r="P18" s="320">
        <f>$C$28</f>
        <v>8.2177865177759084E-3</v>
      </c>
      <c r="Q18" s="320">
        <f>$D$28</f>
        <v>1.7399209257659403E-3</v>
      </c>
      <c r="R18" s="21">
        <f t="shared" ref="R18" si="3">O18/P18</f>
        <v>0.16578414540792474</v>
      </c>
      <c r="S18" s="21">
        <f t="shared" si="2"/>
        <v>0.7830118569293627</v>
      </c>
      <c r="T18" s="253">
        <f>_xlfn.IFS((O18&lt;='Infill Capacities'!$CT$13),(O18*'Infill Capacities'!$CO$13*'Infill Capacities'!$CN$6),(AND((O18&gt;'Infill Capacities'!$CT$13),(O18&lt;='Infill Capacities'!$CU$13))),((O18-'Infill Capacities'!$CT$13)*'Infill Capacities'!$CN$6*('Infill Capacities'!$CP$13)+'Infill Capacities'!$CJ$13),(AND((O18&gt;'Infill Capacities'!$CU$13),(O18&lt;='Infill Capacities'!$CV$13))),((O18-'Infill Capacities'!$CU$13)*'Infill Capacities'!$CN$6*('Infill Capacities'!$CQ$13)+'Infill Capacities'!$CK$13),(AND((O18&gt;'Infill Capacities'!$CV$13),(O18&lt;='Infill Capacities'!$CW$13))),((O18-'Infill Capacities'!$CV$13)*'Infill Capacities'!$CN$6*('Infill Capacities'!$CR$13)+'Infill Capacities'!$CM$13))+_xlfn.IFS((O18&lt;='Frame Capacities'!$BV$13),(O18*'Frame Capacities'!$BO$6*'Frame Capacities'!$BP$13),(AND((O18&gt;'Frame Capacities'!$BV$13),(O18&lt;='Frame Capacities'!$BW$13))),((O18-'Frame Capacities'!$BV$13)*'Frame Capacities'!$BO$6*('Frame Capacities'!$BQ$13)+'Frame Capacities'!$BJ$13),(AND((O18&gt;'Frame Capacities'!$BW$13),(O18&lt;='Frame Capacities'!$BX$13))),((O18-'Frame Capacities'!$BW$13)*'Frame Capacities'!$BO$6*('Frame Capacities'!$BR$13)+'Frame Capacities'!$BK$13),(AND((O18&gt;'Frame Capacities'!$BX$13),(O18&lt;='Frame Capacities'!$BZ$13))),((O18-'Frame Capacities'!$BX$13)*'Frame Capacities'!$BO$6*('Frame Capacities'!$BT$13)+'Frame Capacities'!$BL$13))</f>
        <v>299.99957337928117</v>
      </c>
      <c r="U18" s="253">
        <f>U17+T18*K18</f>
        <v>1948.809281955773</v>
      </c>
      <c r="V18" s="323"/>
      <c r="W18" s="238"/>
      <c r="X18" s="365">
        <v>1</v>
      </c>
      <c r="Y18" s="21">
        <f>'Structural Information'!$AJ$8</f>
        <v>67.278400000000005</v>
      </c>
      <c r="Z18" s="21">
        <f>Y18*M18</f>
        <v>0.25206131538188919</v>
      </c>
      <c r="AA18" s="21">
        <f>Z18*L18</f>
        <v>0.6931686173001953</v>
      </c>
      <c r="AB18" s="252">
        <f>T18/M16</f>
        <v>32655.64945949996</v>
      </c>
    </row>
    <row r="19" spans="2:28" x14ac:dyDescent="0.25">
      <c r="V19" s="367"/>
      <c r="W19" s="238"/>
      <c r="X19" s="370"/>
      <c r="Y19" s="363" t="s">
        <v>78</v>
      </c>
      <c r="Z19" s="324">
        <f>SUM(Z16:Z18)</f>
        <v>1.3165226794847187</v>
      </c>
      <c r="AA19" s="324">
        <f>SUM(AA16:AA18)</f>
        <v>8.5521748610775443</v>
      </c>
      <c r="AB19" s="366" t="s">
        <v>340</v>
      </c>
    </row>
    <row r="20" spans="2:28" x14ac:dyDescent="0.25">
      <c r="W20" s="238"/>
      <c r="X20" s="370"/>
      <c r="Y20" s="368"/>
      <c r="Z20" s="368"/>
      <c r="AA20" s="369"/>
      <c r="AB20" s="21">
        <f>(('Structural Information'!$AJ$6*M16+'Structural Information'!$AJ$7*M17+'Structural Information'!$AJ$8*M18)^2)/('Structural Information'!$AJ$6*M16*M16+'Structural Information'!$AJ$7*M17*M17+'Structural Information'!$AJ$8*M18*M18)</f>
        <v>177.5111013068915</v>
      </c>
    </row>
    <row r="21" spans="2:28" x14ac:dyDescent="0.25">
      <c r="W21" s="238"/>
      <c r="X21" s="370"/>
      <c r="Y21" s="16"/>
      <c r="Z21" s="16"/>
      <c r="AA21" s="335"/>
      <c r="AB21" s="363" t="s">
        <v>339</v>
      </c>
    </row>
    <row r="22" spans="2:28" x14ac:dyDescent="0.25">
      <c r="X22" s="371"/>
      <c r="Y22" s="337"/>
      <c r="Z22" s="337"/>
      <c r="AA22" s="338"/>
      <c r="AB22" s="252">
        <f>2*PI()*SQRT(AB20/AB18)</f>
        <v>0.46324790595966903</v>
      </c>
    </row>
    <row r="24" spans="2:28" ht="15.75" customHeight="1" x14ac:dyDescent="0.25">
      <c r="B24" s="874" t="s">
        <v>260</v>
      </c>
      <c r="C24" s="875"/>
      <c r="D24" s="875"/>
      <c r="E24" s="875"/>
      <c r="F24" s="875"/>
      <c r="G24" s="875"/>
      <c r="H24" s="876"/>
      <c r="J24" s="866" t="s">
        <v>108</v>
      </c>
      <c r="K24" s="867"/>
      <c r="L24" s="867"/>
      <c r="M24" s="867"/>
      <c r="N24" s="867"/>
      <c r="O24" s="867"/>
      <c r="P24" s="867"/>
      <c r="Q24" s="867"/>
      <c r="R24" s="867"/>
      <c r="S24" s="867"/>
      <c r="T24" s="867"/>
      <c r="U24" s="867"/>
      <c r="V24" s="868"/>
      <c r="X24" s="870" t="s">
        <v>106</v>
      </c>
      <c r="Y24" s="870"/>
      <c r="Z24" s="870"/>
      <c r="AA24" s="870"/>
      <c r="AB24" s="870"/>
    </row>
    <row r="25" spans="2:28" ht="15" customHeight="1" x14ac:dyDescent="0.25">
      <c r="B25" s="10" t="s">
        <v>5</v>
      </c>
      <c r="C25" s="10" t="s">
        <v>312</v>
      </c>
      <c r="D25" s="10" t="s">
        <v>263</v>
      </c>
      <c r="E25" s="11" t="s">
        <v>70</v>
      </c>
      <c r="F25" s="149" t="s">
        <v>191</v>
      </c>
      <c r="G25" s="149" t="s">
        <v>192</v>
      </c>
      <c r="H25" s="10" t="s">
        <v>219</v>
      </c>
      <c r="J25" s="856" t="s">
        <v>5</v>
      </c>
      <c r="K25" s="857" t="s">
        <v>3</v>
      </c>
      <c r="L25" s="857" t="s">
        <v>72</v>
      </c>
      <c r="M25" s="856" t="s">
        <v>74</v>
      </c>
      <c r="N25" s="856" t="s">
        <v>81</v>
      </c>
      <c r="O25" s="857" t="s">
        <v>101</v>
      </c>
      <c r="P25" s="857" t="s">
        <v>261</v>
      </c>
      <c r="Q25" s="857" t="s">
        <v>262</v>
      </c>
      <c r="R25" s="856" t="s">
        <v>397</v>
      </c>
      <c r="S25" s="856" t="s">
        <v>398</v>
      </c>
      <c r="T25" s="856" t="s">
        <v>75</v>
      </c>
      <c r="U25" s="857" t="s">
        <v>102</v>
      </c>
      <c r="V25" s="856" t="s">
        <v>79</v>
      </c>
      <c r="X25" s="856" t="s">
        <v>5</v>
      </c>
      <c r="Y25" s="858" t="s">
        <v>76</v>
      </c>
      <c r="Z25" s="858" t="s">
        <v>77</v>
      </c>
      <c r="AA25" s="858" t="s">
        <v>104</v>
      </c>
      <c r="AB25" s="857" t="s">
        <v>105</v>
      </c>
    </row>
    <row r="26" spans="2:28" x14ac:dyDescent="0.25">
      <c r="B26" s="325">
        <v>3</v>
      </c>
      <c r="C26" s="326">
        <f>'Frame Capacities'!BV11</f>
        <v>9.5976000000000013E-3</v>
      </c>
      <c r="D26" s="225">
        <f>'Infill Capacities'!CT11</f>
        <v>1.8437014149798058E-3</v>
      </c>
      <c r="E26" s="93">
        <f>'System Capacities'!Q6</f>
        <v>1.8437014149798058E-3</v>
      </c>
      <c r="F26" s="327">
        <f>'System Capacities'!N6</f>
        <v>135.73333333333332</v>
      </c>
      <c r="G26" s="193">
        <f>'System Capacities'!O6</f>
        <v>343.20000000000005</v>
      </c>
      <c r="H26" s="166">
        <f>'System Capacities'!P6</f>
        <v>369.27440805269987</v>
      </c>
      <c r="J26" s="564"/>
      <c r="K26" s="794"/>
      <c r="L26" s="794"/>
      <c r="M26" s="564"/>
      <c r="N26" s="564"/>
      <c r="O26" s="794"/>
      <c r="P26" s="794"/>
      <c r="Q26" s="794"/>
      <c r="R26" s="564"/>
      <c r="S26" s="564"/>
      <c r="T26" s="564"/>
      <c r="U26" s="794"/>
      <c r="V26" s="564"/>
      <c r="X26" s="564"/>
      <c r="Y26" s="859"/>
      <c r="Z26" s="859"/>
      <c r="AA26" s="859"/>
      <c r="AB26" s="794"/>
    </row>
    <row r="27" spans="2:28" x14ac:dyDescent="0.25">
      <c r="B27" s="325">
        <v>2</v>
      </c>
      <c r="C27" s="326">
        <f>'Frame Capacities'!BV12</f>
        <v>9.175559679266896E-3</v>
      </c>
      <c r="D27" s="225">
        <f>'Infill Capacities'!CT12</f>
        <v>1.769385693901867E-3</v>
      </c>
      <c r="E27" s="93">
        <f>'System Capacities'!Q7</f>
        <v>1.769385693901867E-3</v>
      </c>
      <c r="F27" s="327">
        <f>'System Capacities'!N7</f>
        <v>148.63333333333333</v>
      </c>
      <c r="G27" s="193">
        <f>'System Capacities'!O7</f>
        <v>343.20000000000005</v>
      </c>
      <c r="H27" s="166">
        <f>'System Capacities'!P7</f>
        <v>371.86197843290148</v>
      </c>
      <c r="J27" s="319">
        <v>3</v>
      </c>
      <c r="K27" s="253">
        <f>'Structural Information'!$AC$6</f>
        <v>3</v>
      </c>
      <c r="L27" s="253">
        <f>L28+K27</f>
        <v>8.75</v>
      </c>
      <c r="M27" s="320">
        <f>'Yield Mechanism'!$X$57</f>
        <v>9.1867587490901161E-3</v>
      </c>
      <c r="N27" s="25">
        <f>M27-M28</f>
        <v>1.9777551059079034E-3</v>
      </c>
      <c r="O27" s="321">
        <f>N27/K27</f>
        <v>6.5925170196930118E-4</v>
      </c>
      <c r="P27" s="320">
        <f>$C$26</f>
        <v>9.5976000000000013E-3</v>
      </c>
      <c r="Q27" s="320">
        <f>$D$26</f>
        <v>1.8437014149798058E-3</v>
      </c>
      <c r="R27" s="253">
        <f>O27/P27</f>
        <v>6.8689224594617515E-2</v>
      </c>
      <c r="S27" s="21">
        <f>O27/Q27</f>
        <v>0.35756966752478303</v>
      </c>
      <c r="T27" s="253">
        <f>_xlfn.IFS((O27&lt;='Infill Capacities'!$CT$11),(O27*'Infill Capacities'!$CO$11*'Infill Capacities'!$CN$4),(AND((O27&gt;'Infill Capacities'!$CT$11),(O27&lt;='Infill Capacities'!$CU$11))),((O27-'Infill Capacities'!$CT$11)*'Infill Capacities'!$CN$4*('Infill Capacities'!$CP$11)+'Infill Capacities'!$CJ$11),(AND((O27&gt;'Infill Capacities'!$CU$11),(O27&lt;='Infill Capacities'!$CV$11))),((O27-'Infill Capacities'!$CU$11)*'Infill Capacities'!$CN$4*('Infill Capacities'!$CQ$11)+'Infill Capacities'!$CK$11),(AND((O27&gt;'Infill Capacities'!$CV$11),(O27&lt;='Infill Capacities'!$CW$11))),((O27-'Infill Capacities'!$CV$11)*'Infill Capacities'!$CN$4*('Infill Capacities'!$CR$11)+'Infill Capacities'!$CM$11))+_xlfn.IFS((O27&lt;='Frame Capacities'!$BV$11),(O27*'Frame Capacities'!$BO$4*'Frame Capacities'!$BP$11),(AND((O27&gt;'Frame Capacities'!$BV$11),(O27&lt;='Frame Capacities'!$BW$11))),((O27-'Frame Capacities'!$BV$11)*'Frame Capacities'!$BO$4*('Frame Capacities'!$BQ$11)+'Frame Capacities'!$BJ$11),(AND((O27&gt;'Frame Capacities'!$BW$11),(O27&lt;='Frame Capacities'!$BX$11))),((O27-'Frame Capacities'!$BW$11)*'Frame Capacities'!$BO$4*('Frame Capacities'!$BR$11)+'Frame Capacities'!$BK$11),(AND((O27&gt;'Frame Capacities'!$BX$11),(O27&lt;='Frame Capacities'!$BZ$11))),((O27-'Frame Capacities'!$BX$11)*'Frame Capacities'!$BO$4*('Frame Capacities'!$BT$11)+'Frame Capacities'!$BL$11))</f>
        <v>132.04132731281496</v>
      </c>
      <c r="U27" s="253">
        <f>T27*K27</f>
        <v>396.1239819384449</v>
      </c>
      <c r="V27" s="21">
        <f>U29/AB27</f>
        <v>299.99990170475093</v>
      </c>
      <c r="W27" s="238"/>
      <c r="X27" s="365">
        <v>3</v>
      </c>
      <c r="Y27" s="21">
        <f>'Structural Information'!$AJ$6</f>
        <v>63.074599999999997</v>
      </c>
      <c r="Z27" s="21">
        <f>Y27*M27</f>
        <v>0.57945113339535936</v>
      </c>
      <c r="AA27" s="21">
        <f>Z27*L27</f>
        <v>5.0701974172093944</v>
      </c>
      <c r="AB27" s="21">
        <f>AA30/Z30</f>
        <v>6.4960330682832055</v>
      </c>
    </row>
    <row r="28" spans="2:28" x14ac:dyDescent="0.25">
      <c r="B28" s="147">
        <v>1</v>
      </c>
      <c r="C28" s="328">
        <f>'Frame Capacities'!BV13</f>
        <v>8.2177865177759084E-3</v>
      </c>
      <c r="D28" s="87">
        <f>'Infill Capacities'!CT13</f>
        <v>1.7399209257659403E-3</v>
      </c>
      <c r="E28" s="89">
        <f>'System Capacities'!Q8</f>
        <v>1.7399209257659403E-3</v>
      </c>
      <c r="F28" s="329">
        <f>'System Capacities'!N8</f>
        <v>188.61818181818182</v>
      </c>
      <c r="G28" s="190">
        <f>'System Capacities'!O8</f>
        <v>343.20000000000005</v>
      </c>
      <c r="H28" s="179">
        <f>'System Capacities'!P8</f>
        <v>383.13541579785402</v>
      </c>
      <c r="J28" s="319">
        <v>2</v>
      </c>
      <c r="K28" s="253">
        <f>'Structural Information'!$AC$7</f>
        <v>3</v>
      </c>
      <c r="L28" s="253">
        <f>L29+K28</f>
        <v>5.75</v>
      </c>
      <c r="M28" s="320">
        <f>'Yield Mechanism'!$X$58</f>
        <v>7.2090036431822126E-3</v>
      </c>
      <c r="N28" s="25">
        <f>M28-M29</f>
        <v>3.4624621769480395E-3</v>
      </c>
      <c r="O28" s="321">
        <f>N28/K28</f>
        <v>1.1541540589826798E-3</v>
      </c>
      <c r="P28" s="320">
        <f>$C$27</f>
        <v>9.175559679266896E-3</v>
      </c>
      <c r="Q28" s="320">
        <f>$D$27</f>
        <v>1.769385693901867E-3</v>
      </c>
      <c r="R28" s="21">
        <f>O28/P28</f>
        <v>0.12578568494198861</v>
      </c>
      <c r="S28" s="21">
        <f t="shared" ref="S28:S29" si="4">O28/Q28</f>
        <v>0.65229082780562542</v>
      </c>
      <c r="T28" s="253">
        <f>_xlfn.IFS((O28&lt;='Infill Capacities'!$CT$12),(O28*'Infill Capacities'!$CO$12*'Infill Capacities'!$CN$5),(AND((O28&gt;'Infill Capacities'!$CT$12),(O28&lt;='Infill Capacities'!$CU$12))),((O28-'Infill Capacities'!$CT$12)*'Infill Capacities'!$CN$5*('Infill Capacities'!$CP$12)+'Infill Capacities'!$CJ$12),(AND((O28&gt;'Infill Capacities'!$CU$12),(O28&lt;='Infill Capacities'!$CV$12))),((O28-'Infill Capacities'!$CU$12)*'Infill Capacities'!$CN$5*('Infill Capacities'!$CQ$12)+'Infill Capacities'!$CK$12),(AND((O28&gt;'Infill Capacities'!$CV$12),(O28&lt;='Infill Capacities'!$CW$12))),((O28-'Infill Capacities'!$CV$12)*'Infill Capacities'!$CN$5*('Infill Capacities'!$CR$12)+'Infill Capacities'!$CM$12))+_xlfn.IFS((O28&lt;='Frame Capacities'!$BV$12),(O28*'Frame Capacities'!$BO$5*'Frame Capacities'!$BP$12),(AND((O28&gt;'Frame Capacities'!$BV$12),(O28&lt;='Frame Capacities'!$BW$12))),((O28-'Frame Capacities'!$BV$12)*'Frame Capacities'!$BO$5*('Frame Capacities'!$BQ$12)+'Frame Capacities'!$BJ$12),(AND((O28&gt;'Frame Capacities'!$BW$12),(O28&lt;='Frame Capacities'!$BX$12))),((O28-'Frame Capacities'!$BW$12)*'Frame Capacities'!$BO$5*('Frame Capacities'!$BR$12)+'Frame Capacities'!$BK$12),(AND((O28&gt;'Frame Capacities'!$BX$12),(O28&lt;='Frame Capacities'!$BZ$12))),((O28-'Frame Capacities'!$BX$12)*'Frame Capacities'!$BO$5*('Frame Capacities'!$BT$12)+'Frame Capacities'!$BL$12))</f>
        <v>242.56215774143493</v>
      </c>
      <c r="U28" s="253">
        <f>U27+T28*K28</f>
        <v>1123.8104551627498</v>
      </c>
      <c r="V28" s="322"/>
      <c r="W28" s="238"/>
      <c r="X28" s="365">
        <v>2</v>
      </c>
      <c r="Y28" s="21">
        <f>'Structural Information'!$AJ$7</f>
        <v>67.278400000000005</v>
      </c>
      <c r="Z28" s="21">
        <f>Y28*M28</f>
        <v>0.48501023070747024</v>
      </c>
      <c r="AA28" s="21">
        <f>Z28*L28</f>
        <v>2.788808826567954</v>
      </c>
      <c r="AB28" s="363" t="s">
        <v>338</v>
      </c>
    </row>
    <row r="29" spans="2:28" x14ac:dyDescent="0.25">
      <c r="J29" s="319">
        <v>1</v>
      </c>
      <c r="K29" s="253">
        <f>'Structural Information'!$AC$8</f>
        <v>2.75</v>
      </c>
      <c r="L29" s="253">
        <f>K29</f>
        <v>2.75</v>
      </c>
      <c r="M29" s="320">
        <f>'Yield Mechanism'!$X$59</f>
        <v>3.7465414662341732E-3</v>
      </c>
      <c r="N29" s="25">
        <f>M29</f>
        <v>3.7465414662341732E-3</v>
      </c>
      <c r="O29" s="321">
        <f>N29/K29</f>
        <v>1.3623787149942448E-3</v>
      </c>
      <c r="P29" s="320">
        <f>$C$28</f>
        <v>8.2177865177759084E-3</v>
      </c>
      <c r="Q29" s="320">
        <f>$D$28</f>
        <v>1.7399209257659403E-3</v>
      </c>
      <c r="R29" s="21">
        <f t="shared" ref="R29" si="5">O29/P29</f>
        <v>0.16578414540792474</v>
      </c>
      <c r="S29" s="21">
        <f t="shared" si="4"/>
        <v>0.7830118569293627</v>
      </c>
      <c r="T29" s="253">
        <f>_xlfn.IFS((O29&lt;='Infill Capacities'!$CT$13),(O29*'Infill Capacities'!$CO$13*'Infill Capacities'!$CN$6),(AND((O29&gt;'Infill Capacities'!$CT$13),(O29&lt;='Infill Capacities'!$CU$13))),((O29-'Infill Capacities'!$CT$13)*'Infill Capacities'!$CN$6*('Infill Capacities'!$CP$13)+'Infill Capacities'!$CJ$13),(AND((O29&gt;'Infill Capacities'!$CU$13),(O29&lt;='Infill Capacities'!$CV$13))),((O29-'Infill Capacities'!$CU$13)*'Infill Capacities'!$CN$6*('Infill Capacities'!$CQ$13)+'Infill Capacities'!$CK$13),(AND((O29&gt;'Infill Capacities'!$CV$13),(O29&lt;='Infill Capacities'!$CW$13))),((O29-'Infill Capacities'!$CV$13)*'Infill Capacities'!$CN$6*('Infill Capacities'!$CR$13)+'Infill Capacities'!$CM$13))+_xlfn.IFS((O29&lt;='Frame Capacities'!$BV$13),(O29*'Frame Capacities'!$BO$6*'Frame Capacities'!$BP$13),(AND((O29&gt;'Frame Capacities'!$BV$13),(O29&lt;='Frame Capacities'!$BW$13))),((O29-'Frame Capacities'!$BV$13)*'Frame Capacities'!$BO$6*('Frame Capacities'!$BQ$13)+'Frame Capacities'!$BJ$13),(AND((O29&gt;'Frame Capacities'!$BW$13),(O29&lt;='Frame Capacities'!$BX$13))),((O29-'Frame Capacities'!$BW$13)*'Frame Capacities'!$BO$6*('Frame Capacities'!$BR$13)+'Frame Capacities'!$BK$13),(AND((O29&gt;'Frame Capacities'!$BX$13),(O29&lt;='Frame Capacities'!$BZ$13))),((O29-'Frame Capacities'!$BX$13)*'Frame Capacities'!$BO$6*('Frame Capacities'!$BT$13)+'Frame Capacities'!$BL$13))</f>
        <v>299.99957337928117</v>
      </c>
      <c r="U29" s="253">
        <f>U28+T29*K29</f>
        <v>1948.809281955773</v>
      </c>
      <c r="V29" s="323"/>
      <c r="W29" s="238"/>
      <c r="X29" s="365">
        <v>1</v>
      </c>
      <c r="Y29" s="21">
        <f>'Structural Information'!$AJ$8</f>
        <v>67.278400000000005</v>
      </c>
      <c r="Z29" s="21">
        <f>Y29*M29</f>
        <v>0.25206131538188919</v>
      </c>
      <c r="AA29" s="21">
        <f>Z29*L29</f>
        <v>0.6931686173001953</v>
      </c>
      <c r="AB29" s="252">
        <f>T29/M27</f>
        <v>32655.64945949996</v>
      </c>
    </row>
    <row r="30" spans="2:28" x14ac:dyDescent="0.25">
      <c r="V30" s="367"/>
      <c r="W30" s="238"/>
      <c r="X30" s="370"/>
      <c r="Y30" s="363" t="s">
        <v>78</v>
      </c>
      <c r="Z30" s="324">
        <f>SUM(Z27:Z29)</f>
        <v>1.3165226794847187</v>
      </c>
      <c r="AA30" s="324">
        <f>SUM(AA27:AA29)</f>
        <v>8.5521748610775443</v>
      </c>
      <c r="AB30" s="366" t="s">
        <v>340</v>
      </c>
    </row>
    <row r="31" spans="2:28" x14ac:dyDescent="0.25">
      <c r="W31" s="238"/>
      <c r="X31" s="370"/>
      <c r="Y31" s="368"/>
      <c r="Z31" s="368"/>
      <c r="AA31" s="369"/>
      <c r="AB31" s="21">
        <f>(('Structural Information'!$AJ$6*M27+'Structural Information'!$AJ$7*M28+'Structural Information'!$AJ$8*M29)^2)/('Structural Information'!$AJ$6*M27*M27+'Structural Information'!$AJ$7*M28*M28+'Structural Information'!$AJ$8*M29*M29)</f>
        <v>177.5111013068915</v>
      </c>
    </row>
    <row r="32" spans="2:28" x14ac:dyDescent="0.25">
      <c r="W32" s="238"/>
      <c r="X32" s="370"/>
      <c r="Y32" s="16"/>
      <c r="Z32" s="16"/>
      <c r="AA32" s="335"/>
      <c r="AB32" s="363" t="s">
        <v>339</v>
      </c>
    </row>
    <row r="33" spans="2:28" x14ac:dyDescent="0.25">
      <c r="X33" s="371"/>
      <c r="Y33" s="337"/>
      <c r="Z33" s="337"/>
      <c r="AA33" s="338"/>
      <c r="AB33" s="252">
        <f>2*PI()*SQRT(AB31/AB29)</f>
        <v>0.46324790595966903</v>
      </c>
    </row>
    <row r="35" spans="2:28" ht="15.75" customHeight="1" x14ac:dyDescent="0.25">
      <c r="B35" s="871" t="s">
        <v>223</v>
      </c>
      <c r="C35" s="871"/>
      <c r="D35" s="871"/>
      <c r="E35" s="877" t="s">
        <v>221</v>
      </c>
      <c r="F35" s="877"/>
      <c r="G35" s="877"/>
      <c r="H35" s="330"/>
      <c r="J35" s="863" t="s">
        <v>109</v>
      </c>
      <c r="K35" s="863"/>
      <c r="L35" s="863"/>
      <c r="M35" s="863"/>
      <c r="N35" s="863"/>
      <c r="O35" s="863"/>
      <c r="P35" s="863"/>
      <c r="Q35" s="863"/>
      <c r="R35" s="863"/>
      <c r="S35" s="863"/>
      <c r="T35" s="863"/>
      <c r="U35" s="863"/>
      <c r="V35" s="863"/>
      <c r="X35" s="864" t="s">
        <v>106</v>
      </c>
      <c r="Y35" s="864"/>
      <c r="Z35" s="864"/>
      <c r="AA35" s="864"/>
      <c r="AB35" s="864"/>
    </row>
    <row r="36" spans="2:28" ht="15" customHeight="1" x14ac:dyDescent="0.25">
      <c r="B36" s="10" t="s">
        <v>112</v>
      </c>
      <c r="C36" s="245" t="s">
        <v>79</v>
      </c>
      <c r="D36" s="10" t="s">
        <v>113</v>
      </c>
      <c r="E36" s="331" t="s">
        <v>222</v>
      </c>
      <c r="F36" s="331" t="s">
        <v>382</v>
      </c>
      <c r="G36" s="10" t="s">
        <v>224</v>
      </c>
      <c r="H36" s="218"/>
      <c r="J36" s="856" t="s">
        <v>5</v>
      </c>
      <c r="K36" s="857" t="s">
        <v>3</v>
      </c>
      <c r="L36" s="857" t="s">
        <v>72</v>
      </c>
      <c r="M36" s="856" t="s">
        <v>74</v>
      </c>
      <c r="N36" s="856" t="s">
        <v>81</v>
      </c>
      <c r="O36" s="857" t="s">
        <v>101</v>
      </c>
      <c r="P36" s="857" t="s">
        <v>261</v>
      </c>
      <c r="Q36" s="857" t="s">
        <v>262</v>
      </c>
      <c r="R36" s="856" t="s">
        <v>397</v>
      </c>
      <c r="S36" s="856" t="s">
        <v>398</v>
      </c>
      <c r="T36" s="856" t="s">
        <v>75</v>
      </c>
      <c r="U36" s="857" t="s">
        <v>102</v>
      </c>
      <c r="V36" s="856" t="s">
        <v>79</v>
      </c>
      <c r="X36" s="856" t="s">
        <v>5</v>
      </c>
      <c r="Y36" s="858" t="s">
        <v>76</v>
      </c>
      <c r="Z36" s="858" t="s">
        <v>77</v>
      </c>
      <c r="AA36" s="858" t="s">
        <v>104</v>
      </c>
      <c r="AB36" s="857" t="s">
        <v>105</v>
      </c>
    </row>
    <row r="37" spans="2:28" x14ac:dyDescent="0.25">
      <c r="B37" s="332">
        <v>0</v>
      </c>
      <c r="C37" s="225">
        <v>0</v>
      </c>
      <c r="D37" s="67">
        <v>0</v>
      </c>
      <c r="E37" s="55" t="s">
        <v>220</v>
      </c>
      <c r="F37" s="333"/>
      <c r="G37" s="166" t="s">
        <v>220</v>
      </c>
      <c r="H37" s="92"/>
      <c r="J37" s="564"/>
      <c r="K37" s="794"/>
      <c r="L37" s="794"/>
      <c r="M37" s="564"/>
      <c r="N37" s="564"/>
      <c r="O37" s="794"/>
      <c r="P37" s="794"/>
      <c r="Q37" s="794"/>
      <c r="R37" s="564"/>
      <c r="S37" s="564"/>
      <c r="T37" s="564"/>
      <c r="U37" s="794"/>
      <c r="V37" s="564"/>
      <c r="X37" s="564"/>
      <c r="Y37" s="859"/>
      <c r="Z37" s="859"/>
      <c r="AA37" s="859"/>
      <c r="AB37" s="794"/>
    </row>
    <row r="38" spans="2:28" x14ac:dyDescent="0.25">
      <c r="B38" s="332">
        <v>1</v>
      </c>
      <c r="C38" s="92">
        <f>V5*-1</f>
        <v>-299.99990170475093</v>
      </c>
      <c r="D38" s="334">
        <f>M5</f>
        <v>9.1867587490901161E-3</v>
      </c>
      <c r="E38" s="55">
        <f>((C38-C37)/(D38-D37))*-1</f>
        <v>32655.685198488947</v>
      </c>
      <c r="F38" s="333">
        <f>$O$229</f>
        <v>27829.497502921487</v>
      </c>
      <c r="G38" s="166">
        <f>((F38-E38)/F38)*100</f>
        <v>-17.341986484164206</v>
      </c>
      <c r="H38" s="92"/>
      <c r="J38" s="319">
        <v>3</v>
      </c>
      <c r="K38" s="253">
        <f>'Structural Information'!$AC$6</f>
        <v>3</v>
      </c>
      <c r="L38" s="253">
        <f>L39+K38</f>
        <v>8.75</v>
      </c>
      <c r="M38" s="320">
        <f>'Yield Mechanism'!$X$57</f>
        <v>9.1867587490901161E-3</v>
      </c>
      <c r="N38" s="25">
        <f>M38-M39</f>
        <v>1.9777551059079034E-3</v>
      </c>
      <c r="O38" s="321">
        <f>N38/K38</f>
        <v>6.5925170196930118E-4</v>
      </c>
      <c r="P38" s="320">
        <f>$C$26</f>
        <v>9.5976000000000013E-3</v>
      </c>
      <c r="Q38" s="320">
        <f>$D$26</f>
        <v>1.8437014149798058E-3</v>
      </c>
      <c r="R38" s="253">
        <f>O38/P38</f>
        <v>6.8689224594617515E-2</v>
      </c>
      <c r="S38" s="21">
        <f>O38/Q38</f>
        <v>0.35756966752478303</v>
      </c>
      <c r="T38" s="253">
        <f>_xlfn.IFS((O38&lt;='Infill Capacities'!$CT$11),(O38*'Infill Capacities'!$CO$11*'Infill Capacities'!$CN$4),(AND((O38&gt;'Infill Capacities'!$CT$11),(O38&lt;='Infill Capacities'!$CU$11))),((O38-'Infill Capacities'!$CT$11)*'Infill Capacities'!$CN$4*('Infill Capacities'!$CP$11)+'Infill Capacities'!$CJ$11),(AND((O38&gt;'Infill Capacities'!$CU$11),(O38&lt;='Infill Capacities'!$CV$11))),((O38-'Infill Capacities'!$CU$11)*'Infill Capacities'!$CN$4*('Infill Capacities'!$CQ$11)+'Infill Capacities'!$CK$11),(AND((O38&gt;'Infill Capacities'!$CV$11),(O38&lt;='Infill Capacities'!$CW$11))),((O38-'Infill Capacities'!$CV$11)*'Infill Capacities'!$CN$4*('Infill Capacities'!$CR$11)+'Infill Capacities'!$CM$11))+_xlfn.IFS((O38&lt;='Frame Capacities'!$BV$11),(O38*'Frame Capacities'!$BO$4*'Frame Capacities'!$BP$11),(AND((O38&gt;'Frame Capacities'!$BV$11),(O38&lt;='Frame Capacities'!$BW$11))),((O38-'Frame Capacities'!$BV$11)*'Frame Capacities'!$BO$4*('Frame Capacities'!$BQ$11)+'Frame Capacities'!$BJ$11),(AND((O38&gt;'Frame Capacities'!$BW$11),(O38&lt;='Frame Capacities'!$BX$11))),((O38-'Frame Capacities'!$BW$11)*'Frame Capacities'!$BO$4*('Frame Capacities'!$BR$11)+'Frame Capacities'!$BK$11),(AND((O38&gt;'Frame Capacities'!$BX$11),(O38&lt;='Frame Capacities'!$BZ$11))),((O38-'Frame Capacities'!$BX$11)*'Frame Capacities'!$BO$4*('Frame Capacities'!$BT$11)+'Frame Capacities'!$BL$11))</f>
        <v>132.04132731281496</v>
      </c>
      <c r="U38" s="253">
        <f>T38*K38</f>
        <v>396.1239819384449</v>
      </c>
      <c r="V38" s="21">
        <f>U40/AB38</f>
        <v>299.99990170475093</v>
      </c>
      <c r="W38" s="238"/>
      <c r="X38" s="365">
        <v>3</v>
      </c>
      <c r="Y38" s="21">
        <f>'Structural Information'!$AJ$6</f>
        <v>63.074599999999997</v>
      </c>
      <c r="Z38" s="21">
        <f>Y38*M38</f>
        <v>0.57945113339535936</v>
      </c>
      <c r="AA38" s="21">
        <f>Z38*L38</f>
        <v>5.0701974172093944</v>
      </c>
      <c r="AB38" s="21">
        <f>AA41/Z41</f>
        <v>6.4960330682832055</v>
      </c>
    </row>
    <row r="39" spans="2:28" x14ac:dyDescent="0.25">
      <c r="B39" s="332">
        <v>2</v>
      </c>
      <c r="C39" s="193">
        <f>V16*-1</f>
        <v>-299.99990170475093</v>
      </c>
      <c r="D39" s="67">
        <f>M16</f>
        <v>9.1867587490901161E-3</v>
      </c>
      <c r="E39" s="55" t="e">
        <f>((C39-C38)/(D39-D38))*-1</f>
        <v>#DIV/0!</v>
      </c>
      <c r="G39" s="335"/>
      <c r="H39" s="92"/>
      <c r="J39" s="319">
        <v>2</v>
      </c>
      <c r="K39" s="253">
        <f>'Structural Information'!$AC$7</f>
        <v>3</v>
      </c>
      <c r="L39" s="253">
        <f>L40+K39</f>
        <v>5.75</v>
      </c>
      <c r="M39" s="320">
        <f>'Yield Mechanism'!$X$58</f>
        <v>7.2090036431822126E-3</v>
      </c>
      <c r="N39" s="25">
        <f>M39-M40</f>
        <v>3.4624621769480395E-3</v>
      </c>
      <c r="O39" s="321">
        <f>N39/K39</f>
        <v>1.1541540589826798E-3</v>
      </c>
      <c r="P39" s="320">
        <f>$C$27</f>
        <v>9.175559679266896E-3</v>
      </c>
      <c r="Q39" s="320">
        <f>$D$27</f>
        <v>1.769385693901867E-3</v>
      </c>
      <c r="R39" s="21">
        <f>O39/P39</f>
        <v>0.12578568494198861</v>
      </c>
      <c r="S39" s="21">
        <f t="shared" ref="S39:S40" si="6">O39/Q39</f>
        <v>0.65229082780562542</v>
      </c>
      <c r="T39" s="253">
        <f>_xlfn.IFS((O39&lt;='Infill Capacities'!$CT$12),(O39*'Infill Capacities'!$CO$12*'Infill Capacities'!$CN$5),(AND((O39&gt;'Infill Capacities'!$CT$12),(O39&lt;='Infill Capacities'!$CU$12))),((O39-'Infill Capacities'!$CT$12)*'Infill Capacities'!$CN$5*('Infill Capacities'!$CP$12)+'Infill Capacities'!$CJ$12),(AND((O39&gt;'Infill Capacities'!$CU$12),(O39&lt;='Infill Capacities'!$CV$12))),((O39-'Infill Capacities'!$CU$12)*'Infill Capacities'!$CN$5*('Infill Capacities'!$CQ$12)+'Infill Capacities'!$CK$12),(AND((O39&gt;'Infill Capacities'!$CV$12),(O39&lt;='Infill Capacities'!$CW$12))),((O39-'Infill Capacities'!$CV$12)*'Infill Capacities'!$CN$5*('Infill Capacities'!$CR$12)+'Infill Capacities'!$CM$12))+_xlfn.IFS((O39&lt;='Frame Capacities'!$BV$12),(O39*'Frame Capacities'!$BO$5*'Frame Capacities'!$BP$12),(AND((O39&gt;'Frame Capacities'!$BV$12),(O39&lt;='Frame Capacities'!$BW$12))),((O39-'Frame Capacities'!$BV$12)*'Frame Capacities'!$BO$5*('Frame Capacities'!$BQ$12)+'Frame Capacities'!$BJ$12),(AND((O39&gt;'Frame Capacities'!$BW$12),(O39&lt;='Frame Capacities'!$BX$12))),((O39-'Frame Capacities'!$BW$12)*'Frame Capacities'!$BO$5*('Frame Capacities'!$BR$12)+'Frame Capacities'!$BK$12),(AND((O39&gt;'Frame Capacities'!$BX$12),(O39&lt;='Frame Capacities'!$BZ$12))),((O39-'Frame Capacities'!$BX$12)*'Frame Capacities'!$BO$5*('Frame Capacities'!$BT$12)+'Frame Capacities'!$BL$12))</f>
        <v>242.56215774143493</v>
      </c>
      <c r="U39" s="253">
        <f>U38+T39*K39</f>
        <v>1123.8104551627498</v>
      </c>
      <c r="V39" s="322"/>
      <c r="W39" s="238"/>
      <c r="X39" s="365">
        <v>2</v>
      </c>
      <c r="Y39" s="21">
        <f>'Structural Information'!$AJ$7</f>
        <v>67.278400000000005</v>
      </c>
      <c r="Z39" s="21">
        <f>Y39*M39</f>
        <v>0.48501023070747024</v>
      </c>
      <c r="AA39" s="21">
        <f>Z39*L39</f>
        <v>2.788808826567954</v>
      </c>
      <c r="AB39" s="363" t="s">
        <v>338</v>
      </c>
    </row>
    <row r="40" spans="2:28" x14ac:dyDescent="0.25">
      <c r="B40" s="332">
        <v>3</v>
      </c>
      <c r="C40" s="92">
        <f>V27*-1</f>
        <v>-299.99990170475093</v>
      </c>
      <c r="D40" s="334">
        <f>M27</f>
        <v>9.1867587490901161E-3</v>
      </c>
      <c r="E40" s="55" t="e">
        <f>((C40-C39)/(D40-D39))*-1</f>
        <v>#DIV/0!</v>
      </c>
      <c r="F40" s="92"/>
      <c r="G40" s="166"/>
      <c r="H40" s="92"/>
      <c r="J40" s="319">
        <v>1</v>
      </c>
      <c r="K40" s="253">
        <f>'Structural Information'!$AC$8</f>
        <v>2.75</v>
      </c>
      <c r="L40" s="253">
        <f>K40</f>
        <v>2.75</v>
      </c>
      <c r="M40" s="320">
        <f>'Yield Mechanism'!$X$59</f>
        <v>3.7465414662341732E-3</v>
      </c>
      <c r="N40" s="25">
        <f>M40</f>
        <v>3.7465414662341732E-3</v>
      </c>
      <c r="O40" s="321">
        <f>N40/K40</f>
        <v>1.3623787149942448E-3</v>
      </c>
      <c r="P40" s="320">
        <f>$C$28</f>
        <v>8.2177865177759084E-3</v>
      </c>
      <c r="Q40" s="320">
        <f>$D$28</f>
        <v>1.7399209257659403E-3</v>
      </c>
      <c r="R40" s="21">
        <f t="shared" ref="R40" si="7">O40/P40</f>
        <v>0.16578414540792474</v>
      </c>
      <c r="S40" s="21">
        <f t="shared" si="6"/>
        <v>0.7830118569293627</v>
      </c>
      <c r="T40" s="253">
        <f>_xlfn.IFS((O40&lt;='Infill Capacities'!$CT$13),(O40*'Infill Capacities'!$CO$13*'Infill Capacities'!$CN$6),(AND((O40&gt;'Infill Capacities'!$CT$13),(O40&lt;='Infill Capacities'!$CU$13))),((O40-'Infill Capacities'!$CT$13)*'Infill Capacities'!$CN$6*('Infill Capacities'!$CP$13)+'Infill Capacities'!$CJ$13),(AND((O40&gt;'Infill Capacities'!$CU$13),(O40&lt;='Infill Capacities'!$CV$13))),((O40-'Infill Capacities'!$CU$13)*'Infill Capacities'!$CN$6*('Infill Capacities'!$CQ$13)+'Infill Capacities'!$CK$13),(AND((O40&gt;'Infill Capacities'!$CV$13),(O40&lt;='Infill Capacities'!$CW$13))),((O40-'Infill Capacities'!$CV$13)*'Infill Capacities'!$CN$6*('Infill Capacities'!$CR$13)+'Infill Capacities'!$CM$13))+_xlfn.IFS((O40&lt;='Frame Capacities'!$BV$13),(O40*'Frame Capacities'!$BO$6*'Frame Capacities'!$BP$13),(AND((O40&gt;'Frame Capacities'!$BV$13),(O40&lt;='Frame Capacities'!$BW$13))),((O40-'Frame Capacities'!$BV$13)*'Frame Capacities'!$BO$6*('Frame Capacities'!$BQ$13)+'Frame Capacities'!$BJ$13),(AND((O40&gt;'Frame Capacities'!$BW$13),(O40&lt;='Frame Capacities'!$BX$13))),((O40-'Frame Capacities'!$BW$13)*'Frame Capacities'!$BO$6*('Frame Capacities'!$BR$13)+'Frame Capacities'!$BK$13),(AND((O40&gt;'Frame Capacities'!$BX$13),(O40&lt;='Frame Capacities'!$BZ$13))),((O40-'Frame Capacities'!$BX$13)*'Frame Capacities'!$BO$6*('Frame Capacities'!$BT$13)+'Frame Capacities'!$BL$13))</f>
        <v>299.99957337928117</v>
      </c>
      <c r="U40" s="253">
        <f>U39+T40*K40</f>
        <v>1948.809281955773</v>
      </c>
      <c r="V40" s="323"/>
      <c r="W40" s="238"/>
      <c r="X40" s="365">
        <v>1</v>
      </c>
      <c r="Y40" s="21">
        <f>'Structural Information'!$AJ$8</f>
        <v>67.278400000000005</v>
      </c>
      <c r="Z40" s="21">
        <f>Y40*M40</f>
        <v>0.25206131538188919</v>
      </c>
      <c r="AA40" s="21">
        <f>Z40*L40</f>
        <v>0.6931686173001953</v>
      </c>
      <c r="AB40" s="252">
        <f>T40/M38</f>
        <v>32655.64945949996</v>
      </c>
    </row>
    <row r="41" spans="2:28" x14ac:dyDescent="0.25">
      <c r="B41" s="332">
        <v>4</v>
      </c>
      <c r="C41" s="92">
        <f>V38*-1</f>
        <v>-299.99990170475093</v>
      </c>
      <c r="D41" s="334">
        <f>M38</f>
        <v>9.1867587490901161E-3</v>
      </c>
      <c r="E41" s="881" t="e">
        <f>((C42-C40)/(D42-D40))*-1</f>
        <v>#DIV/0!</v>
      </c>
      <c r="F41" s="882">
        <f>N236</f>
        <v>9117.7596153846134</v>
      </c>
      <c r="G41" s="883" t="e">
        <f>((F41-E41)/F41)*100</f>
        <v>#DIV/0!</v>
      </c>
      <c r="V41" s="367"/>
      <c r="W41" s="238"/>
      <c r="X41" s="370"/>
      <c r="Y41" s="363" t="s">
        <v>78</v>
      </c>
      <c r="Z41" s="324">
        <f>SUM(Z38:Z40)</f>
        <v>1.3165226794847187</v>
      </c>
      <c r="AA41" s="324">
        <f>SUM(AA38:AA40)</f>
        <v>8.5521748610775443</v>
      </c>
      <c r="AB41" s="366" t="s">
        <v>340</v>
      </c>
    </row>
    <row r="42" spans="2:28" x14ac:dyDescent="0.25">
      <c r="B42" s="332">
        <v>5</v>
      </c>
      <c r="C42" s="92">
        <f>V49*-1</f>
        <v>-299.99990170475093</v>
      </c>
      <c r="D42" s="334">
        <f>M49</f>
        <v>9.1867587490901161E-3</v>
      </c>
      <c r="E42" s="881"/>
      <c r="F42" s="882"/>
      <c r="G42" s="883"/>
      <c r="H42" s="92"/>
      <c r="W42" s="238"/>
      <c r="X42" s="370"/>
      <c r="Y42" s="368"/>
      <c r="Z42" s="368"/>
      <c r="AA42" s="369"/>
      <c r="AB42" s="21">
        <f>(('Structural Information'!$AJ$6*M38+'Structural Information'!$AJ$7*M39+'Structural Information'!$AJ$8*M40)^2)/('Structural Information'!$AJ$6*M38*M38+'Structural Information'!$AJ$7*M39*M39+'Structural Information'!$AJ$8*M40*M40)</f>
        <v>177.5111013068915</v>
      </c>
    </row>
    <row r="43" spans="2:28" x14ac:dyDescent="0.25">
      <c r="B43" s="332">
        <v>6</v>
      </c>
      <c r="C43" s="92">
        <f>V60*-1</f>
        <v>-299.99990170475093</v>
      </c>
      <c r="D43" s="334">
        <f>M60</f>
        <v>9.1867587490901161E-3</v>
      </c>
      <c r="E43" s="55" t="e">
        <f>((C43-C42)/(D43-D42))*-1</f>
        <v>#DIV/0!</v>
      </c>
      <c r="F43" s="92"/>
      <c r="G43" s="166"/>
      <c r="H43" s="92"/>
      <c r="W43" s="238"/>
      <c r="X43" s="370"/>
      <c r="Y43" s="16"/>
      <c r="Z43" s="16"/>
      <c r="AA43" s="335"/>
      <c r="AB43" s="363" t="s">
        <v>339</v>
      </c>
    </row>
    <row r="44" spans="2:28" x14ac:dyDescent="0.25">
      <c r="B44" s="332">
        <v>7</v>
      </c>
      <c r="C44" s="92">
        <f>V71*-1</f>
        <v>-299.99990170475093</v>
      </c>
      <c r="D44" s="334">
        <f>M71</f>
        <v>9.1867587490901161E-3</v>
      </c>
      <c r="E44" s="55" t="e">
        <f t="shared" ref="E44:E47" si="8">((C44-C43)/(D44-D43))*-1</f>
        <v>#DIV/0!</v>
      </c>
      <c r="G44" s="335"/>
      <c r="X44" s="371"/>
      <c r="Y44" s="337"/>
      <c r="Z44" s="337"/>
      <c r="AA44" s="338"/>
      <c r="AB44" s="252">
        <f>2*PI()*SQRT(AB42/AB40)</f>
        <v>0.46324790595966903</v>
      </c>
    </row>
    <row r="45" spans="2:28" x14ac:dyDescent="0.25">
      <c r="B45" s="332">
        <v>8</v>
      </c>
      <c r="C45" s="92">
        <f>V82*-1</f>
        <v>-299.99990170475093</v>
      </c>
      <c r="D45" s="334">
        <f>M82</f>
        <v>9.1867587490901161E-3</v>
      </c>
      <c r="E45" s="55" t="e">
        <f t="shared" si="8"/>
        <v>#DIV/0!</v>
      </c>
      <c r="G45" s="335"/>
    </row>
    <row r="46" spans="2:28" ht="15.75" x14ac:dyDescent="0.25">
      <c r="B46" s="332">
        <v>9</v>
      </c>
      <c r="C46" s="92">
        <f>V93*-1</f>
        <v>-299.99990170475093</v>
      </c>
      <c r="D46" s="334">
        <f>M93</f>
        <v>9.1867587490901161E-3</v>
      </c>
      <c r="E46" s="55" t="e">
        <f t="shared" si="8"/>
        <v>#DIV/0!</v>
      </c>
      <c r="G46" s="335"/>
      <c r="J46" s="866" t="s">
        <v>110</v>
      </c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8"/>
      <c r="X46" s="863" t="s">
        <v>106</v>
      </c>
      <c r="Y46" s="863"/>
      <c r="Z46" s="863"/>
      <c r="AA46" s="863"/>
      <c r="AB46" s="863"/>
    </row>
    <row r="47" spans="2:28" ht="15" customHeight="1" x14ac:dyDescent="0.25">
      <c r="B47" s="332">
        <v>10</v>
      </c>
      <c r="C47" s="92">
        <f>V104*-1</f>
        <v>-299.99990170475093</v>
      </c>
      <c r="D47" s="334">
        <f>M104</f>
        <v>9.1867587490901161E-3</v>
      </c>
      <c r="E47" s="55" t="e">
        <f t="shared" si="8"/>
        <v>#DIV/0!</v>
      </c>
      <c r="G47" s="335"/>
      <c r="J47" s="856" t="s">
        <v>5</v>
      </c>
      <c r="K47" s="857" t="s">
        <v>3</v>
      </c>
      <c r="L47" s="857" t="s">
        <v>72</v>
      </c>
      <c r="M47" s="856" t="s">
        <v>74</v>
      </c>
      <c r="N47" s="856" t="s">
        <v>81</v>
      </c>
      <c r="O47" s="857" t="s">
        <v>101</v>
      </c>
      <c r="P47" s="857" t="s">
        <v>261</v>
      </c>
      <c r="Q47" s="857" t="s">
        <v>262</v>
      </c>
      <c r="R47" s="856" t="s">
        <v>397</v>
      </c>
      <c r="S47" s="856" t="s">
        <v>398</v>
      </c>
      <c r="T47" s="856" t="s">
        <v>75</v>
      </c>
      <c r="U47" s="857" t="s">
        <v>102</v>
      </c>
      <c r="V47" s="856" t="s">
        <v>79</v>
      </c>
      <c r="X47" s="856" t="s">
        <v>5</v>
      </c>
      <c r="Y47" s="858" t="s">
        <v>76</v>
      </c>
      <c r="Z47" s="858" t="s">
        <v>77</v>
      </c>
      <c r="AA47" s="858" t="s">
        <v>104</v>
      </c>
      <c r="AB47" s="857" t="s">
        <v>105</v>
      </c>
    </row>
    <row r="48" spans="2:28" x14ac:dyDescent="0.25">
      <c r="B48" s="332">
        <v>11</v>
      </c>
      <c r="C48" s="92">
        <f>V115*-1</f>
        <v>-299.99990170475093</v>
      </c>
      <c r="D48" s="334">
        <f>M115</f>
        <v>9.1867587490901161E-3</v>
      </c>
      <c r="E48" s="55" t="e">
        <f t="shared" ref="E48:E57" si="9">((C48-C47)/(D48-D47))*-1</f>
        <v>#DIV/0!</v>
      </c>
      <c r="G48" s="335"/>
      <c r="J48" s="564"/>
      <c r="K48" s="794"/>
      <c r="L48" s="794"/>
      <c r="M48" s="564"/>
      <c r="N48" s="564"/>
      <c r="O48" s="794"/>
      <c r="P48" s="794"/>
      <c r="Q48" s="794"/>
      <c r="R48" s="564"/>
      <c r="S48" s="564"/>
      <c r="T48" s="564"/>
      <c r="U48" s="794"/>
      <c r="V48" s="564"/>
      <c r="X48" s="564"/>
      <c r="Y48" s="859"/>
      <c r="Z48" s="859"/>
      <c r="AA48" s="859"/>
      <c r="AB48" s="794"/>
    </row>
    <row r="49" spans="2:28" x14ac:dyDescent="0.25">
      <c r="B49" s="332">
        <v>12</v>
      </c>
      <c r="C49" s="92">
        <f>V126*-1</f>
        <v>-299.99990170475093</v>
      </c>
      <c r="D49" s="334">
        <f>M126</f>
        <v>9.1867587490901161E-3</v>
      </c>
      <c r="E49" s="55" t="e">
        <f t="shared" si="9"/>
        <v>#DIV/0!</v>
      </c>
      <c r="G49" s="335"/>
      <c r="J49" s="319">
        <v>3</v>
      </c>
      <c r="K49" s="253">
        <f>'Structural Information'!$AC$6</f>
        <v>3</v>
      </c>
      <c r="L49" s="253">
        <f>L50+K49</f>
        <v>8.75</v>
      </c>
      <c r="M49" s="320">
        <f>'Yield Mechanism'!$X$57</f>
        <v>9.1867587490901161E-3</v>
      </c>
      <c r="N49" s="25">
        <f>M49-M50</f>
        <v>1.9777551059079034E-3</v>
      </c>
      <c r="O49" s="321">
        <f>N49/K49</f>
        <v>6.5925170196930118E-4</v>
      </c>
      <c r="P49" s="320">
        <f>$C$26</f>
        <v>9.5976000000000013E-3</v>
      </c>
      <c r="Q49" s="320">
        <f>$D$26</f>
        <v>1.8437014149798058E-3</v>
      </c>
      <c r="R49" s="253">
        <f>O49/P49</f>
        <v>6.8689224594617515E-2</v>
      </c>
      <c r="S49" s="21">
        <f>O49/Q49</f>
        <v>0.35756966752478303</v>
      </c>
      <c r="T49" s="253">
        <f>_xlfn.IFS((O49&lt;='Infill Capacities'!$CT$11),(O49*'Infill Capacities'!$CO$11*'Infill Capacities'!$CN$4),(AND((O49&gt;'Infill Capacities'!$CT$11),(O49&lt;='Infill Capacities'!$CU$11))),((O49-'Infill Capacities'!$CT$11)*'Infill Capacities'!$CN$4*('Infill Capacities'!$CP$11)+'Infill Capacities'!$CJ$11),(AND((O49&gt;'Infill Capacities'!$CU$11),(O49&lt;='Infill Capacities'!$CV$11))),((O49-'Infill Capacities'!$CU$11)*'Infill Capacities'!$CN$4*('Infill Capacities'!$CQ$11)+'Infill Capacities'!$CK$11),(AND((O49&gt;'Infill Capacities'!$CV$11),(O49&lt;='Infill Capacities'!$CW$11))),((O49-'Infill Capacities'!$CV$11)*'Infill Capacities'!$CN$4*('Infill Capacities'!$CR$11)+'Infill Capacities'!$CM$11))+_xlfn.IFS((O49&lt;='Frame Capacities'!$BV$11),(O49*'Frame Capacities'!$BO$4*'Frame Capacities'!$BP$11),(AND((O49&gt;'Frame Capacities'!$BV$11),(O49&lt;='Frame Capacities'!$BW$11))),((O49-'Frame Capacities'!$BV$11)*'Frame Capacities'!$BO$4*('Frame Capacities'!$BQ$11)+'Frame Capacities'!$BJ$11),(AND((O49&gt;'Frame Capacities'!$BW$11),(O49&lt;='Frame Capacities'!$BX$11))),((O49-'Frame Capacities'!$BW$11)*'Frame Capacities'!$BO$4*('Frame Capacities'!$BR$11)+'Frame Capacities'!$BK$11),(AND((O49&gt;'Frame Capacities'!$BX$11),(O49&lt;='Frame Capacities'!$BZ$11))),((O49-'Frame Capacities'!$BX$11)*'Frame Capacities'!$BO$4*('Frame Capacities'!$BT$11)+'Frame Capacities'!$BL$11))</f>
        <v>132.04132731281496</v>
      </c>
      <c r="U49" s="253">
        <f>T49*K49</f>
        <v>396.1239819384449</v>
      </c>
      <c r="V49" s="21">
        <f>U51/AB49</f>
        <v>299.99990170475093</v>
      </c>
      <c r="W49" s="238"/>
      <c r="X49" s="365">
        <v>3</v>
      </c>
      <c r="Y49" s="21">
        <f>'Structural Information'!$AJ$6</f>
        <v>63.074599999999997</v>
      </c>
      <c r="Z49" s="21">
        <f>Y49*M49</f>
        <v>0.57945113339535936</v>
      </c>
      <c r="AA49" s="21">
        <f>Z49*L49</f>
        <v>5.0701974172093944</v>
      </c>
      <c r="AB49" s="21">
        <f>AA52/Z52</f>
        <v>6.4960330682832055</v>
      </c>
    </row>
    <row r="50" spans="2:28" x14ac:dyDescent="0.25">
      <c r="B50" s="332">
        <v>13</v>
      </c>
      <c r="C50" s="92">
        <f>V137*-1</f>
        <v>-299.99990170475093</v>
      </c>
      <c r="D50" s="334">
        <f>M137</f>
        <v>9.1867587490901161E-3</v>
      </c>
      <c r="E50" s="55" t="e">
        <f t="shared" si="9"/>
        <v>#DIV/0!</v>
      </c>
      <c r="G50" s="335"/>
      <c r="J50" s="319">
        <v>2</v>
      </c>
      <c r="K50" s="253">
        <f>'Structural Information'!$AC$7</f>
        <v>3</v>
      </c>
      <c r="L50" s="253">
        <f>L51+K50</f>
        <v>5.75</v>
      </c>
      <c r="M50" s="320">
        <f>'Yield Mechanism'!$X$58</f>
        <v>7.2090036431822126E-3</v>
      </c>
      <c r="N50" s="25">
        <f>M50-M51</f>
        <v>3.4624621769480395E-3</v>
      </c>
      <c r="O50" s="321">
        <f>N50/K50</f>
        <v>1.1541540589826798E-3</v>
      </c>
      <c r="P50" s="320">
        <f>$C$27</f>
        <v>9.175559679266896E-3</v>
      </c>
      <c r="Q50" s="320">
        <f>$D$27</f>
        <v>1.769385693901867E-3</v>
      </c>
      <c r="R50" s="21">
        <f>O50/P50</f>
        <v>0.12578568494198861</v>
      </c>
      <c r="S50" s="21">
        <f t="shared" ref="S50:S51" si="10">O50/Q50</f>
        <v>0.65229082780562542</v>
      </c>
      <c r="T50" s="253">
        <f>_xlfn.IFS((O50&lt;='Infill Capacities'!$CT$12),(O50*'Infill Capacities'!$CO$12*'Infill Capacities'!$CN$5),(AND((O50&gt;'Infill Capacities'!$CT$12),(O50&lt;='Infill Capacities'!$CU$12))),((O50-'Infill Capacities'!$CT$12)*'Infill Capacities'!$CN$5*('Infill Capacities'!$CP$12)+'Infill Capacities'!$CJ$12),(AND((O50&gt;'Infill Capacities'!$CU$12),(O50&lt;='Infill Capacities'!$CV$12))),((O50-'Infill Capacities'!$CU$12)*'Infill Capacities'!$CN$5*('Infill Capacities'!$CQ$12)+'Infill Capacities'!$CK$12),(AND((O50&gt;'Infill Capacities'!$CV$12),(O50&lt;='Infill Capacities'!$CW$12))),((O50-'Infill Capacities'!$CV$12)*'Infill Capacities'!$CN$5*('Infill Capacities'!$CR$12)+'Infill Capacities'!$CM$12))+_xlfn.IFS((O50&lt;='Frame Capacities'!$BV$12),(O50*'Frame Capacities'!$BO$5*'Frame Capacities'!$BP$12),(AND((O50&gt;'Frame Capacities'!$BV$12),(O50&lt;='Frame Capacities'!$BW$12))),((O50-'Frame Capacities'!$BV$12)*'Frame Capacities'!$BO$5*('Frame Capacities'!$BQ$12)+'Frame Capacities'!$BJ$12),(AND((O50&gt;'Frame Capacities'!$BW$12),(O50&lt;='Frame Capacities'!$BX$12))),((O50-'Frame Capacities'!$BW$12)*'Frame Capacities'!$BO$5*('Frame Capacities'!$BR$12)+'Frame Capacities'!$BK$12),(AND((O50&gt;'Frame Capacities'!$BX$12),(O50&lt;='Frame Capacities'!$BZ$12))),((O50-'Frame Capacities'!$BX$12)*'Frame Capacities'!$BO$5*('Frame Capacities'!$BT$12)+'Frame Capacities'!$BL$12))</f>
        <v>242.56215774143493</v>
      </c>
      <c r="U50" s="253">
        <f>U49+T50*K50</f>
        <v>1123.8104551627498</v>
      </c>
      <c r="V50" s="322"/>
      <c r="W50" s="238"/>
      <c r="X50" s="365">
        <v>2</v>
      </c>
      <c r="Y50" s="21">
        <f>'Structural Information'!$AJ$7</f>
        <v>67.278400000000005</v>
      </c>
      <c r="Z50" s="21">
        <f>Y50*M50</f>
        <v>0.48501023070747024</v>
      </c>
      <c r="AA50" s="21">
        <f>Z50*L50</f>
        <v>2.788808826567954</v>
      </c>
      <c r="AB50" s="363" t="s">
        <v>338</v>
      </c>
    </row>
    <row r="51" spans="2:28" x14ac:dyDescent="0.25">
      <c r="B51" s="332">
        <v>14</v>
      </c>
      <c r="C51" s="92">
        <f>V148*-1</f>
        <v>-299.99990170475093</v>
      </c>
      <c r="D51" s="334">
        <f>M148</f>
        <v>9.1867587490901161E-3</v>
      </c>
      <c r="E51" s="55" t="e">
        <f t="shared" si="9"/>
        <v>#DIV/0!</v>
      </c>
      <c r="G51" s="335"/>
      <c r="J51" s="319">
        <v>1</v>
      </c>
      <c r="K51" s="253">
        <f>'Structural Information'!$AC$8</f>
        <v>2.75</v>
      </c>
      <c r="L51" s="253">
        <f>K51</f>
        <v>2.75</v>
      </c>
      <c r="M51" s="320">
        <f>'Yield Mechanism'!$X$59</f>
        <v>3.7465414662341732E-3</v>
      </c>
      <c r="N51" s="25">
        <f>M51</f>
        <v>3.7465414662341732E-3</v>
      </c>
      <c r="O51" s="321">
        <f>N51/K51</f>
        <v>1.3623787149942448E-3</v>
      </c>
      <c r="P51" s="320">
        <f>$C$28</f>
        <v>8.2177865177759084E-3</v>
      </c>
      <c r="Q51" s="320">
        <f>$D$28</f>
        <v>1.7399209257659403E-3</v>
      </c>
      <c r="R51" s="21">
        <f t="shared" ref="R51" si="11">O51/P51</f>
        <v>0.16578414540792474</v>
      </c>
      <c r="S51" s="21">
        <f t="shared" si="10"/>
        <v>0.7830118569293627</v>
      </c>
      <c r="T51" s="253">
        <f>_xlfn.IFS((O51&lt;='Infill Capacities'!$CT$13),(O51*'Infill Capacities'!$CO$13*'Infill Capacities'!$CN$6),(AND((O51&gt;'Infill Capacities'!$CT$13),(O51&lt;='Infill Capacities'!$CU$13))),((O51-'Infill Capacities'!$CT$13)*'Infill Capacities'!$CN$6*('Infill Capacities'!$CP$13)+'Infill Capacities'!$CJ$13),(AND((O51&gt;'Infill Capacities'!$CU$13),(O51&lt;='Infill Capacities'!$CV$13))),((O51-'Infill Capacities'!$CU$13)*'Infill Capacities'!$CN$6*('Infill Capacities'!$CQ$13)+'Infill Capacities'!$CK$13),(AND((O51&gt;'Infill Capacities'!$CV$13),(O51&lt;='Infill Capacities'!$CW$13))),((O51-'Infill Capacities'!$CV$13)*'Infill Capacities'!$CN$6*('Infill Capacities'!$CR$13)+'Infill Capacities'!$CM$13))+_xlfn.IFS((O51&lt;='Frame Capacities'!$BV$13),(O51*'Frame Capacities'!$BO$6*'Frame Capacities'!$BP$13),(AND((O51&gt;'Frame Capacities'!$BV$13),(O51&lt;='Frame Capacities'!$BW$13))),((O51-'Frame Capacities'!$BV$13)*'Frame Capacities'!$BO$6*('Frame Capacities'!$BQ$13)+'Frame Capacities'!$BJ$13),(AND((O51&gt;'Frame Capacities'!$BW$13),(O51&lt;='Frame Capacities'!$BX$13))),((O51-'Frame Capacities'!$BW$13)*'Frame Capacities'!$BO$6*('Frame Capacities'!$BR$13)+'Frame Capacities'!$BK$13),(AND((O51&gt;'Frame Capacities'!$BX$13),(O51&lt;='Frame Capacities'!$BZ$13))),((O51-'Frame Capacities'!$BX$13)*'Frame Capacities'!$BO$6*('Frame Capacities'!$BT$13)+'Frame Capacities'!$BL$13))</f>
        <v>299.99957337928117</v>
      </c>
      <c r="U51" s="253">
        <f>U50+T51*K51</f>
        <v>1948.809281955773</v>
      </c>
      <c r="V51" s="323"/>
      <c r="W51" s="238"/>
      <c r="X51" s="365">
        <v>1</v>
      </c>
      <c r="Y51" s="21">
        <f>'Structural Information'!$AJ$8</f>
        <v>67.278400000000005</v>
      </c>
      <c r="Z51" s="21">
        <f>Y51*M51</f>
        <v>0.25206131538188919</v>
      </c>
      <c r="AA51" s="21">
        <f>Z51*L51</f>
        <v>0.6931686173001953</v>
      </c>
      <c r="AB51" s="252">
        <f>T51/M49</f>
        <v>32655.64945949996</v>
      </c>
    </row>
    <row r="52" spans="2:28" x14ac:dyDescent="0.25">
      <c r="B52" s="332">
        <v>15</v>
      </c>
      <c r="C52" s="92">
        <f>V159*-1</f>
        <v>-299.99990170475093</v>
      </c>
      <c r="D52" s="334">
        <f>M159</f>
        <v>9.1867587490901161E-3</v>
      </c>
      <c r="E52" s="55" t="e">
        <f t="shared" si="9"/>
        <v>#DIV/0!</v>
      </c>
      <c r="G52" s="335"/>
      <c r="V52" s="367"/>
      <c r="W52" s="238"/>
      <c r="X52" s="370"/>
      <c r="Y52" s="363" t="s">
        <v>78</v>
      </c>
      <c r="Z52" s="324">
        <f>SUM(Z49:Z51)</f>
        <v>1.3165226794847187</v>
      </c>
      <c r="AA52" s="324">
        <f>SUM(AA49:AA51)</f>
        <v>8.5521748610775443</v>
      </c>
      <c r="AB52" s="366" t="s">
        <v>340</v>
      </c>
    </row>
    <row r="53" spans="2:28" x14ac:dyDescent="0.25">
      <c r="B53" s="332">
        <v>16</v>
      </c>
      <c r="C53" s="92">
        <f>V170*-1</f>
        <v>-299.99990170475093</v>
      </c>
      <c r="D53" s="334">
        <f>M170</f>
        <v>9.1867587490901161E-3</v>
      </c>
      <c r="E53" s="55" t="e">
        <f t="shared" si="9"/>
        <v>#DIV/0!</v>
      </c>
      <c r="G53" s="335"/>
      <c r="W53" s="238"/>
      <c r="X53" s="370"/>
      <c r="Y53" s="368"/>
      <c r="Z53" s="368"/>
      <c r="AA53" s="369"/>
      <c r="AB53" s="21">
        <f>(('Structural Information'!$AJ$6*M49+'Structural Information'!$AJ$7*M50+'Structural Information'!$AJ$8*M51)^2)/('Structural Information'!$AJ$6*M49*M49+'Structural Information'!$AJ$7*M50*M50+'Structural Information'!$AJ$8*M51*M51)</f>
        <v>177.5111013068915</v>
      </c>
    </row>
    <row r="54" spans="2:28" x14ac:dyDescent="0.25">
      <c r="B54" s="332">
        <v>17</v>
      </c>
      <c r="C54" s="92">
        <f>V181*-1</f>
        <v>-299.99990170475093</v>
      </c>
      <c r="D54" s="334">
        <f>M181</f>
        <v>9.1867587490901161E-3</v>
      </c>
      <c r="E54" s="55" t="e">
        <f t="shared" si="9"/>
        <v>#DIV/0!</v>
      </c>
      <c r="G54" s="335"/>
      <c r="W54" s="238"/>
      <c r="X54" s="370"/>
      <c r="Y54" s="16"/>
      <c r="Z54" s="16"/>
      <c r="AA54" s="335"/>
      <c r="AB54" s="363" t="s">
        <v>339</v>
      </c>
    </row>
    <row r="55" spans="2:28" x14ac:dyDescent="0.25">
      <c r="B55" s="332">
        <v>18</v>
      </c>
      <c r="C55" s="92">
        <f>V192*-1</f>
        <v>-299.99990170475093</v>
      </c>
      <c r="D55" s="334">
        <f>M192</f>
        <v>9.1867587490901161E-3</v>
      </c>
      <c r="E55" s="55" t="e">
        <f t="shared" si="9"/>
        <v>#DIV/0!</v>
      </c>
      <c r="G55" s="335"/>
      <c r="X55" s="371"/>
      <c r="Y55" s="337"/>
      <c r="Z55" s="337"/>
      <c r="AA55" s="338"/>
      <c r="AB55" s="252">
        <f>2*PI()*SQRT(AB53/AB51)</f>
        <v>0.46324790595966903</v>
      </c>
    </row>
    <row r="56" spans="2:28" x14ac:dyDescent="0.25">
      <c r="B56" s="332">
        <v>19</v>
      </c>
      <c r="C56" s="92">
        <f>V203*-1</f>
        <v>-299.99990170475093</v>
      </c>
      <c r="D56" s="334">
        <f>M203</f>
        <v>9.1867587490901161E-3</v>
      </c>
      <c r="E56" s="55" t="e">
        <f t="shared" si="9"/>
        <v>#DIV/0!</v>
      </c>
      <c r="G56" s="335"/>
    </row>
    <row r="57" spans="2:28" ht="15.75" x14ac:dyDescent="0.25">
      <c r="B57" s="154">
        <v>20</v>
      </c>
      <c r="C57" s="86">
        <f>V214*-1</f>
        <v>-299.99990170475093</v>
      </c>
      <c r="D57" s="336">
        <f>M214</f>
        <v>9.1867587490901161E-3</v>
      </c>
      <c r="E57" s="178" t="e">
        <f t="shared" si="9"/>
        <v>#DIV/0!</v>
      </c>
      <c r="F57" s="337"/>
      <c r="G57" s="338"/>
      <c r="J57" s="860" t="s">
        <v>111</v>
      </c>
      <c r="K57" s="861"/>
      <c r="L57" s="861"/>
      <c r="M57" s="861"/>
      <c r="N57" s="861"/>
      <c r="O57" s="861"/>
      <c r="P57" s="861"/>
      <c r="Q57" s="861"/>
      <c r="R57" s="861"/>
      <c r="S57" s="861"/>
      <c r="T57" s="861"/>
      <c r="U57" s="861"/>
      <c r="V57" s="862"/>
      <c r="W57" s="339"/>
      <c r="X57" s="855" t="s">
        <v>106</v>
      </c>
      <c r="Y57" s="855"/>
      <c r="Z57" s="855"/>
      <c r="AA57" s="855"/>
      <c r="AB57" s="855"/>
    </row>
    <row r="58" spans="2:28" ht="15" customHeight="1" x14ac:dyDescent="0.25">
      <c r="J58" s="856" t="s">
        <v>5</v>
      </c>
      <c r="K58" s="857" t="s">
        <v>3</v>
      </c>
      <c r="L58" s="857" t="s">
        <v>72</v>
      </c>
      <c r="M58" s="856" t="s">
        <v>74</v>
      </c>
      <c r="N58" s="856" t="s">
        <v>81</v>
      </c>
      <c r="O58" s="857" t="s">
        <v>101</v>
      </c>
      <c r="P58" s="857" t="s">
        <v>261</v>
      </c>
      <c r="Q58" s="857" t="s">
        <v>262</v>
      </c>
      <c r="R58" s="856" t="s">
        <v>397</v>
      </c>
      <c r="S58" s="856" t="s">
        <v>398</v>
      </c>
      <c r="T58" s="856" t="s">
        <v>75</v>
      </c>
      <c r="U58" s="857" t="s">
        <v>102</v>
      </c>
      <c r="V58" s="856" t="s">
        <v>79</v>
      </c>
      <c r="X58" s="856" t="s">
        <v>5</v>
      </c>
      <c r="Y58" s="858" t="s">
        <v>76</v>
      </c>
      <c r="Z58" s="858" t="s">
        <v>77</v>
      </c>
      <c r="AA58" s="858" t="s">
        <v>104</v>
      </c>
      <c r="AB58" s="857" t="s">
        <v>105</v>
      </c>
    </row>
    <row r="59" spans="2:28" x14ac:dyDescent="0.25">
      <c r="J59" s="564"/>
      <c r="K59" s="794"/>
      <c r="L59" s="794"/>
      <c r="M59" s="564"/>
      <c r="N59" s="564"/>
      <c r="O59" s="794"/>
      <c r="P59" s="794"/>
      <c r="Q59" s="794"/>
      <c r="R59" s="564"/>
      <c r="S59" s="564"/>
      <c r="T59" s="564"/>
      <c r="U59" s="794"/>
      <c r="V59" s="564"/>
      <c r="X59" s="564"/>
      <c r="Y59" s="859"/>
      <c r="Z59" s="859"/>
      <c r="AA59" s="859"/>
      <c r="AB59" s="794"/>
    </row>
    <row r="60" spans="2:28" x14ac:dyDescent="0.25">
      <c r="J60" s="319">
        <v>3</v>
      </c>
      <c r="K60" s="253">
        <f>'Structural Information'!$AC$6</f>
        <v>3</v>
      </c>
      <c r="L60" s="253">
        <f>L61+K60</f>
        <v>8.75</v>
      </c>
      <c r="M60" s="320">
        <f>'Yield Mechanism'!$X$57</f>
        <v>9.1867587490901161E-3</v>
      </c>
      <c r="N60" s="25">
        <f>M60-M61</f>
        <v>1.9777551059079034E-3</v>
      </c>
      <c r="O60" s="321">
        <f>N60/K60</f>
        <v>6.5925170196930118E-4</v>
      </c>
      <c r="P60" s="320">
        <f>$C$26</f>
        <v>9.5976000000000013E-3</v>
      </c>
      <c r="Q60" s="320">
        <f>$D$26</f>
        <v>1.8437014149798058E-3</v>
      </c>
      <c r="R60" s="253">
        <f>O60/P60</f>
        <v>6.8689224594617515E-2</v>
      </c>
      <c r="S60" s="21">
        <f>O60/Q60</f>
        <v>0.35756966752478303</v>
      </c>
      <c r="T60" s="253">
        <f>_xlfn.IFS((O60&lt;='Infill Capacities'!$CT$11),(O60*'Infill Capacities'!$CO$11*'Infill Capacities'!$CN$4),(AND((O60&gt;'Infill Capacities'!$CT$11),(O60&lt;='Infill Capacities'!$CU$11))),((O60-'Infill Capacities'!$CT$11)*'Infill Capacities'!$CN$4*('Infill Capacities'!$CP$11)+'Infill Capacities'!$CJ$11),(AND((O60&gt;'Infill Capacities'!$CU$11),(O60&lt;='Infill Capacities'!$CV$11))),((O60-'Infill Capacities'!$CU$11)*'Infill Capacities'!$CN$4*('Infill Capacities'!$CQ$11)+'Infill Capacities'!$CK$11),(AND((O60&gt;'Infill Capacities'!$CV$11),(O60&lt;='Infill Capacities'!$CW$11))),((O60-'Infill Capacities'!$CV$11)*'Infill Capacities'!$CN$4*('Infill Capacities'!$CR$11)+'Infill Capacities'!$CM$11))+_xlfn.IFS((O60&lt;='Frame Capacities'!$BV$11),(O60*'Frame Capacities'!$BO$4*'Frame Capacities'!$BP$11),(AND((O60&gt;'Frame Capacities'!$BV$11),(O60&lt;='Frame Capacities'!$BW$11))),((O60-'Frame Capacities'!$BV$11)*'Frame Capacities'!$BO$4*('Frame Capacities'!$BQ$11)+'Frame Capacities'!$BJ$11),(AND((O60&gt;'Frame Capacities'!$BW$11),(O60&lt;='Frame Capacities'!$BX$11))),((O60-'Frame Capacities'!$BW$11)*'Frame Capacities'!$BO$4*('Frame Capacities'!$BR$11)+'Frame Capacities'!$BK$11),(AND((O60&gt;'Frame Capacities'!$BX$11),(O60&lt;='Frame Capacities'!$BZ$11))),((O60-'Frame Capacities'!$BX$11)*'Frame Capacities'!$BO$4*('Frame Capacities'!$BT$11)+'Frame Capacities'!$BL$11))</f>
        <v>132.04132731281496</v>
      </c>
      <c r="U60" s="253">
        <f>T60*K60</f>
        <v>396.1239819384449</v>
      </c>
      <c r="V60" s="21">
        <f>U62/AB60</f>
        <v>299.99990170475093</v>
      </c>
      <c r="W60" s="238"/>
      <c r="X60" s="365">
        <v>3</v>
      </c>
      <c r="Y60" s="21">
        <f>'Structural Information'!$AJ$6</f>
        <v>63.074599999999997</v>
      </c>
      <c r="Z60" s="21">
        <f>Y60*M60</f>
        <v>0.57945113339535936</v>
      </c>
      <c r="AA60" s="21">
        <f>Z60*L60</f>
        <v>5.0701974172093944</v>
      </c>
      <c r="AB60" s="21">
        <f>AA63/Z63</f>
        <v>6.4960330682832055</v>
      </c>
    </row>
    <row r="61" spans="2:28" x14ac:dyDescent="0.25">
      <c r="J61" s="319">
        <v>2</v>
      </c>
      <c r="K61" s="253">
        <f>'Structural Information'!$AC$7</f>
        <v>3</v>
      </c>
      <c r="L61" s="253">
        <f>L62+K61</f>
        <v>5.75</v>
      </c>
      <c r="M61" s="320">
        <f>'Yield Mechanism'!$X$58</f>
        <v>7.2090036431822126E-3</v>
      </c>
      <c r="N61" s="25">
        <f>M61-M62</f>
        <v>3.4624621769480395E-3</v>
      </c>
      <c r="O61" s="321">
        <f>N61/K61</f>
        <v>1.1541540589826798E-3</v>
      </c>
      <c r="P61" s="320">
        <f>$C$27</f>
        <v>9.175559679266896E-3</v>
      </c>
      <c r="Q61" s="320">
        <f>$D$27</f>
        <v>1.769385693901867E-3</v>
      </c>
      <c r="R61" s="21">
        <f>O61/P61</f>
        <v>0.12578568494198861</v>
      </c>
      <c r="S61" s="21">
        <f t="shared" ref="S61:S62" si="12">O61/Q61</f>
        <v>0.65229082780562542</v>
      </c>
      <c r="T61" s="253">
        <f>_xlfn.IFS((O61&lt;='Infill Capacities'!$CT$12),(O61*'Infill Capacities'!$CO$12*'Infill Capacities'!$CN$5),(AND((O61&gt;'Infill Capacities'!$CT$12),(O61&lt;='Infill Capacities'!$CU$12))),((O61-'Infill Capacities'!$CT$12)*'Infill Capacities'!$CN$5*('Infill Capacities'!$CP$12)+'Infill Capacities'!$CJ$12),(AND((O61&gt;'Infill Capacities'!$CU$12),(O61&lt;='Infill Capacities'!$CV$12))),((O61-'Infill Capacities'!$CU$12)*'Infill Capacities'!$CN$5*('Infill Capacities'!$CQ$12)+'Infill Capacities'!$CK$12),(AND((O61&gt;'Infill Capacities'!$CV$12),(O61&lt;='Infill Capacities'!$CW$12))),((O61-'Infill Capacities'!$CV$12)*'Infill Capacities'!$CN$5*('Infill Capacities'!$CR$12)+'Infill Capacities'!$CM$12))+_xlfn.IFS((O61&lt;='Frame Capacities'!$BV$12),(O61*'Frame Capacities'!$BO$5*'Frame Capacities'!$BP$12),(AND((O61&gt;'Frame Capacities'!$BV$12),(O61&lt;='Frame Capacities'!$BW$12))),((O61-'Frame Capacities'!$BV$12)*'Frame Capacities'!$BO$5*('Frame Capacities'!$BQ$12)+'Frame Capacities'!$BJ$12),(AND((O61&gt;'Frame Capacities'!$BW$12),(O61&lt;='Frame Capacities'!$BX$12))),((O61-'Frame Capacities'!$BW$12)*'Frame Capacities'!$BO$5*('Frame Capacities'!$BR$12)+'Frame Capacities'!$BK$12),(AND((O61&gt;'Frame Capacities'!$BX$12),(O61&lt;='Frame Capacities'!$BZ$12))),((O61-'Frame Capacities'!$BX$12)*'Frame Capacities'!$BO$5*('Frame Capacities'!$BT$12)+'Frame Capacities'!$BL$12))</f>
        <v>242.56215774143493</v>
      </c>
      <c r="U61" s="253">
        <f>U60+T61*K61</f>
        <v>1123.8104551627498</v>
      </c>
      <c r="V61" s="322"/>
      <c r="W61" s="238"/>
      <c r="X61" s="365">
        <v>2</v>
      </c>
      <c r="Y61" s="21">
        <f>'Structural Information'!$AJ$7</f>
        <v>67.278400000000005</v>
      </c>
      <c r="Z61" s="21">
        <f>Y61*M61</f>
        <v>0.48501023070747024</v>
      </c>
      <c r="AA61" s="21">
        <f>Z61*L61</f>
        <v>2.788808826567954</v>
      </c>
      <c r="AB61" s="363" t="s">
        <v>338</v>
      </c>
    </row>
    <row r="62" spans="2:28" x14ac:dyDescent="0.25">
      <c r="J62" s="319">
        <v>1</v>
      </c>
      <c r="K62" s="253">
        <f>'Structural Information'!$AC$8</f>
        <v>2.75</v>
      </c>
      <c r="L62" s="253">
        <f>K62</f>
        <v>2.75</v>
      </c>
      <c r="M62" s="320">
        <f>'Yield Mechanism'!$X$59</f>
        <v>3.7465414662341732E-3</v>
      </c>
      <c r="N62" s="25">
        <f>M62</f>
        <v>3.7465414662341732E-3</v>
      </c>
      <c r="O62" s="321">
        <f>N62/K62</f>
        <v>1.3623787149942448E-3</v>
      </c>
      <c r="P62" s="320">
        <f>$C$28</f>
        <v>8.2177865177759084E-3</v>
      </c>
      <c r="Q62" s="320">
        <f>$D$28</f>
        <v>1.7399209257659403E-3</v>
      </c>
      <c r="R62" s="21">
        <f t="shared" ref="R62" si="13">O62/P62</f>
        <v>0.16578414540792474</v>
      </c>
      <c r="S62" s="21">
        <f t="shared" si="12"/>
        <v>0.7830118569293627</v>
      </c>
      <c r="T62" s="253">
        <f>_xlfn.IFS((O62&lt;='Infill Capacities'!$CT$13),(O62*'Infill Capacities'!$CO$13*'Infill Capacities'!$CN$6),(AND((O62&gt;'Infill Capacities'!$CT$13),(O62&lt;='Infill Capacities'!$CU$13))),((O62-'Infill Capacities'!$CT$13)*'Infill Capacities'!$CN$6*('Infill Capacities'!$CP$13)+'Infill Capacities'!$CJ$13),(AND((O62&gt;'Infill Capacities'!$CU$13),(O62&lt;='Infill Capacities'!$CV$13))),((O62-'Infill Capacities'!$CU$13)*'Infill Capacities'!$CN$6*('Infill Capacities'!$CQ$13)+'Infill Capacities'!$CK$13),(AND((O62&gt;'Infill Capacities'!$CV$13),(O62&lt;='Infill Capacities'!$CW$13))),((O62-'Infill Capacities'!$CV$13)*'Infill Capacities'!$CN$6*('Infill Capacities'!$CR$13)+'Infill Capacities'!$CM$13))+_xlfn.IFS((O62&lt;='Frame Capacities'!$BV$13),(O62*'Frame Capacities'!$BO$6*'Frame Capacities'!$BP$13),(AND((O62&gt;'Frame Capacities'!$BV$13),(O62&lt;='Frame Capacities'!$BW$13))),((O62-'Frame Capacities'!$BV$13)*'Frame Capacities'!$BO$6*('Frame Capacities'!$BQ$13)+'Frame Capacities'!$BJ$13),(AND((O62&gt;'Frame Capacities'!$BW$13),(O62&lt;='Frame Capacities'!$BX$13))),((O62-'Frame Capacities'!$BW$13)*'Frame Capacities'!$BO$6*('Frame Capacities'!$BR$13)+'Frame Capacities'!$BK$13),(AND((O62&gt;'Frame Capacities'!$BX$13),(O62&lt;='Frame Capacities'!$BZ$13))),((O62-'Frame Capacities'!$BX$13)*'Frame Capacities'!$BO$6*('Frame Capacities'!$BT$13)+'Frame Capacities'!$BL$13))</f>
        <v>299.99957337928117</v>
      </c>
      <c r="U62" s="253">
        <f>U61+T62*K62</f>
        <v>1948.809281955773</v>
      </c>
      <c r="V62" s="323"/>
      <c r="W62" s="238"/>
      <c r="X62" s="365">
        <v>1</v>
      </c>
      <c r="Y62" s="21">
        <f>'Structural Information'!$AJ$8</f>
        <v>67.278400000000005</v>
      </c>
      <c r="Z62" s="21">
        <f>Y62*M62</f>
        <v>0.25206131538188919</v>
      </c>
      <c r="AA62" s="21">
        <f>Z62*L62</f>
        <v>0.6931686173001953</v>
      </c>
      <c r="AB62" s="252">
        <f>T62/M60</f>
        <v>32655.64945949996</v>
      </c>
    </row>
    <row r="63" spans="2:28" x14ac:dyDescent="0.25">
      <c r="V63" s="367"/>
      <c r="W63" s="238"/>
      <c r="X63" s="370"/>
      <c r="Y63" s="363" t="s">
        <v>78</v>
      </c>
      <c r="Z63" s="324">
        <f>SUM(Z60:Z62)</f>
        <v>1.3165226794847187</v>
      </c>
      <c r="AA63" s="324">
        <f>SUM(AA60:AA62)</f>
        <v>8.5521748610775443</v>
      </c>
      <c r="AB63" s="366" t="s">
        <v>340</v>
      </c>
    </row>
    <row r="64" spans="2:28" x14ac:dyDescent="0.25">
      <c r="W64" s="238"/>
      <c r="X64" s="370"/>
      <c r="Y64" s="368"/>
      <c r="Z64" s="368"/>
      <c r="AA64" s="369"/>
      <c r="AB64" s="21">
        <f>(('Structural Information'!$AJ$6*M60+'Structural Information'!$AJ$7*M61+'Structural Information'!$AJ$8*M62)^2)/('Structural Information'!$AJ$6*M60*M60+'Structural Information'!$AJ$7*M61*M61+'Structural Information'!$AJ$8*M62*M62)</f>
        <v>177.5111013068915</v>
      </c>
    </row>
    <row r="65" spans="10:28" x14ac:dyDescent="0.25">
      <c r="W65" s="238"/>
      <c r="X65" s="370"/>
      <c r="Y65" s="16"/>
      <c r="Z65" s="16"/>
      <c r="AA65" s="335"/>
      <c r="AB65" s="363" t="s">
        <v>339</v>
      </c>
    </row>
    <row r="66" spans="10:28" x14ac:dyDescent="0.25">
      <c r="X66" s="371"/>
      <c r="Y66" s="337"/>
      <c r="Z66" s="337"/>
      <c r="AA66" s="338"/>
      <c r="AB66" s="252">
        <f>2*PI()*SQRT(AB64/AB62)</f>
        <v>0.46324790595966903</v>
      </c>
    </row>
    <row r="67" spans="10:28" x14ac:dyDescent="0.25">
      <c r="R67" s="340"/>
      <c r="S67" s="340"/>
    </row>
    <row r="68" spans="10:28" ht="15.75" x14ac:dyDescent="0.25">
      <c r="J68" s="860" t="s">
        <v>274</v>
      </c>
      <c r="K68" s="861"/>
      <c r="L68" s="861"/>
      <c r="M68" s="861"/>
      <c r="N68" s="861"/>
      <c r="O68" s="861"/>
      <c r="P68" s="861"/>
      <c r="Q68" s="861"/>
      <c r="R68" s="861"/>
      <c r="S68" s="861"/>
      <c r="T68" s="861"/>
      <c r="U68" s="861"/>
      <c r="V68" s="862"/>
      <c r="W68" s="339"/>
      <c r="X68" s="855" t="s">
        <v>106</v>
      </c>
      <c r="Y68" s="855"/>
      <c r="Z68" s="855"/>
      <c r="AA68" s="855"/>
      <c r="AB68" s="855"/>
    </row>
    <row r="69" spans="10:28" ht="15" customHeight="1" x14ac:dyDescent="0.25">
      <c r="J69" s="856" t="s">
        <v>5</v>
      </c>
      <c r="K69" s="857" t="s">
        <v>3</v>
      </c>
      <c r="L69" s="857" t="s">
        <v>72</v>
      </c>
      <c r="M69" s="856" t="s">
        <v>74</v>
      </c>
      <c r="N69" s="856" t="s">
        <v>81</v>
      </c>
      <c r="O69" s="857" t="s">
        <v>101</v>
      </c>
      <c r="P69" s="857" t="s">
        <v>261</v>
      </c>
      <c r="Q69" s="857" t="s">
        <v>262</v>
      </c>
      <c r="R69" s="856" t="s">
        <v>397</v>
      </c>
      <c r="S69" s="856" t="s">
        <v>398</v>
      </c>
      <c r="T69" s="856" t="s">
        <v>75</v>
      </c>
      <c r="U69" s="857" t="s">
        <v>102</v>
      </c>
      <c r="V69" s="856" t="s">
        <v>79</v>
      </c>
      <c r="X69" s="856" t="s">
        <v>5</v>
      </c>
      <c r="Y69" s="858" t="s">
        <v>76</v>
      </c>
      <c r="Z69" s="858" t="s">
        <v>77</v>
      </c>
      <c r="AA69" s="858" t="s">
        <v>104</v>
      </c>
      <c r="AB69" s="857" t="s">
        <v>105</v>
      </c>
    </row>
    <row r="70" spans="10:28" x14ac:dyDescent="0.25">
      <c r="J70" s="564"/>
      <c r="K70" s="794"/>
      <c r="L70" s="794"/>
      <c r="M70" s="564"/>
      <c r="N70" s="564"/>
      <c r="O70" s="794"/>
      <c r="P70" s="794"/>
      <c r="Q70" s="794"/>
      <c r="R70" s="564"/>
      <c r="S70" s="564"/>
      <c r="T70" s="564"/>
      <c r="U70" s="794"/>
      <c r="V70" s="564"/>
      <c r="X70" s="564"/>
      <c r="Y70" s="859"/>
      <c r="Z70" s="859"/>
      <c r="AA70" s="859"/>
      <c r="AB70" s="794"/>
    </row>
    <row r="71" spans="10:28" x14ac:dyDescent="0.25">
      <c r="J71" s="319">
        <v>3</v>
      </c>
      <c r="K71" s="253">
        <f>'Structural Information'!$AC$6</f>
        <v>3</v>
      </c>
      <c r="L71" s="253">
        <f>L72+K71</f>
        <v>8.75</v>
      </c>
      <c r="M71" s="320">
        <f>'Yield Mechanism'!$X$57</f>
        <v>9.1867587490901161E-3</v>
      </c>
      <c r="N71" s="25">
        <f>M71-M72</f>
        <v>1.9777551059079034E-3</v>
      </c>
      <c r="O71" s="321">
        <f>N71/K71</f>
        <v>6.5925170196930118E-4</v>
      </c>
      <c r="P71" s="320">
        <f>$C$26</f>
        <v>9.5976000000000013E-3</v>
      </c>
      <c r="Q71" s="320">
        <f>$D$26</f>
        <v>1.8437014149798058E-3</v>
      </c>
      <c r="R71" s="253">
        <f>O71/P71</f>
        <v>6.8689224594617515E-2</v>
      </c>
      <c r="S71" s="21">
        <f>O71/Q71</f>
        <v>0.35756966752478303</v>
      </c>
      <c r="T71" s="253">
        <f>_xlfn.IFS((O71&lt;='Infill Capacities'!$CT$11),(O71*'Infill Capacities'!$CO$11*'Infill Capacities'!$CN$4),(AND((O71&gt;'Infill Capacities'!$CT$11),(O71&lt;='Infill Capacities'!$CU$11))),((O71-'Infill Capacities'!$CT$11)*'Infill Capacities'!$CN$4*('Infill Capacities'!$CP$11)+'Infill Capacities'!$CJ$11),(AND((O71&gt;'Infill Capacities'!$CU$11),(O71&lt;='Infill Capacities'!$CV$11))),((O71-'Infill Capacities'!$CU$11)*'Infill Capacities'!$CN$4*('Infill Capacities'!$CQ$11)+'Infill Capacities'!$CK$11),(AND((O71&gt;'Infill Capacities'!$CV$11),(O71&lt;='Infill Capacities'!$CW$11))),((O71-'Infill Capacities'!$CV$11)*'Infill Capacities'!$CN$4*('Infill Capacities'!$CR$11)+'Infill Capacities'!$CM$11))+_xlfn.IFS((O71&lt;='Frame Capacities'!$BV$11),(O71*'Frame Capacities'!$BO$4*'Frame Capacities'!$BP$11),(AND((O71&gt;'Frame Capacities'!$BV$11),(O71&lt;='Frame Capacities'!$BW$11))),((O71-'Frame Capacities'!$BV$11)*'Frame Capacities'!$BO$4*('Frame Capacities'!$BQ$11)+'Frame Capacities'!$BJ$11),(AND((O71&gt;'Frame Capacities'!$BW$11),(O71&lt;='Frame Capacities'!$BX$11))),((O71-'Frame Capacities'!$BW$11)*'Frame Capacities'!$BO$4*('Frame Capacities'!$BR$11)+'Frame Capacities'!$BK$11),(AND((O71&gt;'Frame Capacities'!$BX$11),(O71&lt;='Frame Capacities'!$BZ$11))),((O71-'Frame Capacities'!$BX$11)*'Frame Capacities'!$BO$4*('Frame Capacities'!$BT$11)+'Frame Capacities'!$BL$11))</f>
        <v>132.04132731281496</v>
      </c>
      <c r="U71" s="253">
        <f>T71*K71</f>
        <v>396.1239819384449</v>
      </c>
      <c r="V71" s="21">
        <f>U73/AB71</f>
        <v>299.99990170475093</v>
      </c>
      <c r="W71" s="238"/>
      <c r="X71" s="365">
        <v>3</v>
      </c>
      <c r="Y71" s="21">
        <f>'Structural Information'!$AJ$6</f>
        <v>63.074599999999997</v>
      </c>
      <c r="Z71" s="21">
        <f>Y71*M71</f>
        <v>0.57945113339535936</v>
      </c>
      <c r="AA71" s="21">
        <f>Z71*L71</f>
        <v>5.0701974172093944</v>
      </c>
      <c r="AB71" s="21">
        <f>AA74/Z74</f>
        <v>6.4960330682832055</v>
      </c>
    </row>
    <row r="72" spans="10:28" x14ac:dyDescent="0.25">
      <c r="J72" s="319">
        <v>2</v>
      </c>
      <c r="K72" s="253">
        <f>'Structural Information'!$AC$7</f>
        <v>3</v>
      </c>
      <c r="L72" s="253">
        <f>L73+K72</f>
        <v>5.75</v>
      </c>
      <c r="M72" s="320">
        <f>'Yield Mechanism'!$X$58</f>
        <v>7.2090036431822126E-3</v>
      </c>
      <c r="N72" s="25">
        <f>M72-M73</f>
        <v>3.4624621769480395E-3</v>
      </c>
      <c r="O72" s="321">
        <f>N72/K72</f>
        <v>1.1541540589826798E-3</v>
      </c>
      <c r="P72" s="320">
        <f>$C$27</f>
        <v>9.175559679266896E-3</v>
      </c>
      <c r="Q72" s="320">
        <f>$D$27</f>
        <v>1.769385693901867E-3</v>
      </c>
      <c r="R72" s="21">
        <f>O72/P72</f>
        <v>0.12578568494198861</v>
      </c>
      <c r="S72" s="21">
        <f t="shared" ref="S72:S73" si="14">O72/Q72</f>
        <v>0.65229082780562542</v>
      </c>
      <c r="T72" s="253">
        <f>_xlfn.IFS((O72&lt;='Infill Capacities'!$CT$12),(O72*'Infill Capacities'!$CO$12*'Infill Capacities'!$CN$5),(AND((O72&gt;'Infill Capacities'!$CT$12),(O72&lt;='Infill Capacities'!$CU$12))),((O72-'Infill Capacities'!$CT$12)*'Infill Capacities'!$CN$5*('Infill Capacities'!$CP$12)+'Infill Capacities'!$CJ$12),(AND((O72&gt;'Infill Capacities'!$CU$12),(O72&lt;='Infill Capacities'!$CV$12))),((O72-'Infill Capacities'!$CU$12)*'Infill Capacities'!$CN$5*('Infill Capacities'!$CQ$12)+'Infill Capacities'!$CK$12),(AND((O72&gt;'Infill Capacities'!$CV$12),(O72&lt;='Infill Capacities'!$CW$12))),((O72-'Infill Capacities'!$CV$12)*'Infill Capacities'!$CN$5*('Infill Capacities'!$CR$12)+'Infill Capacities'!$CM$12))+_xlfn.IFS((O72&lt;='Frame Capacities'!$BV$12),(O72*'Frame Capacities'!$BO$5*'Frame Capacities'!$BP$12),(AND((O72&gt;'Frame Capacities'!$BV$12),(O72&lt;='Frame Capacities'!$BW$12))),((O72-'Frame Capacities'!$BV$12)*'Frame Capacities'!$BO$5*('Frame Capacities'!$BQ$12)+'Frame Capacities'!$BJ$12),(AND((O72&gt;'Frame Capacities'!$BW$12),(O72&lt;='Frame Capacities'!$BX$12))),((O72-'Frame Capacities'!$BW$12)*'Frame Capacities'!$BO$5*('Frame Capacities'!$BR$12)+'Frame Capacities'!$BK$12),(AND((O72&gt;'Frame Capacities'!$BX$12),(O72&lt;='Frame Capacities'!$BZ$12))),((O72-'Frame Capacities'!$BX$12)*'Frame Capacities'!$BO$5*('Frame Capacities'!$BT$12)+'Frame Capacities'!$BL$12))</f>
        <v>242.56215774143493</v>
      </c>
      <c r="U72" s="253">
        <f>U71+T72*K72</f>
        <v>1123.8104551627498</v>
      </c>
      <c r="V72" s="322"/>
      <c r="W72" s="238"/>
      <c r="X72" s="365">
        <v>2</v>
      </c>
      <c r="Y72" s="21">
        <f>'Structural Information'!$AJ$7</f>
        <v>67.278400000000005</v>
      </c>
      <c r="Z72" s="21">
        <f>Y72*M72</f>
        <v>0.48501023070747024</v>
      </c>
      <c r="AA72" s="21">
        <f>Z72*L72</f>
        <v>2.788808826567954</v>
      </c>
      <c r="AB72" s="363" t="s">
        <v>338</v>
      </c>
    </row>
    <row r="73" spans="10:28" x14ac:dyDescent="0.25">
      <c r="J73" s="319">
        <v>1</v>
      </c>
      <c r="K73" s="253">
        <f>'Structural Information'!$AC$8</f>
        <v>2.75</v>
      </c>
      <c r="L73" s="253">
        <f>K73</f>
        <v>2.75</v>
      </c>
      <c r="M73" s="320">
        <f>'Yield Mechanism'!$X$59</f>
        <v>3.7465414662341732E-3</v>
      </c>
      <c r="N73" s="25">
        <f>M73</f>
        <v>3.7465414662341732E-3</v>
      </c>
      <c r="O73" s="321">
        <f>N73/K73</f>
        <v>1.3623787149942448E-3</v>
      </c>
      <c r="P73" s="320">
        <f>$C$28</f>
        <v>8.2177865177759084E-3</v>
      </c>
      <c r="Q73" s="320">
        <f>$D$28</f>
        <v>1.7399209257659403E-3</v>
      </c>
      <c r="R73" s="21">
        <f t="shared" ref="R73" si="15">O73/P73</f>
        <v>0.16578414540792474</v>
      </c>
      <c r="S73" s="21">
        <f t="shared" si="14"/>
        <v>0.7830118569293627</v>
      </c>
      <c r="T73" s="253">
        <f>_xlfn.IFS((O73&lt;='Infill Capacities'!$CT$13),(O73*'Infill Capacities'!$CO$13*'Infill Capacities'!$CN$6),(AND((O73&gt;'Infill Capacities'!$CT$13),(O73&lt;='Infill Capacities'!$CU$13))),((O73-'Infill Capacities'!$CT$13)*'Infill Capacities'!$CN$6*('Infill Capacities'!$CP$13)+'Infill Capacities'!$CJ$13),(AND((O73&gt;'Infill Capacities'!$CU$13),(O73&lt;='Infill Capacities'!$CV$13))),((O73-'Infill Capacities'!$CU$13)*'Infill Capacities'!$CN$6*('Infill Capacities'!$CQ$13)+'Infill Capacities'!$CK$13),(AND((O73&gt;'Infill Capacities'!$CV$13),(O73&lt;='Infill Capacities'!$CW$13))),((O73-'Infill Capacities'!$CV$13)*'Infill Capacities'!$CN$6*('Infill Capacities'!$CR$13)+'Infill Capacities'!$CM$13))+_xlfn.IFS((O73&lt;='Frame Capacities'!$BV$13),(O73*'Frame Capacities'!$BO$6*'Frame Capacities'!$BP$13),(AND((O73&gt;'Frame Capacities'!$BV$13),(O73&lt;='Frame Capacities'!$BW$13))),((O73-'Frame Capacities'!$BV$13)*'Frame Capacities'!$BO$6*('Frame Capacities'!$BQ$13)+'Frame Capacities'!$BJ$13),(AND((O73&gt;'Frame Capacities'!$BW$13),(O73&lt;='Frame Capacities'!$BX$13))),((O73-'Frame Capacities'!$BW$13)*'Frame Capacities'!$BO$6*('Frame Capacities'!$BR$13)+'Frame Capacities'!$BK$13),(AND((O73&gt;'Frame Capacities'!$BX$13),(O73&lt;='Frame Capacities'!$BZ$13))),((O73-'Frame Capacities'!$BX$13)*'Frame Capacities'!$BO$6*('Frame Capacities'!$BT$13)+'Frame Capacities'!$BL$13))</f>
        <v>299.99957337928117</v>
      </c>
      <c r="U73" s="253">
        <f>U72+T73*K73</f>
        <v>1948.809281955773</v>
      </c>
      <c r="V73" s="323"/>
      <c r="W73" s="238"/>
      <c r="X73" s="365">
        <v>1</v>
      </c>
      <c r="Y73" s="21">
        <f>'Structural Information'!$AJ$8</f>
        <v>67.278400000000005</v>
      </c>
      <c r="Z73" s="21">
        <f>Y73*M73</f>
        <v>0.25206131538188919</v>
      </c>
      <c r="AA73" s="21">
        <f>Z73*L73</f>
        <v>0.6931686173001953</v>
      </c>
      <c r="AB73" s="252">
        <f>T73/M71</f>
        <v>32655.64945949996</v>
      </c>
    </row>
    <row r="74" spans="10:28" x14ac:dyDescent="0.25">
      <c r="V74" s="367"/>
      <c r="W74" s="238"/>
      <c r="X74" s="370"/>
      <c r="Y74" s="363" t="s">
        <v>78</v>
      </c>
      <c r="Z74" s="324">
        <f>SUM(Z71:Z73)</f>
        <v>1.3165226794847187</v>
      </c>
      <c r="AA74" s="324">
        <f>SUM(AA71:AA73)</f>
        <v>8.5521748610775443</v>
      </c>
      <c r="AB74" s="366" t="s">
        <v>340</v>
      </c>
    </row>
    <row r="75" spans="10:28" x14ac:dyDescent="0.25">
      <c r="W75" s="238"/>
      <c r="X75" s="370"/>
      <c r="Y75" s="368"/>
      <c r="Z75" s="368"/>
      <c r="AA75" s="369"/>
      <c r="AB75" s="21">
        <f>(('Structural Information'!$AJ$6*M71+'Structural Information'!$AJ$7*M72+'Structural Information'!$AJ$8*M73)^2)/('Structural Information'!$AJ$6*M71*M71+'Structural Information'!$AJ$7*M72*M72+'Structural Information'!$AJ$8*M73*M73)</f>
        <v>177.5111013068915</v>
      </c>
    </row>
    <row r="76" spans="10:28" x14ac:dyDescent="0.25">
      <c r="W76" s="238"/>
      <c r="X76" s="370"/>
      <c r="Y76" s="16"/>
      <c r="Z76" s="16"/>
      <c r="AA76" s="335"/>
      <c r="AB76" s="363" t="s">
        <v>339</v>
      </c>
    </row>
    <row r="77" spans="10:28" x14ac:dyDescent="0.25">
      <c r="X77" s="371"/>
      <c r="Y77" s="337"/>
      <c r="Z77" s="337"/>
      <c r="AA77" s="338"/>
      <c r="AB77" s="252">
        <f>2*PI()*SQRT(AB75/AB73)</f>
        <v>0.46324790595966903</v>
      </c>
    </row>
    <row r="78" spans="10:28" x14ac:dyDescent="0.25">
      <c r="Q78" s="93"/>
      <c r="T78" s="341"/>
    </row>
    <row r="79" spans="10:28" ht="15.75" x14ac:dyDescent="0.25">
      <c r="J79" s="855" t="s">
        <v>275</v>
      </c>
      <c r="K79" s="855"/>
      <c r="L79" s="855"/>
      <c r="M79" s="855"/>
      <c r="N79" s="855"/>
      <c r="O79" s="855"/>
      <c r="P79" s="855"/>
      <c r="Q79" s="855"/>
      <c r="R79" s="855"/>
      <c r="S79" s="855"/>
      <c r="T79" s="855"/>
      <c r="U79" s="855"/>
      <c r="V79" s="855"/>
      <c r="W79" s="339"/>
      <c r="X79" s="855" t="s">
        <v>106</v>
      </c>
      <c r="Y79" s="855"/>
      <c r="Z79" s="855"/>
      <c r="AA79" s="855"/>
      <c r="AB79" s="855"/>
    </row>
    <row r="80" spans="10:28" ht="15" customHeight="1" x14ac:dyDescent="0.25">
      <c r="J80" s="856" t="s">
        <v>5</v>
      </c>
      <c r="K80" s="857" t="s">
        <v>3</v>
      </c>
      <c r="L80" s="857" t="s">
        <v>72</v>
      </c>
      <c r="M80" s="856" t="s">
        <v>74</v>
      </c>
      <c r="N80" s="856" t="s">
        <v>81</v>
      </c>
      <c r="O80" s="857" t="s">
        <v>101</v>
      </c>
      <c r="P80" s="857" t="s">
        <v>261</v>
      </c>
      <c r="Q80" s="857" t="s">
        <v>262</v>
      </c>
      <c r="R80" s="856" t="s">
        <v>397</v>
      </c>
      <c r="S80" s="856" t="s">
        <v>398</v>
      </c>
      <c r="T80" s="856" t="s">
        <v>75</v>
      </c>
      <c r="U80" s="857" t="s">
        <v>102</v>
      </c>
      <c r="V80" s="856" t="s">
        <v>79</v>
      </c>
      <c r="X80" s="856" t="s">
        <v>5</v>
      </c>
      <c r="Y80" s="858" t="s">
        <v>76</v>
      </c>
      <c r="Z80" s="858" t="s">
        <v>77</v>
      </c>
      <c r="AA80" s="858" t="s">
        <v>104</v>
      </c>
      <c r="AB80" s="857" t="s">
        <v>105</v>
      </c>
    </row>
    <row r="81" spans="10:28" x14ac:dyDescent="0.25">
      <c r="J81" s="564"/>
      <c r="K81" s="794"/>
      <c r="L81" s="794"/>
      <c r="M81" s="564"/>
      <c r="N81" s="564"/>
      <c r="O81" s="794"/>
      <c r="P81" s="794"/>
      <c r="Q81" s="794"/>
      <c r="R81" s="564"/>
      <c r="S81" s="564"/>
      <c r="T81" s="564"/>
      <c r="U81" s="794"/>
      <c r="V81" s="564"/>
      <c r="X81" s="564"/>
      <c r="Y81" s="859"/>
      <c r="Z81" s="859"/>
      <c r="AA81" s="859"/>
      <c r="AB81" s="794"/>
    </row>
    <row r="82" spans="10:28" ht="15" customHeight="1" x14ac:dyDescent="0.25">
      <c r="J82" s="319">
        <v>3</v>
      </c>
      <c r="K82" s="253">
        <f>'Structural Information'!$AC$6</f>
        <v>3</v>
      </c>
      <c r="L82" s="253">
        <f>L83+K82</f>
        <v>8.75</v>
      </c>
      <c r="M82" s="320">
        <f>'Yield Mechanism'!$X$57</f>
        <v>9.1867587490901161E-3</v>
      </c>
      <c r="N82" s="25">
        <f>M82-M83</f>
        <v>1.9777551059079034E-3</v>
      </c>
      <c r="O82" s="321">
        <f>N82/K82</f>
        <v>6.5925170196930118E-4</v>
      </c>
      <c r="P82" s="320">
        <f>$C$26</f>
        <v>9.5976000000000013E-3</v>
      </c>
      <c r="Q82" s="320">
        <f>$D$26</f>
        <v>1.8437014149798058E-3</v>
      </c>
      <c r="R82" s="253">
        <f>O82/P82</f>
        <v>6.8689224594617515E-2</v>
      </c>
      <c r="S82" s="21">
        <f>O82/Q82</f>
        <v>0.35756966752478303</v>
      </c>
      <c r="T82" s="253">
        <f>_xlfn.IFS((O82&lt;='Infill Capacities'!$CT$11),(O82*'Infill Capacities'!$CO$11*'Infill Capacities'!$CN$4),(AND((O82&gt;'Infill Capacities'!$CT$11),(O82&lt;='Infill Capacities'!$CU$11))),((O82-'Infill Capacities'!$CT$11)*'Infill Capacities'!$CN$4*('Infill Capacities'!$CP$11)+'Infill Capacities'!$CJ$11),(AND((O82&gt;'Infill Capacities'!$CU$11),(O82&lt;='Infill Capacities'!$CV$11))),((O82-'Infill Capacities'!$CU$11)*'Infill Capacities'!$CN$4*('Infill Capacities'!$CQ$11)+'Infill Capacities'!$CK$11),(AND((O82&gt;'Infill Capacities'!$CV$11),(O82&lt;='Infill Capacities'!$CW$11))),((O82-'Infill Capacities'!$CV$11)*'Infill Capacities'!$CN$4*('Infill Capacities'!$CR$11)+'Infill Capacities'!$CM$11))+_xlfn.IFS((O82&lt;='Frame Capacities'!$BV$11),(O82*'Frame Capacities'!$BO$4*'Frame Capacities'!$BP$11),(AND((O82&gt;'Frame Capacities'!$BV$11),(O82&lt;='Frame Capacities'!$BW$11))),((O82-'Frame Capacities'!$BV$11)*'Frame Capacities'!$BO$4*('Frame Capacities'!$BQ$11)+'Frame Capacities'!$BJ$11),(AND((O82&gt;'Frame Capacities'!$BW$11),(O82&lt;='Frame Capacities'!$BX$11))),((O82-'Frame Capacities'!$BW$11)*'Frame Capacities'!$BO$4*('Frame Capacities'!$BR$11)+'Frame Capacities'!$BK$11),(AND((O82&gt;'Frame Capacities'!$BX$11),(O82&lt;='Frame Capacities'!$BZ$11))),((O82-'Frame Capacities'!$BX$11)*'Frame Capacities'!$BO$4*('Frame Capacities'!$BT$11)+'Frame Capacities'!$BL$11))</f>
        <v>132.04132731281496</v>
      </c>
      <c r="U82" s="253">
        <f>T82*K82</f>
        <v>396.1239819384449</v>
      </c>
      <c r="V82" s="21">
        <f>U84/AB82</f>
        <v>299.99990170475093</v>
      </c>
      <c r="W82" s="238"/>
      <c r="X82" s="365">
        <v>3</v>
      </c>
      <c r="Y82" s="21">
        <f>'Structural Information'!$AJ$6</f>
        <v>63.074599999999997</v>
      </c>
      <c r="Z82" s="21">
        <f>Y82*M82</f>
        <v>0.57945113339535936</v>
      </c>
      <c r="AA82" s="21">
        <f>Z82*L82</f>
        <v>5.0701974172093944</v>
      </c>
      <c r="AB82" s="21">
        <f>AA85/Z85</f>
        <v>6.4960330682832055</v>
      </c>
    </row>
    <row r="83" spans="10:28" x14ac:dyDescent="0.25">
      <c r="J83" s="319">
        <v>2</v>
      </c>
      <c r="K83" s="253">
        <f>'Structural Information'!$AC$7</f>
        <v>3</v>
      </c>
      <c r="L83" s="253">
        <f>L84+K83</f>
        <v>5.75</v>
      </c>
      <c r="M83" s="320">
        <f>'Yield Mechanism'!$X$58</f>
        <v>7.2090036431822126E-3</v>
      </c>
      <c r="N83" s="25">
        <f>M83-M84</f>
        <v>3.4624621769480395E-3</v>
      </c>
      <c r="O83" s="321">
        <f>N83/K83</f>
        <v>1.1541540589826798E-3</v>
      </c>
      <c r="P83" s="320">
        <f>$C$27</f>
        <v>9.175559679266896E-3</v>
      </c>
      <c r="Q83" s="320">
        <f>$D$27</f>
        <v>1.769385693901867E-3</v>
      </c>
      <c r="R83" s="21">
        <f>O83/P83</f>
        <v>0.12578568494198861</v>
      </c>
      <c r="S83" s="21">
        <f t="shared" ref="S83:S84" si="16">O83/Q83</f>
        <v>0.65229082780562542</v>
      </c>
      <c r="T83" s="253">
        <f>_xlfn.IFS((O83&lt;='Infill Capacities'!$CT$12),(O83*'Infill Capacities'!$CO$12*'Infill Capacities'!$CN$5),(AND((O83&gt;'Infill Capacities'!$CT$12),(O83&lt;='Infill Capacities'!$CU$12))),((O83-'Infill Capacities'!$CT$12)*'Infill Capacities'!$CN$5*('Infill Capacities'!$CP$12)+'Infill Capacities'!$CJ$12),(AND((O83&gt;'Infill Capacities'!$CU$12),(O83&lt;='Infill Capacities'!$CV$12))),((O83-'Infill Capacities'!$CU$12)*'Infill Capacities'!$CN$5*('Infill Capacities'!$CQ$12)+'Infill Capacities'!$CK$12),(AND((O83&gt;'Infill Capacities'!$CV$12),(O83&lt;='Infill Capacities'!$CW$12))),((O83-'Infill Capacities'!$CV$12)*'Infill Capacities'!$CN$5*('Infill Capacities'!$CR$12)+'Infill Capacities'!$CM$12))+_xlfn.IFS((O83&lt;='Frame Capacities'!$BV$12),(O83*'Frame Capacities'!$BO$5*'Frame Capacities'!$BP$12),(AND((O83&gt;'Frame Capacities'!$BV$12),(O83&lt;='Frame Capacities'!$BW$12))),((O83-'Frame Capacities'!$BV$12)*'Frame Capacities'!$BO$5*('Frame Capacities'!$BQ$12)+'Frame Capacities'!$BJ$12),(AND((O83&gt;'Frame Capacities'!$BW$12),(O83&lt;='Frame Capacities'!$BX$12))),((O83-'Frame Capacities'!$BW$12)*'Frame Capacities'!$BO$5*('Frame Capacities'!$BR$12)+'Frame Capacities'!$BK$12),(AND((O83&gt;'Frame Capacities'!$BX$12),(O83&lt;='Frame Capacities'!$BZ$12))),((O83-'Frame Capacities'!$BX$12)*'Frame Capacities'!$BO$5*('Frame Capacities'!$BT$12)+'Frame Capacities'!$BL$12))</f>
        <v>242.56215774143493</v>
      </c>
      <c r="U83" s="253">
        <f>U82+T83*K83</f>
        <v>1123.8104551627498</v>
      </c>
      <c r="V83" s="322"/>
      <c r="W83" s="238"/>
      <c r="X83" s="365">
        <v>2</v>
      </c>
      <c r="Y83" s="21">
        <f>'Structural Information'!$AJ$7</f>
        <v>67.278400000000005</v>
      </c>
      <c r="Z83" s="21">
        <f>Y83*M83</f>
        <v>0.48501023070747024</v>
      </c>
      <c r="AA83" s="21">
        <f>Z83*L83</f>
        <v>2.788808826567954</v>
      </c>
      <c r="AB83" s="363" t="s">
        <v>338</v>
      </c>
    </row>
    <row r="84" spans="10:28" ht="15" customHeight="1" x14ac:dyDescent="0.25">
      <c r="J84" s="319">
        <v>1</v>
      </c>
      <c r="K84" s="253">
        <f>'Structural Information'!$AC$8</f>
        <v>2.75</v>
      </c>
      <c r="L84" s="253">
        <f>K84</f>
        <v>2.75</v>
      </c>
      <c r="M84" s="320">
        <f>'Yield Mechanism'!$X$59</f>
        <v>3.7465414662341732E-3</v>
      </c>
      <c r="N84" s="25">
        <f>M84</f>
        <v>3.7465414662341732E-3</v>
      </c>
      <c r="O84" s="321">
        <f>N84/K84</f>
        <v>1.3623787149942448E-3</v>
      </c>
      <c r="P84" s="320">
        <f>$C$28</f>
        <v>8.2177865177759084E-3</v>
      </c>
      <c r="Q84" s="320">
        <f>$D$28</f>
        <v>1.7399209257659403E-3</v>
      </c>
      <c r="R84" s="21">
        <f t="shared" ref="R84" si="17">O84/P84</f>
        <v>0.16578414540792474</v>
      </c>
      <c r="S84" s="21">
        <f t="shared" si="16"/>
        <v>0.7830118569293627</v>
      </c>
      <c r="T84" s="253">
        <f>_xlfn.IFS((O84&lt;='Infill Capacities'!$CT$13),(O84*'Infill Capacities'!$CO$13*'Infill Capacities'!$CN$6),(AND((O84&gt;'Infill Capacities'!$CT$13),(O84&lt;='Infill Capacities'!$CU$13))),((O84-'Infill Capacities'!$CT$13)*'Infill Capacities'!$CN$6*('Infill Capacities'!$CP$13)+'Infill Capacities'!$CJ$13),(AND((O84&gt;'Infill Capacities'!$CU$13),(O84&lt;='Infill Capacities'!$CV$13))),((O84-'Infill Capacities'!$CU$13)*'Infill Capacities'!$CN$6*('Infill Capacities'!$CQ$13)+'Infill Capacities'!$CK$13),(AND((O84&gt;'Infill Capacities'!$CV$13),(O84&lt;='Infill Capacities'!$CW$13))),((O84-'Infill Capacities'!$CV$13)*'Infill Capacities'!$CN$6*('Infill Capacities'!$CR$13)+'Infill Capacities'!$CM$13))+_xlfn.IFS((O84&lt;='Frame Capacities'!$BV$13),(O84*'Frame Capacities'!$BO$6*'Frame Capacities'!$BP$13),(AND((O84&gt;'Frame Capacities'!$BV$13),(O84&lt;='Frame Capacities'!$BW$13))),((O84-'Frame Capacities'!$BV$13)*'Frame Capacities'!$BO$6*('Frame Capacities'!$BQ$13)+'Frame Capacities'!$BJ$13),(AND((O84&gt;'Frame Capacities'!$BW$13),(O84&lt;='Frame Capacities'!$BX$13))),((O84-'Frame Capacities'!$BW$13)*'Frame Capacities'!$BO$6*('Frame Capacities'!$BR$13)+'Frame Capacities'!$BK$13),(AND((O84&gt;'Frame Capacities'!$BX$13),(O84&lt;='Frame Capacities'!$BZ$13))),((O84-'Frame Capacities'!$BX$13)*'Frame Capacities'!$BO$6*('Frame Capacities'!$BT$13)+'Frame Capacities'!$BL$13))</f>
        <v>299.99957337928117</v>
      </c>
      <c r="U84" s="253">
        <f>U83+T84*K84</f>
        <v>1948.809281955773</v>
      </c>
      <c r="V84" s="323"/>
      <c r="W84" s="238"/>
      <c r="X84" s="365">
        <v>1</v>
      </c>
      <c r="Y84" s="21">
        <f>'Structural Information'!$AJ$8</f>
        <v>67.278400000000005</v>
      </c>
      <c r="Z84" s="21">
        <f>Y84*M84</f>
        <v>0.25206131538188919</v>
      </c>
      <c r="AA84" s="21">
        <f>Z84*L84</f>
        <v>0.6931686173001953</v>
      </c>
      <c r="AB84" s="252">
        <f>T84/M82</f>
        <v>32655.64945949996</v>
      </c>
    </row>
    <row r="85" spans="10:28" x14ac:dyDescent="0.25">
      <c r="V85" s="367"/>
      <c r="W85" s="238"/>
      <c r="X85" s="370"/>
      <c r="Y85" s="363" t="s">
        <v>78</v>
      </c>
      <c r="Z85" s="324">
        <f>SUM(Z82:Z84)</f>
        <v>1.3165226794847187</v>
      </c>
      <c r="AA85" s="324">
        <f>SUM(AA82:AA84)</f>
        <v>8.5521748610775443</v>
      </c>
      <c r="AB85" s="366" t="s">
        <v>340</v>
      </c>
    </row>
    <row r="86" spans="10:28" x14ac:dyDescent="0.25">
      <c r="W86" s="238"/>
      <c r="X86" s="370"/>
      <c r="Y86" s="368"/>
      <c r="Z86" s="368"/>
      <c r="AA86" s="369"/>
      <c r="AB86" s="21">
        <f>(('Structural Information'!$AJ$6*M82+'Structural Information'!$AJ$7*M83+'Structural Information'!$AJ$8*M84)^2)/('Structural Information'!$AJ$6*M82*M82+'Structural Information'!$AJ$7*M83*M83+'Structural Information'!$AJ$8*M84*M84)</f>
        <v>177.5111013068915</v>
      </c>
    </row>
    <row r="87" spans="10:28" x14ac:dyDescent="0.25">
      <c r="W87" s="238"/>
      <c r="X87" s="370"/>
      <c r="Y87" s="16"/>
      <c r="Z87" s="16"/>
      <c r="AA87" s="335"/>
      <c r="AB87" s="363" t="s">
        <v>339</v>
      </c>
    </row>
    <row r="88" spans="10:28" x14ac:dyDescent="0.25">
      <c r="X88" s="371"/>
      <c r="Y88" s="337"/>
      <c r="Z88" s="337"/>
      <c r="AA88" s="338"/>
      <c r="AB88" s="252">
        <f>2*PI()*SQRT(AB86/AB84)</f>
        <v>0.46324790595966903</v>
      </c>
    </row>
    <row r="89" spans="10:28" x14ac:dyDescent="0.25">
      <c r="S89" s="93"/>
    </row>
    <row r="90" spans="10:28" ht="15.75" x14ac:dyDescent="0.25">
      <c r="J90" s="855" t="s">
        <v>276</v>
      </c>
      <c r="K90" s="855"/>
      <c r="L90" s="855"/>
      <c r="M90" s="855"/>
      <c r="N90" s="855"/>
      <c r="O90" s="855"/>
      <c r="P90" s="855"/>
      <c r="Q90" s="855"/>
      <c r="R90" s="855"/>
      <c r="S90" s="855"/>
      <c r="T90" s="855"/>
      <c r="U90" s="855"/>
      <c r="V90" s="855"/>
      <c r="W90" s="339"/>
      <c r="X90" s="855" t="s">
        <v>106</v>
      </c>
      <c r="Y90" s="855"/>
      <c r="Z90" s="855"/>
      <c r="AA90" s="855"/>
      <c r="AB90" s="855"/>
    </row>
    <row r="91" spans="10:28" ht="15" customHeight="1" x14ac:dyDescent="0.25">
      <c r="J91" s="856" t="s">
        <v>5</v>
      </c>
      <c r="K91" s="857" t="s">
        <v>3</v>
      </c>
      <c r="L91" s="857" t="s">
        <v>72</v>
      </c>
      <c r="M91" s="856" t="s">
        <v>74</v>
      </c>
      <c r="N91" s="856" t="s">
        <v>81</v>
      </c>
      <c r="O91" s="857" t="s">
        <v>101</v>
      </c>
      <c r="P91" s="857" t="s">
        <v>261</v>
      </c>
      <c r="Q91" s="857" t="s">
        <v>262</v>
      </c>
      <c r="R91" s="856" t="s">
        <v>397</v>
      </c>
      <c r="S91" s="856" t="s">
        <v>398</v>
      </c>
      <c r="T91" s="856" t="s">
        <v>75</v>
      </c>
      <c r="U91" s="857" t="s">
        <v>102</v>
      </c>
      <c r="V91" s="856" t="s">
        <v>79</v>
      </c>
      <c r="X91" s="856" t="s">
        <v>5</v>
      </c>
      <c r="Y91" s="858" t="s">
        <v>76</v>
      </c>
      <c r="Z91" s="858" t="s">
        <v>77</v>
      </c>
      <c r="AA91" s="858" t="s">
        <v>104</v>
      </c>
      <c r="AB91" s="857" t="s">
        <v>105</v>
      </c>
    </row>
    <row r="92" spans="10:28" x14ac:dyDescent="0.25">
      <c r="J92" s="564"/>
      <c r="K92" s="794"/>
      <c r="L92" s="794"/>
      <c r="M92" s="564"/>
      <c r="N92" s="564"/>
      <c r="O92" s="794"/>
      <c r="P92" s="794"/>
      <c r="Q92" s="794"/>
      <c r="R92" s="564"/>
      <c r="S92" s="564"/>
      <c r="T92" s="564"/>
      <c r="U92" s="794"/>
      <c r="V92" s="564"/>
      <c r="X92" s="564"/>
      <c r="Y92" s="859"/>
      <c r="Z92" s="859"/>
      <c r="AA92" s="859"/>
      <c r="AB92" s="794"/>
    </row>
    <row r="93" spans="10:28" x14ac:dyDescent="0.25">
      <c r="J93" s="319">
        <v>3</v>
      </c>
      <c r="K93" s="253">
        <f>'Structural Information'!$AC$6</f>
        <v>3</v>
      </c>
      <c r="L93" s="253">
        <f>L94+K93</f>
        <v>8.75</v>
      </c>
      <c r="M93" s="320">
        <f>'Yield Mechanism'!$X$57</f>
        <v>9.1867587490901161E-3</v>
      </c>
      <c r="N93" s="25">
        <f>M93-M94</f>
        <v>1.9777551059079034E-3</v>
      </c>
      <c r="O93" s="321">
        <f>N93/K93</f>
        <v>6.5925170196930118E-4</v>
      </c>
      <c r="P93" s="320">
        <f>$C$26</f>
        <v>9.5976000000000013E-3</v>
      </c>
      <c r="Q93" s="320">
        <f>$D$26</f>
        <v>1.8437014149798058E-3</v>
      </c>
      <c r="R93" s="253">
        <f>O93/P93</f>
        <v>6.8689224594617515E-2</v>
      </c>
      <c r="S93" s="21">
        <f>O93/Q93</f>
        <v>0.35756966752478303</v>
      </c>
      <c r="T93" s="253">
        <f>_xlfn.IFS((O93&lt;='Infill Capacities'!$CT$11),(O93*'Infill Capacities'!$CO$11*'Infill Capacities'!$CN$4),(AND((O93&gt;'Infill Capacities'!$CT$11),(O93&lt;='Infill Capacities'!$CU$11))),((O93-'Infill Capacities'!$CT$11)*'Infill Capacities'!$CN$4*('Infill Capacities'!$CP$11)+'Infill Capacities'!$CJ$11),(AND((O93&gt;'Infill Capacities'!$CU$11),(O93&lt;='Infill Capacities'!$CV$11))),((O93-'Infill Capacities'!$CU$11)*'Infill Capacities'!$CN$4*('Infill Capacities'!$CQ$11)+'Infill Capacities'!$CK$11),(AND((O93&gt;'Infill Capacities'!$CV$11),(O93&lt;='Infill Capacities'!$CW$11))),((O93-'Infill Capacities'!$CV$11)*'Infill Capacities'!$CN$4*('Infill Capacities'!$CR$11)+'Infill Capacities'!$CM$11))+_xlfn.IFS((O93&lt;='Frame Capacities'!$BV$11),(O93*'Frame Capacities'!$BO$4*'Frame Capacities'!$BP$11),(AND((O93&gt;'Frame Capacities'!$BV$11),(O93&lt;='Frame Capacities'!$BW$11))),((O93-'Frame Capacities'!$BV$11)*'Frame Capacities'!$BO$4*('Frame Capacities'!$BQ$11)+'Frame Capacities'!$BJ$11),(AND((O93&gt;'Frame Capacities'!$BW$11),(O93&lt;='Frame Capacities'!$BX$11))),((O93-'Frame Capacities'!$BW$11)*'Frame Capacities'!$BO$4*('Frame Capacities'!$BR$11)+'Frame Capacities'!$BK$11),(AND((O93&gt;'Frame Capacities'!$BX$11),(O93&lt;='Frame Capacities'!$BZ$11))),((O93-'Frame Capacities'!$BX$11)*'Frame Capacities'!$BO$4*('Frame Capacities'!$BT$11)+'Frame Capacities'!$BL$11))</f>
        <v>132.04132731281496</v>
      </c>
      <c r="U93" s="253">
        <f>T93*K93</f>
        <v>396.1239819384449</v>
      </c>
      <c r="V93" s="21">
        <f>U95/AB93</f>
        <v>299.99990170475093</v>
      </c>
      <c r="W93" s="238"/>
      <c r="X93" s="365">
        <v>3</v>
      </c>
      <c r="Y93" s="21">
        <f>'Structural Information'!$AJ$6</f>
        <v>63.074599999999997</v>
      </c>
      <c r="Z93" s="21">
        <f>Y93*M93</f>
        <v>0.57945113339535936</v>
      </c>
      <c r="AA93" s="21">
        <f>Z93*L93</f>
        <v>5.0701974172093944</v>
      </c>
      <c r="AB93" s="21">
        <f>AA96/Z96</f>
        <v>6.4960330682832055</v>
      </c>
    </row>
    <row r="94" spans="10:28" x14ac:dyDescent="0.25">
      <c r="J94" s="319">
        <v>2</v>
      </c>
      <c r="K94" s="253">
        <f>'Structural Information'!$AC$7</f>
        <v>3</v>
      </c>
      <c r="L94" s="253">
        <f>L95+K94</f>
        <v>5.75</v>
      </c>
      <c r="M94" s="320">
        <f>'Yield Mechanism'!$X$58</f>
        <v>7.2090036431822126E-3</v>
      </c>
      <c r="N94" s="25">
        <f>M94-M95</f>
        <v>3.4624621769480395E-3</v>
      </c>
      <c r="O94" s="321">
        <f>N94/K94</f>
        <v>1.1541540589826798E-3</v>
      </c>
      <c r="P94" s="320">
        <f>$C$27</f>
        <v>9.175559679266896E-3</v>
      </c>
      <c r="Q94" s="320">
        <f>$D$27</f>
        <v>1.769385693901867E-3</v>
      </c>
      <c r="R94" s="21">
        <f>O94/P94</f>
        <v>0.12578568494198861</v>
      </c>
      <c r="S94" s="21">
        <f t="shared" ref="S94:S95" si="18">O94/Q94</f>
        <v>0.65229082780562542</v>
      </c>
      <c r="T94" s="253">
        <f>_xlfn.IFS((O94&lt;='Infill Capacities'!$CT$12),(O94*'Infill Capacities'!$CO$12*'Infill Capacities'!$CN$5),(AND((O94&gt;'Infill Capacities'!$CT$12),(O94&lt;='Infill Capacities'!$CU$12))),((O94-'Infill Capacities'!$CT$12)*'Infill Capacities'!$CN$5*('Infill Capacities'!$CP$12)+'Infill Capacities'!$CJ$12),(AND((O94&gt;'Infill Capacities'!$CU$12),(O94&lt;='Infill Capacities'!$CV$12))),((O94-'Infill Capacities'!$CU$12)*'Infill Capacities'!$CN$5*('Infill Capacities'!$CQ$12)+'Infill Capacities'!$CK$12),(AND((O94&gt;'Infill Capacities'!$CV$12),(O94&lt;='Infill Capacities'!$CW$12))),((O94-'Infill Capacities'!$CV$12)*'Infill Capacities'!$CN$5*('Infill Capacities'!$CR$12)+'Infill Capacities'!$CM$12))+_xlfn.IFS((O94&lt;='Frame Capacities'!$BV$12),(O94*'Frame Capacities'!$BO$5*'Frame Capacities'!$BP$12),(AND((O94&gt;'Frame Capacities'!$BV$12),(O94&lt;='Frame Capacities'!$BW$12))),((O94-'Frame Capacities'!$BV$12)*'Frame Capacities'!$BO$5*('Frame Capacities'!$BQ$12)+'Frame Capacities'!$BJ$12),(AND((O94&gt;'Frame Capacities'!$BW$12),(O94&lt;='Frame Capacities'!$BX$12))),((O94-'Frame Capacities'!$BW$12)*'Frame Capacities'!$BO$5*('Frame Capacities'!$BR$12)+'Frame Capacities'!$BK$12),(AND((O94&gt;'Frame Capacities'!$BX$12),(O94&lt;='Frame Capacities'!$BZ$12))),((O94-'Frame Capacities'!$BX$12)*'Frame Capacities'!$BO$5*('Frame Capacities'!$BT$12)+'Frame Capacities'!$BL$12))</f>
        <v>242.56215774143493</v>
      </c>
      <c r="U94" s="253">
        <f>U93+T94*K94</f>
        <v>1123.8104551627498</v>
      </c>
      <c r="V94" s="322"/>
      <c r="W94" s="238"/>
      <c r="X94" s="365">
        <v>2</v>
      </c>
      <c r="Y94" s="21">
        <f>'Structural Information'!$AJ$7</f>
        <v>67.278400000000005</v>
      </c>
      <c r="Z94" s="21">
        <f>Y94*M94</f>
        <v>0.48501023070747024</v>
      </c>
      <c r="AA94" s="21">
        <f>Z94*L94</f>
        <v>2.788808826567954</v>
      </c>
      <c r="AB94" s="363" t="s">
        <v>338</v>
      </c>
    </row>
    <row r="95" spans="10:28" ht="15" customHeight="1" x14ac:dyDescent="0.25">
      <c r="J95" s="319">
        <v>1</v>
      </c>
      <c r="K95" s="253">
        <f>'Structural Information'!$AC$8</f>
        <v>2.75</v>
      </c>
      <c r="L95" s="253">
        <f>K95</f>
        <v>2.75</v>
      </c>
      <c r="M95" s="320">
        <f>'Yield Mechanism'!$X$59</f>
        <v>3.7465414662341732E-3</v>
      </c>
      <c r="N95" s="25">
        <f>M95</f>
        <v>3.7465414662341732E-3</v>
      </c>
      <c r="O95" s="321">
        <f>N95/K95</f>
        <v>1.3623787149942448E-3</v>
      </c>
      <c r="P95" s="320">
        <f>$C$28</f>
        <v>8.2177865177759084E-3</v>
      </c>
      <c r="Q95" s="320">
        <f>$D$28</f>
        <v>1.7399209257659403E-3</v>
      </c>
      <c r="R95" s="21">
        <f t="shared" ref="R95" si="19">O95/P95</f>
        <v>0.16578414540792474</v>
      </c>
      <c r="S95" s="21">
        <f t="shared" si="18"/>
        <v>0.7830118569293627</v>
      </c>
      <c r="T95" s="253">
        <f>_xlfn.IFS((O95&lt;='Infill Capacities'!$CT$13),(O95*'Infill Capacities'!$CO$13*'Infill Capacities'!$CN$6),(AND((O95&gt;'Infill Capacities'!$CT$13),(O95&lt;='Infill Capacities'!$CU$13))),((O95-'Infill Capacities'!$CT$13)*'Infill Capacities'!$CN$6*('Infill Capacities'!$CP$13)+'Infill Capacities'!$CJ$13),(AND((O95&gt;'Infill Capacities'!$CU$13),(O95&lt;='Infill Capacities'!$CV$13))),((O95-'Infill Capacities'!$CU$13)*'Infill Capacities'!$CN$6*('Infill Capacities'!$CQ$13)+'Infill Capacities'!$CK$13),(AND((O95&gt;'Infill Capacities'!$CV$13),(O95&lt;='Infill Capacities'!$CW$13))),((O95-'Infill Capacities'!$CV$13)*'Infill Capacities'!$CN$6*('Infill Capacities'!$CR$13)+'Infill Capacities'!$CM$13))+_xlfn.IFS((O95&lt;='Frame Capacities'!$BV$13),(O95*'Frame Capacities'!$BO$6*'Frame Capacities'!$BP$13),(AND((O95&gt;'Frame Capacities'!$BV$13),(O95&lt;='Frame Capacities'!$BW$13))),((O95-'Frame Capacities'!$BV$13)*'Frame Capacities'!$BO$6*('Frame Capacities'!$BQ$13)+'Frame Capacities'!$BJ$13),(AND((O95&gt;'Frame Capacities'!$BW$13),(O95&lt;='Frame Capacities'!$BX$13))),((O95-'Frame Capacities'!$BW$13)*'Frame Capacities'!$BO$6*('Frame Capacities'!$BR$13)+'Frame Capacities'!$BK$13),(AND((O95&gt;'Frame Capacities'!$BX$13),(O95&lt;='Frame Capacities'!$BZ$13))),((O95-'Frame Capacities'!$BX$13)*'Frame Capacities'!$BO$6*('Frame Capacities'!$BT$13)+'Frame Capacities'!$BL$13))</f>
        <v>299.99957337928117</v>
      </c>
      <c r="U95" s="253">
        <f>U94+T95*K95</f>
        <v>1948.809281955773</v>
      </c>
      <c r="V95" s="323"/>
      <c r="W95" s="238"/>
      <c r="X95" s="365">
        <v>1</v>
      </c>
      <c r="Y95" s="21">
        <f>'Structural Information'!$AJ$8</f>
        <v>67.278400000000005</v>
      </c>
      <c r="Z95" s="21">
        <f>Y95*M95</f>
        <v>0.25206131538188919</v>
      </c>
      <c r="AA95" s="21">
        <f>Z95*L95</f>
        <v>0.6931686173001953</v>
      </c>
      <c r="AB95" s="252">
        <f>T95/M93</f>
        <v>32655.64945949996</v>
      </c>
    </row>
    <row r="96" spans="10:28" x14ac:dyDescent="0.25">
      <c r="V96" s="367"/>
      <c r="W96" s="238"/>
      <c r="X96" s="370"/>
      <c r="Y96" s="363" t="s">
        <v>78</v>
      </c>
      <c r="Z96" s="324">
        <f>SUM(Z93:Z95)</f>
        <v>1.3165226794847187</v>
      </c>
      <c r="AA96" s="324">
        <f>SUM(AA93:AA95)</f>
        <v>8.5521748610775443</v>
      </c>
      <c r="AB96" s="366" t="s">
        <v>340</v>
      </c>
    </row>
    <row r="97" spans="9:28" x14ac:dyDescent="0.25">
      <c r="W97" s="238"/>
      <c r="X97" s="370"/>
      <c r="Y97" s="368"/>
      <c r="Z97" s="368"/>
      <c r="AA97" s="369"/>
      <c r="AB97" s="21">
        <f>(('Structural Information'!$AJ$6*M93+'Structural Information'!$AJ$7*M94+'Structural Information'!$AJ$8*M95)^2)/('Structural Information'!$AJ$6*M93*M93+'Structural Information'!$AJ$7*M94*M94+'Structural Information'!$AJ$8*M95*M95)</f>
        <v>177.5111013068915</v>
      </c>
    </row>
    <row r="98" spans="9:28" x14ac:dyDescent="0.25">
      <c r="W98" s="238"/>
      <c r="X98" s="370"/>
      <c r="Y98" s="16"/>
      <c r="Z98" s="16"/>
      <c r="AA98" s="335"/>
      <c r="AB98" s="363" t="s">
        <v>339</v>
      </c>
    </row>
    <row r="99" spans="9:28" x14ac:dyDescent="0.25">
      <c r="X99" s="371"/>
      <c r="Y99" s="337"/>
      <c r="Z99" s="337"/>
      <c r="AA99" s="338"/>
      <c r="AB99" s="252">
        <f>2*PI()*SQRT(AB97/AB95)</f>
        <v>0.46324790595966903</v>
      </c>
    </row>
    <row r="101" spans="9:28" ht="15.75" x14ac:dyDescent="0.25">
      <c r="J101" s="855" t="s">
        <v>277</v>
      </c>
      <c r="K101" s="855"/>
      <c r="L101" s="855"/>
      <c r="M101" s="855"/>
      <c r="N101" s="855"/>
      <c r="O101" s="855"/>
      <c r="P101" s="855"/>
      <c r="Q101" s="855"/>
      <c r="R101" s="855"/>
      <c r="S101" s="855"/>
      <c r="T101" s="855"/>
      <c r="U101" s="855"/>
      <c r="V101" s="855"/>
      <c r="W101" s="339"/>
      <c r="X101" s="855" t="s">
        <v>106</v>
      </c>
      <c r="Y101" s="855"/>
      <c r="Z101" s="855"/>
      <c r="AA101" s="855"/>
      <c r="AB101" s="855"/>
    </row>
    <row r="102" spans="9:28" ht="15" customHeight="1" x14ac:dyDescent="0.25">
      <c r="J102" s="856" t="s">
        <v>5</v>
      </c>
      <c r="K102" s="857" t="s">
        <v>3</v>
      </c>
      <c r="L102" s="857" t="s">
        <v>72</v>
      </c>
      <c r="M102" s="856" t="s">
        <v>74</v>
      </c>
      <c r="N102" s="856" t="s">
        <v>81</v>
      </c>
      <c r="O102" s="857" t="s">
        <v>101</v>
      </c>
      <c r="P102" s="857" t="s">
        <v>261</v>
      </c>
      <c r="Q102" s="857" t="s">
        <v>262</v>
      </c>
      <c r="R102" s="856" t="s">
        <v>397</v>
      </c>
      <c r="S102" s="856" t="s">
        <v>398</v>
      </c>
      <c r="T102" s="856" t="s">
        <v>75</v>
      </c>
      <c r="U102" s="857" t="s">
        <v>102</v>
      </c>
      <c r="V102" s="856" t="s">
        <v>79</v>
      </c>
      <c r="X102" s="856" t="s">
        <v>5</v>
      </c>
      <c r="Y102" s="858" t="s">
        <v>76</v>
      </c>
      <c r="Z102" s="858" t="s">
        <v>77</v>
      </c>
      <c r="AA102" s="858" t="s">
        <v>104</v>
      </c>
      <c r="AB102" s="857" t="s">
        <v>105</v>
      </c>
    </row>
    <row r="103" spans="9:28" x14ac:dyDescent="0.25">
      <c r="J103" s="564"/>
      <c r="K103" s="794"/>
      <c r="L103" s="794"/>
      <c r="M103" s="564"/>
      <c r="N103" s="564"/>
      <c r="O103" s="794"/>
      <c r="P103" s="794"/>
      <c r="Q103" s="794"/>
      <c r="R103" s="564"/>
      <c r="S103" s="564"/>
      <c r="T103" s="564"/>
      <c r="U103" s="794"/>
      <c r="V103" s="564"/>
      <c r="X103" s="564"/>
      <c r="Y103" s="859"/>
      <c r="Z103" s="859"/>
      <c r="AA103" s="859"/>
      <c r="AB103" s="794"/>
    </row>
    <row r="104" spans="9:28" x14ac:dyDescent="0.25">
      <c r="J104" s="319">
        <v>3</v>
      </c>
      <c r="K104" s="253">
        <f>'Structural Information'!$AC$6</f>
        <v>3</v>
      </c>
      <c r="L104" s="253">
        <f>L105+K104</f>
        <v>8.75</v>
      </c>
      <c r="M104" s="320">
        <f>'Yield Mechanism'!$X$57</f>
        <v>9.1867587490901161E-3</v>
      </c>
      <c r="N104" s="25">
        <f>M104-M105</f>
        <v>1.9777551059079034E-3</v>
      </c>
      <c r="O104" s="321">
        <f>N104/K104</f>
        <v>6.5925170196930118E-4</v>
      </c>
      <c r="P104" s="320">
        <f>$C$26</f>
        <v>9.5976000000000013E-3</v>
      </c>
      <c r="Q104" s="320">
        <f>$D$26</f>
        <v>1.8437014149798058E-3</v>
      </c>
      <c r="R104" s="253">
        <f>O104/P104</f>
        <v>6.8689224594617515E-2</v>
      </c>
      <c r="S104" s="21">
        <f>O104/Q104</f>
        <v>0.35756966752478303</v>
      </c>
      <c r="T104" s="253">
        <f>_xlfn.IFS((O104&lt;='Infill Capacities'!$CT$11),(O104*'Infill Capacities'!$CO$11*'Infill Capacities'!$CN$4),(AND((O104&gt;'Infill Capacities'!$CT$11),(O104&lt;='Infill Capacities'!$CU$11))),((O104-'Infill Capacities'!$CT$11)*'Infill Capacities'!$CN$4*('Infill Capacities'!$CP$11)+'Infill Capacities'!$CJ$11),(AND((O104&gt;'Infill Capacities'!$CU$11),(O104&lt;='Infill Capacities'!$CV$11))),((O104-'Infill Capacities'!$CU$11)*'Infill Capacities'!$CN$4*('Infill Capacities'!$CQ$11)+'Infill Capacities'!$CK$11),(AND((O104&gt;'Infill Capacities'!$CV$11),(O104&lt;='Infill Capacities'!$CW$11))),((O104-'Infill Capacities'!$CV$11)*'Infill Capacities'!$CN$4*('Infill Capacities'!$CR$11)+'Infill Capacities'!$CM$11))+_xlfn.IFS((O104&lt;='Frame Capacities'!$BV$11),(O104*'Frame Capacities'!$BO$4*'Frame Capacities'!$BP$11),(AND((O104&gt;'Frame Capacities'!$BV$11),(O104&lt;='Frame Capacities'!$BW$11))),((O104-'Frame Capacities'!$BV$11)*'Frame Capacities'!$BO$4*('Frame Capacities'!$BQ$11)+'Frame Capacities'!$BJ$11),(AND((O104&gt;'Frame Capacities'!$BW$11),(O104&lt;='Frame Capacities'!$BX$11))),((O104-'Frame Capacities'!$BW$11)*'Frame Capacities'!$BO$4*('Frame Capacities'!$BR$11)+'Frame Capacities'!$BK$11),(AND((O104&gt;'Frame Capacities'!$BX$11),(O104&lt;='Frame Capacities'!$BZ$11))),((O104-'Frame Capacities'!$BX$11)*'Frame Capacities'!$BO$4*('Frame Capacities'!$BT$11)+'Frame Capacities'!$BL$11))</f>
        <v>132.04132731281496</v>
      </c>
      <c r="U104" s="253">
        <f>T104*K104</f>
        <v>396.1239819384449</v>
      </c>
      <c r="V104" s="21">
        <f>U106/AB104</f>
        <v>299.99990170475093</v>
      </c>
      <c r="W104" s="238"/>
      <c r="X104" s="365">
        <v>3</v>
      </c>
      <c r="Y104" s="21">
        <f>'Structural Information'!$AJ$6</f>
        <v>63.074599999999997</v>
      </c>
      <c r="Z104" s="21">
        <f>Y104*M104</f>
        <v>0.57945113339535936</v>
      </c>
      <c r="AA104" s="21">
        <f>Z104*L104</f>
        <v>5.0701974172093944</v>
      </c>
      <c r="AB104" s="21">
        <f>AA107/Z107</f>
        <v>6.4960330682832055</v>
      </c>
    </row>
    <row r="105" spans="9:28" x14ac:dyDescent="0.25">
      <c r="J105" s="319">
        <v>2</v>
      </c>
      <c r="K105" s="253">
        <f>'Structural Information'!$AC$7</f>
        <v>3</v>
      </c>
      <c r="L105" s="253">
        <f>L106+K105</f>
        <v>5.75</v>
      </c>
      <c r="M105" s="320">
        <f>'Yield Mechanism'!$X$58</f>
        <v>7.2090036431822126E-3</v>
      </c>
      <c r="N105" s="25">
        <f>M105-M106</f>
        <v>3.4624621769480395E-3</v>
      </c>
      <c r="O105" s="321">
        <f>N105/K105</f>
        <v>1.1541540589826798E-3</v>
      </c>
      <c r="P105" s="320">
        <f>$C$27</f>
        <v>9.175559679266896E-3</v>
      </c>
      <c r="Q105" s="320">
        <f>$D$27</f>
        <v>1.769385693901867E-3</v>
      </c>
      <c r="R105" s="21">
        <f>O105/P105</f>
        <v>0.12578568494198861</v>
      </c>
      <c r="S105" s="21">
        <f t="shared" ref="S105:S106" si="20">O105/Q105</f>
        <v>0.65229082780562542</v>
      </c>
      <c r="T105" s="253">
        <f>_xlfn.IFS((O105&lt;='Infill Capacities'!$CT$12),(O105*'Infill Capacities'!$CO$12*'Infill Capacities'!$CN$5),(AND((O105&gt;'Infill Capacities'!$CT$12),(O105&lt;='Infill Capacities'!$CU$12))),((O105-'Infill Capacities'!$CT$12)*'Infill Capacities'!$CN$5*('Infill Capacities'!$CP$12)+'Infill Capacities'!$CJ$12),(AND((O105&gt;'Infill Capacities'!$CU$12),(O105&lt;='Infill Capacities'!$CV$12))),((O105-'Infill Capacities'!$CU$12)*'Infill Capacities'!$CN$5*('Infill Capacities'!$CQ$12)+'Infill Capacities'!$CK$12),(AND((O105&gt;'Infill Capacities'!$CV$12),(O105&lt;='Infill Capacities'!$CW$12))),((O105-'Infill Capacities'!$CV$12)*'Infill Capacities'!$CN$5*('Infill Capacities'!$CR$12)+'Infill Capacities'!$CM$12))+_xlfn.IFS((O105&lt;='Frame Capacities'!$BV$12),(O105*'Frame Capacities'!$BO$5*'Frame Capacities'!$BP$12),(AND((O105&gt;'Frame Capacities'!$BV$12),(O105&lt;='Frame Capacities'!$BW$12))),((O105-'Frame Capacities'!$BV$12)*'Frame Capacities'!$BO$5*('Frame Capacities'!$BQ$12)+'Frame Capacities'!$BJ$12),(AND((O105&gt;'Frame Capacities'!$BW$12),(O105&lt;='Frame Capacities'!$BX$12))),((O105-'Frame Capacities'!$BW$12)*'Frame Capacities'!$BO$5*('Frame Capacities'!$BR$12)+'Frame Capacities'!$BK$12),(AND((O105&gt;'Frame Capacities'!$BX$12),(O105&lt;='Frame Capacities'!$BZ$12))),((O105-'Frame Capacities'!$BX$12)*'Frame Capacities'!$BO$5*('Frame Capacities'!$BT$12)+'Frame Capacities'!$BL$12))</f>
        <v>242.56215774143493</v>
      </c>
      <c r="U105" s="253">
        <f>U104+T105*K105</f>
        <v>1123.8104551627498</v>
      </c>
      <c r="V105" s="322"/>
      <c r="W105" s="238"/>
      <c r="X105" s="365">
        <v>2</v>
      </c>
      <c r="Y105" s="21">
        <f>'Structural Information'!$AJ$7</f>
        <v>67.278400000000005</v>
      </c>
      <c r="Z105" s="21">
        <f>Y105*M105</f>
        <v>0.48501023070747024</v>
      </c>
      <c r="AA105" s="21">
        <f>Z105*L105</f>
        <v>2.788808826567954</v>
      </c>
      <c r="AB105" s="363" t="s">
        <v>338</v>
      </c>
    </row>
    <row r="106" spans="9:28" ht="15.75" x14ac:dyDescent="0.25">
      <c r="I106" s="342"/>
      <c r="J106" s="319">
        <v>1</v>
      </c>
      <c r="K106" s="253">
        <f>'Structural Information'!$AC$8</f>
        <v>2.75</v>
      </c>
      <c r="L106" s="253">
        <f>K106</f>
        <v>2.75</v>
      </c>
      <c r="M106" s="320">
        <f>'Yield Mechanism'!$X$59</f>
        <v>3.7465414662341732E-3</v>
      </c>
      <c r="N106" s="25">
        <f>M106</f>
        <v>3.7465414662341732E-3</v>
      </c>
      <c r="O106" s="321">
        <f>N106/K106</f>
        <v>1.3623787149942448E-3</v>
      </c>
      <c r="P106" s="320">
        <f>$C$28</f>
        <v>8.2177865177759084E-3</v>
      </c>
      <c r="Q106" s="320">
        <f>$D$28</f>
        <v>1.7399209257659403E-3</v>
      </c>
      <c r="R106" s="21">
        <f t="shared" ref="R106" si="21">O106/P106</f>
        <v>0.16578414540792474</v>
      </c>
      <c r="S106" s="21">
        <f t="shared" si="20"/>
        <v>0.7830118569293627</v>
      </c>
      <c r="T106" s="253">
        <f>_xlfn.IFS((O106&lt;='Infill Capacities'!$CT$13),(O106*'Infill Capacities'!$CO$13*'Infill Capacities'!$CN$6),(AND((O106&gt;'Infill Capacities'!$CT$13),(O106&lt;='Infill Capacities'!$CU$13))),((O106-'Infill Capacities'!$CT$13)*'Infill Capacities'!$CN$6*('Infill Capacities'!$CP$13)+'Infill Capacities'!$CJ$13),(AND((O106&gt;'Infill Capacities'!$CU$13),(O106&lt;='Infill Capacities'!$CV$13))),((O106-'Infill Capacities'!$CU$13)*'Infill Capacities'!$CN$6*('Infill Capacities'!$CQ$13)+'Infill Capacities'!$CK$13),(AND((O106&gt;'Infill Capacities'!$CV$13),(O106&lt;='Infill Capacities'!$CW$13))),((O106-'Infill Capacities'!$CV$13)*'Infill Capacities'!$CN$6*('Infill Capacities'!$CR$13)+'Infill Capacities'!$CM$13))+_xlfn.IFS((O106&lt;='Frame Capacities'!$BV$13),(O106*'Frame Capacities'!$BO$6*'Frame Capacities'!$BP$13),(AND((O106&gt;'Frame Capacities'!$BV$13),(O106&lt;='Frame Capacities'!$BW$13))),((O106-'Frame Capacities'!$BV$13)*'Frame Capacities'!$BO$6*('Frame Capacities'!$BQ$13)+'Frame Capacities'!$BJ$13),(AND((O106&gt;'Frame Capacities'!$BW$13),(O106&lt;='Frame Capacities'!$BX$13))),((O106-'Frame Capacities'!$BW$13)*'Frame Capacities'!$BO$6*('Frame Capacities'!$BR$13)+'Frame Capacities'!$BK$13),(AND((O106&gt;'Frame Capacities'!$BX$13),(O106&lt;='Frame Capacities'!$BZ$13))),((O106-'Frame Capacities'!$BX$13)*'Frame Capacities'!$BO$6*('Frame Capacities'!$BT$13)+'Frame Capacities'!$BL$13))</f>
        <v>299.99957337928117</v>
      </c>
      <c r="U106" s="253">
        <f>U105+T106*K106</f>
        <v>1948.809281955773</v>
      </c>
      <c r="V106" s="323"/>
      <c r="W106" s="238"/>
      <c r="X106" s="365">
        <v>1</v>
      </c>
      <c r="Y106" s="21">
        <f>'Structural Information'!$AJ$8</f>
        <v>67.278400000000005</v>
      </c>
      <c r="Z106" s="21">
        <f>Y106*M106</f>
        <v>0.25206131538188919</v>
      </c>
      <c r="AA106" s="21">
        <f>Z106*L106</f>
        <v>0.6931686173001953</v>
      </c>
      <c r="AB106" s="252">
        <f>T106/M104</f>
        <v>32655.64945949996</v>
      </c>
    </row>
    <row r="107" spans="9:28" x14ac:dyDescent="0.25">
      <c r="I107" s="308"/>
      <c r="V107" s="367"/>
      <c r="W107" s="238"/>
      <c r="X107" s="370"/>
      <c r="Y107" s="363" t="s">
        <v>78</v>
      </c>
      <c r="Z107" s="324">
        <f>SUM(Z104:Z106)</f>
        <v>1.3165226794847187</v>
      </c>
      <c r="AA107" s="324">
        <f>SUM(AA104:AA106)</f>
        <v>8.5521748610775443</v>
      </c>
      <c r="AB107" s="366" t="s">
        <v>340</v>
      </c>
    </row>
    <row r="108" spans="9:28" x14ac:dyDescent="0.25">
      <c r="W108" s="238"/>
      <c r="X108" s="370"/>
      <c r="Y108" s="368"/>
      <c r="Z108" s="368"/>
      <c r="AA108" s="369"/>
      <c r="AB108" s="21">
        <f>(('Structural Information'!$AJ$6*M104+'Structural Information'!$AJ$7*M105+'Structural Information'!$AJ$8*M106)^2)/('Structural Information'!$AJ$6*M104*M104+'Structural Information'!$AJ$7*M105*M105+'Structural Information'!$AJ$8*M106*M106)</f>
        <v>177.5111013068915</v>
      </c>
    </row>
    <row r="109" spans="9:28" x14ac:dyDescent="0.25">
      <c r="W109" s="238"/>
      <c r="X109" s="370"/>
      <c r="Y109" s="16"/>
      <c r="Z109" s="16"/>
      <c r="AA109" s="335"/>
      <c r="AB109" s="363" t="s">
        <v>339</v>
      </c>
    </row>
    <row r="110" spans="9:28" x14ac:dyDescent="0.25">
      <c r="X110" s="371"/>
      <c r="Y110" s="337"/>
      <c r="Z110" s="337"/>
      <c r="AA110" s="338"/>
      <c r="AB110" s="252">
        <f>2*PI()*SQRT(AB108/AB106)</f>
        <v>0.46324790595966903</v>
      </c>
    </row>
    <row r="112" spans="9:28" ht="15.75" x14ac:dyDescent="0.25">
      <c r="J112" s="866" t="s">
        <v>341</v>
      </c>
      <c r="K112" s="867"/>
      <c r="L112" s="867"/>
      <c r="M112" s="867"/>
      <c r="N112" s="867"/>
      <c r="O112" s="867"/>
      <c r="P112" s="867"/>
      <c r="Q112" s="867"/>
      <c r="R112" s="867"/>
      <c r="S112" s="867"/>
      <c r="T112" s="867"/>
      <c r="U112" s="867"/>
      <c r="V112" s="868"/>
      <c r="W112" s="38"/>
      <c r="X112" s="865" t="s">
        <v>106</v>
      </c>
      <c r="Y112" s="865"/>
      <c r="Z112" s="865"/>
      <c r="AA112" s="865"/>
      <c r="AB112" s="865"/>
    </row>
    <row r="113" spans="2:28" ht="15" customHeight="1" x14ac:dyDescent="0.25">
      <c r="J113" s="856" t="s">
        <v>5</v>
      </c>
      <c r="K113" s="857" t="s">
        <v>3</v>
      </c>
      <c r="L113" s="857" t="s">
        <v>72</v>
      </c>
      <c r="M113" s="856" t="s">
        <v>74</v>
      </c>
      <c r="N113" s="856" t="s">
        <v>81</v>
      </c>
      <c r="O113" s="857" t="s">
        <v>101</v>
      </c>
      <c r="P113" s="857" t="s">
        <v>261</v>
      </c>
      <c r="Q113" s="857" t="s">
        <v>262</v>
      </c>
      <c r="R113" s="856" t="s">
        <v>397</v>
      </c>
      <c r="S113" s="856" t="s">
        <v>398</v>
      </c>
      <c r="T113" s="856" t="s">
        <v>75</v>
      </c>
      <c r="U113" s="857" t="s">
        <v>102</v>
      </c>
      <c r="V113" s="856" t="s">
        <v>79</v>
      </c>
      <c r="X113" s="856" t="s">
        <v>5</v>
      </c>
      <c r="Y113" s="858" t="s">
        <v>76</v>
      </c>
      <c r="Z113" s="858" t="s">
        <v>77</v>
      </c>
      <c r="AA113" s="858" t="s">
        <v>104</v>
      </c>
      <c r="AB113" s="857" t="s">
        <v>105</v>
      </c>
    </row>
    <row r="114" spans="2:28" x14ac:dyDescent="0.25">
      <c r="J114" s="564"/>
      <c r="K114" s="794"/>
      <c r="L114" s="794"/>
      <c r="M114" s="564"/>
      <c r="N114" s="564"/>
      <c r="O114" s="794"/>
      <c r="P114" s="794"/>
      <c r="Q114" s="794"/>
      <c r="R114" s="564"/>
      <c r="S114" s="564"/>
      <c r="T114" s="564"/>
      <c r="U114" s="794"/>
      <c r="V114" s="564"/>
      <c r="X114" s="564"/>
      <c r="Y114" s="859"/>
      <c r="Z114" s="859"/>
      <c r="AA114" s="859"/>
      <c r="AB114" s="794"/>
    </row>
    <row r="115" spans="2:28" x14ac:dyDescent="0.25">
      <c r="J115" s="319">
        <v>3</v>
      </c>
      <c r="K115" s="253">
        <f>'Structural Information'!$AC$6</f>
        <v>3</v>
      </c>
      <c r="L115" s="253">
        <f>L116+K115</f>
        <v>8.75</v>
      </c>
      <c r="M115" s="320">
        <f>'Yield Mechanism'!$X$57</f>
        <v>9.1867587490901161E-3</v>
      </c>
      <c r="N115" s="25">
        <f>M115-M116</f>
        <v>1.9777551059079034E-3</v>
      </c>
      <c r="O115" s="321">
        <f>N115/K115</f>
        <v>6.5925170196930118E-4</v>
      </c>
      <c r="P115" s="320">
        <f>$C$26</f>
        <v>9.5976000000000013E-3</v>
      </c>
      <c r="Q115" s="320">
        <f>$D$26</f>
        <v>1.8437014149798058E-3</v>
      </c>
      <c r="R115" s="253">
        <f>O115/P115</f>
        <v>6.8689224594617515E-2</v>
      </c>
      <c r="S115" s="21">
        <f>O115/Q115</f>
        <v>0.35756966752478303</v>
      </c>
      <c r="T115" s="253">
        <f>_xlfn.IFS((O115&lt;='Infill Capacities'!$CT$11),(O115*'Infill Capacities'!$CO$11*'Infill Capacities'!$CN$4),(AND((O115&gt;'Infill Capacities'!$CT$11),(O115&lt;='Infill Capacities'!$CU$11))),((O115-'Infill Capacities'!$CT$11)*'Infill Capacities'!$CN$4*('Infill Capacities'!$CP$11)+'Infill Capacities'!$CJ$11),(AND((O115&gt;'Infill Capacities'!$CU$11),(O115&lt;='Infill Capacities'!$CV$11))),((O115-'Infill Capacities'!$CU$11)*'Infill Capacities'!$CN$4*('Infill Capacities'!$CQ$11)+'Infill Capacities'!$CK$11),(AND((O115&gt;'Infill Capacities'!$CV$11),(O115&lt;='Infill Capacities'!$CW$11))),((O115-'Infill Capacities'!$CV$11)*'Infill Capacities'!$CN$4*('Infill Capacities'!$CR$11)+'Infill Capacities'!$CM$11))+_xlfn.IFS((O115&lt;='Frame Capacities'!$BV$11),(O115*'Frame Capacities'!$BO$4*'Frame Capacities'!$BP$11),(AND((O115&gt;'Frame Capacities'!$BV$11),(O115&lt;='Frame Capacities'!$BW$11))),((O115-'Frame Capacities'!$BV$11)*'Frame Capacities'!$BO$4*('Frame Capacities'!$BQ$11)+'Frame Capacities'!$BJ$11),(AND((O115&gt;'Frame Capacities'!$BW$11),(O115&lt;='Frame Capacities'!$BX$11))),((O115-'Frame Capacities'!$BW$11)*'Frame Capacities'!$BO$4*('Frame Capacities'!$BR$11)+'Frame Capacities'!$BK$11),(AND((O115&gt;'Frame Capacities'!$BX$11),(O115&lt;='Frame Capacities'!$BZ$11))),((O115-'Frame Capacities'!$BX$11)*'Frame Capacities'!$BO$4*('Frame Capacities'!$BT$11)+'Frame Capacities'!$BL$11))</f>
        <v>132.04132731281496</v>
      </c>
      <c r="U115" s="253">
        <f>T115*K115</f>
        <v>396.1239819384449</v>
      </c>
      <c r="V115" s="21">
        <f>U117/AB115</f>
        <v>299.99990170475093</v>
      </c>
      <c r="W115" s="238"/>
      <c r="X115" s="365">
        <v>3</v>
      </c>
      <c r="Y115" s="21">
        <f>'Structural Information'!$AJ$6</f>
        <v>63.074599999999997</v>
      </c>
      <c r="Z115" s="21">
        <f>Y115*M115</f>
        <v>0.57945113339535936</v>
      </c>
      <c r="AA115" s="21">
        <f>Z115*L115</f>
        <v>5.0701974172093944</v>
      </c>
      <c r="AB115" s="21">
        <f>AA118/Z118</f>
        <v>6.4960330682832055</v>
      </c>
    </row>
    <row r="116" spans="2:28" x14ac:dyDescent="0.25">
      <c r="J116" s="319">
        <v>2</v>
      </c>
      <c r="K116" s="253">
        <f>'Structural Information'!$AC$7</f>
        <v>3</v>
      </c>
      <c r="L116" s="253">
        <f>L117+K116</f>
        <v>5.75</v>
      </c>
      <c r="M116" s="320">
        <f>'Yield Mechanism'!$X$58</f>
        <v>7.2090036431822126E-3</v>
      </c>
      <c r="N116" s="25">
        <f>M116-M117</f>
        <v>3.4624621769480395E-3</v>
      </c>
      <c r="O116" s="321">
        <f>N116/K116</f>
        <v>1.1541540589826798E-3</v>
      </c>
      <c r="P116" s="320">
        <f>$C$27</f>
        <v>9.175559679266896E-3</v>
      </c>
      <c r="Q116" s="320">
        <f>$D$27</f>
        <v>1.769385693901867E-3</v>
      </c>
      <c r="R116" s="21">
        <f>O116/P116</f>
        <v>0.12578568494198861</v>
      </c>
      <c r="S116" s="21">
        <f t="shared" ref="S116:S117" si="22">O116/Q116</f>
        <v>0.65229082780562542</v>
      </c>
      <c r="T116" s="253">
        <f>_xlfn.IFS((O116&lt;='Infill Capacities'!$CT$12),(O116*'Infill Capacities'!$CO$12*'Infill Capacities'!$CN$5),(AND((O116&gt;'Infill Capacities'!$CT$12),(O116&lt;='Infill Capacities'!$CU$12))),((O116-'Infill Capacities'!$CT$12)*'Infill Capacities'!$CN$5*('Infill Capacities'!$CP$12)+'Infill Capacities'!$CJ$12),(AND((O116&gt;'Infill Capacities'!$CU$12),(O116&lt;='Infill Capacities'!$CV$12))),((O116-'Infill Capacities'!$CU$12)*'Infill Capacities'!$CN$5*('Infill Capacities'!$CQ$12)+'Infill Capacities'!$CK$12),(AND((O116&gt;'Infill Capacities'!$CV$12),(O116&lt;='Infill Capacities'!$CW$12))),((O116-'Infill Capacities'!$CV$12)*'Infill Capacities'!$CN$5*('Infill Capacities'!$CR$12)+'Infill Capacities'!$CM$12))+_xlfn.IFS((O116&lt;='Frame Capacities'!$BV$12),(O116*'Frame Capacities'!$BO$5*'Frame Capacities'!$BP$12),(AND((O116&gt;'Frame Capacities'!$BV$12),(O116&lt;='Frame Capacities'!$BW$12))),((O116-'Frame Capacities'!$BV$12)*'Frame Capacities'!$BO$5*('Frame Capacities'!$BQ$12)+'Frame Capacities'!$BJ$12),(AND((O116&gt;'Frame Capacities'!$BW$12),(O116&lt;='Frame Capacities'!$BX$12))),((O116-'Frame Capacities'!$BW$12)*'Frame Capacities'!$BO$5*('Frame Capacities'!$BR$12)+'Frame Capacities'!$BK$12),(AND((O116&gt;'Frame Capacities'!$BX$12),(O116&lt;='Frame Capacities'!$BZ$12))),((O116-'Frame Capacities'!$BX$12)*'Frame Capacities'!$BO$5*('Frame Capacities'!$BT$12)+'Frame Capacities'!$BL$12))</f>
        <v>242.56215774143493</v>
      </c>
      <c r="U116" s="253">
        <f>U115+T116*K116</f>
        <v>1123.8104551627498</v>
      </c>
      <c r="V116" s="322"/>
      <c r="W116" s="238"/>
      <c r="X116" s="365">
        <v>2</v>
      </c>
      <c r="Y116" s="21">
        <f>'Structural Information'!$AJ$7</f>
        <v>67.278400000000005</v>
      </c>
      <c r="Z116" s="21">
        <f>Y116*M116</f>
        <v>0.48501023070747024</v>
      </c>
      <c r="AA116" s="21">
        <f>Z116*L116</f>
        <v>2.788808826567954</v>
      </c>
      <c r="AB116" s="363" t="s">
        <v>338</v>
      </c>
    </row>
    <row r="117" spans="2:28" ht="15" customHeight="1" x14ac:dyDescent="0.25">
      <c r="J117" s="319">
        <v>1</v>
      </c>
      <c r="K117" s="253">
        <f>'Structural Information'!$AC$8</f>
        <v>2.75</v>
      </c>
      <c r="L117" s="253">
        <f>K117</f>
        <v>2.75</v>
      </c>
      <c r="M117" s="320">
        <f>'Yield Mechanism'!$X$59</f>
        <v>3.7465414662341732E-3</v>
      </c>
      <c r="N117" s="25">
        <f>M117</f>
        <v>3.7465414662341732E-3</v>
      </c>
      <c r="O117" s="321">
        <f>N117/K117</f>
        <v>1.3623787149942448E-3</v>
      </c>
      <c r="P117" s="320">
        <f>$C$28</f>
        <v>8.2177865177759084E-3</v>
      </c>
      <c r="Q117" s="320">
        <f>$D$28</f>
        <v>1.7399209257659403E-3</v>
      </c>
      <c r="R117" s="21">
        <f t="shared" ref="R117" si="23">O117/P117</f>
        <v>0.16578414540792474</v>
      </c>
      <c r="S117" s="21">
        <f t="shared" si="22"/>
        <v>0.7830118569293627</v>
      </c>
      <c r="T117" s="253">
        <f>_xlfn.IFS((O117&lt;='Infill Capacities'!$CT$13),(O117*'Infill Capacities'!$CO$13*'Infill Capacities'!$CN$6),(AND((O117&gt;'Infill Capacities'!$CT$13),(O117&lt;='Infill Capacities'!$CU$13))),((O117-'Infill Capacities'!$CT$13)*'Infill Capacities'!$CN$6*('Infill Capacities'!$CP$13)+'Infill Capacities'!$CJ$13),(AND((O117&gt;'Infill Capacities'!$CU$13),(O117&lt;='Infill Capacities'!$CV$13))),((O117-'Infill Capacities'!$CU$13)*'Infill Capacities'!$CN$6*('Infill Capacities'!$CQ$13)+'Infill Capacities'!$CK$13),(AND((O117&gt;'Infill Capacities'!$CV$13),(O117&lt;='Infill Capacities'!$CW$13))),((O117-'Infill Capacities'!$CV$13)*'Infill Capacities'!$CN$6*('Infill Capacities'!$CR$13)+'Infill Capacities'!$CM$13))+_xlfn.IFS((O117&lt;='Frame Capacities'!$BV$13),(O117*'Frame Capacities'!$BO$6*'Frame Capacities'!$BP$13),(AND((O117&gt;'Frame Capacities'!$BV$13),(O117&lt;='Frame Capacities'!$BW$13))),((O117-'Frame Capacities'!$BV$13)*'Frame Capacities'!$BO$6*('Frame Capacities'!$BQ$13)+'Frame Capacities'!$BJ$13),(AND((O117&gt;'Frame Capacities'!$BW$13),(O117&lt;='Frame Capacities'!$BX$13))),((O117-'Frame Capacities'!$BW$13)*'Frame Capacities'!$BO$6*('Frame Capacities'!$BR$13)+'Frame Capacities'!$BK$13),(AND((O117&gt;'Frame Capacities'!$BX$13),(O117&lt;='Frame Capacities'!$BZ$13))),((O117-'Frame Capacities'!$BX$13)*'Frame Capacities'!$BO$6*('Frame Capacities'!$BT$13)+'Frame Capacities'!$BL$13))</f>
        <v>299.99957337928117</v>
      </c>
      <c r="U117" s="253">
        <f>U116+T117*K117</f>
        <v>1948.809281955773</v>
      </c>
      <c r="V117" s="323"/>
      <c r="W117" s="238"/>
      <c r="X117" s="365">
        <v>1</v>
      </c>
      <c r="Y117" s="21">
        <f>'Structural Information'!$AJ$8</f>
        <v>67.278400000000005</v>
      </c>
      <c r="Z117" s="21">
        <f>Y117*M117</f>
        <v>0.25206131538188919</v>
      </c>
      <c r="AA117" s="21">
        <f>Z117*L117</f>
        <v>0.6931686173001953</v>
      </c>
      <c r="AB117" s="252">
        <f>T117/M115</f>
        <v>32655.64945949996</v>
      </c>
    </row>
    <row r="118" spans="2:28" ht="15" customHeight="1" x14ac:dyDescent="0.25">
      <c r="V118" s="367"/>
      <c r="W118" s="238"/>
      <c r="X118" s="370"/>
      <c r="Y118" s="363" t="s">
        <v>78</v>
      </c>
      <c r="Z118" s="324">
        <f>SUM(Z115:Z117)</f>
        <v>1.3165226794847187</v>
      </c>
      <c r="AA118" s="324">
        <f>SUM(AA115:AA117)</f>
        <v>8.5521748610775443</v>
      </c>
      <c r="AB118" s="366" t="s">
        <v>340</v>
      </c>
    </row>
    <row r="119" spans="2:28" x14ac:dyDescent="0.25">
      <c r="W119" s="238"/>
      <c r="X119" s="370"/>
      <c r="Y119" s="368"/>
      <c r="Z119" s="368"/>
      <c r="AA119" s="369"/>
      <c r="AB119" s="21">
        <f>(('Structural Information'!$AJ$6*M115+'Structural Information'!$AJ$7*M116+'Structural Information'!$AJ$8*M117)^2)/('Structural Information'!$AJ$6*M115*M115+'Structural Information'!$AJ$7*M116*M116+'Structural Information'!$AJ$8*M117*M117)</f>
        <v>177.5111013068915</v>
      </c>
    </row>
    <row r="120" spans="2:28" x14ac:dyDescent="0.25">
      <c r="W120" s="238"/>
      <c r="X120" s="370"/>
      <c r="Y120" s="16"/>
      <c r="Z120" s="16"/>
      <c r="AA120" s="335"/>
      <c r="AB120" s="363" t="s">
        <v>339</v>
      </c>
    </row>
    <row r="121" spans="2:28" x14ac:dyDescent="0.25">
      <c r="X121" s="371"/>
      <c r="Y121" s="337"/>
      <c r="Z121" s="337"/>
      <c r="AA121" s="338"/>
      <c r="AB121" s="252">
        <f>2*PI()*SQRT(AB119/AB117)</f>
        <v>0.46324790595966903</v>
      </c>
    </row>
    <row r="123" spans="2:28" ht="15.75" x14ac:dyDescent="0.25">
      <c r="B123" s="884" t="s">
        <v>212</v>
      </c>
      <c r="C123" s="885"/>
      <c r="D123" s="885"/>
      <c r="E123" s="885"/>
      <c r="F123" s="885"/>
      <c r="G123" s="885"/>
      <c r="H123" s="886"/>
      <c r="J123" s="863" t="s">
        <v>342</v>
      </c>
      <c r="K123" s="863"/>
      <c r="L123" s="863"/>
      <c r="M123" s="863"/>
      <c r="N123" s="863"/>
      <c r="O123" s="863"/>
      <c r="P123" s="863"/>
      <c r="Q123" s="863"/>
      <c r="R123" s="863"/>
      <c r="S123" s="863"/>
      <c r="T123" s="863"/>
      <c r="U123" s="863"/>
      <c r="V123" s="863"/>
      <c r="X123" s="888" t="s">
        <v>106</v>
      </c>
      <c r="Y123" s="888"/>
      <c r="Z123" s="888"/>
      <c r="AA123" s="888"/>
      <c r="AB123" s="888"/>
    </row>
    <row r="124" spans="2:28" ht="15" customHeight="1" x14ac:dyDescent="0.25">
      <c r="B124" s="527" t="s">
        <v>211</v>
      </c>
      <c r="C124" s="527" t="s">
        <v>5</v>
      </c>
      <c r="D124" s="537" t="s">
        <v>84</v>
      </c>
      <c r="E124" s="887"/>
      <c r="F124" s="887"/>
      <c r="G124" s="887"/>
      <c r="H124" s="538"/>
      <c r="J124" s="856" t="s">
        <v>5</v>
      </c>
      <c r="K124" s="857" t="s">
        <v>3</v>
      </c>
      <c r="L124" s="857" t="s">
        <v>72</v>
      </c>
      <c r="M124" s="856" t="s">
        <v>74</v>
      </c>
      <c r="N124" s="856" t="s">
        <v>81</v>
      </c>
      <c r="O124" s="857" t="s">
        <v>101</v>
      </c>
      <c r="P124" s="857" t="s">
        <v>261</v>
      </c>
      <c r="Q124" s="857" t="s">
        <v>262</v>
      </c>
      <c r="R124" s="856" t="s">
        <v>397</v>
      </c>
      <c r="S124" s="856" t="s">
        <v>398</v>
      </c>
      <c r="T124" s="856" t="s">
        <v>75</v>
      </c>
      <c r="U124" s="857" t="s">
        <v>102</v>
      </c>
      <c r="V124" s="856" t="s">
        <v>79</v>
      </c>
      <c r="X124" s="856" t="s">
        <v>5</v>
      </c>
      <c r="Y124" s="858" t="s">
        <v>76</v>
      </c>
      <c r="Z124" s="858" t="s">
        <v>77</v>
      </c>
      <c r="AA124" s="858" t="s">
        <v>104</v>
      </c>
      <c r="AB124" s="857" t="s">
        <v>105</v>
      </c>
    </row>
    <row r="125" spans="2:28" x14ac:dyDescent="0.25">
      <c r="B125" s="527"/>
      <c r="C125" s="527"/>
      <c r="D125" s="343">
        <v>-296.29993000000002</v>
      </c>
      <c r="E125" s="343">
        <v>-491.04019999999997</v>
      </c>
      <c r="F125" s="343">
        <v>-545.38750000000005</v>
      </c>
      <c r="G125" s="377">
        <v>-410.78980000000001</v>
      </c>
      <c r="H125" s="344" t="s">
        <v>270</v>
      </c>
      <c r="J125" s="564"/>
      <c r="K125" s="794"/>
      <c r="L125" s="794"/>
      <c r="M125" s="564"/>
      <c r="N125" s="564"/>
      <c r="O125" s="794"/>
      <c r="P125" s="794"/>
      <c r="Q125" s="794"/>
      <c r="R125" s="564"/>
      <c r="S125" s="564"/>
      <c r="T125" s="564"/>
      <c r="U125" s="794"/>
      <c r="V125" s="564"/>
      <c r="X125" s="564"/>
      <c r="Y125" s="859"/>
      <c r="Z125" s="859"/>
      <c r="AA125" s="859"/>
      <c r="AB125" s="794"/>
    </row>
    <row r="126" spans="2:28" x14ac:dyDescent="0.25">
      <c r="B126" s="10">
        <f>B127+3</f>
        <v>8.75</v>
      </c>
      <c r="C126" s="10">
        <v>3</v>
      </c>
      <c r="D126" s="25">
        <v>1.0002199999999999E-2</v>
      </c>
      <c r="E126" s="25">
        <v>2.49622E-2</v>
      </c>
      <c r="F126" s="25">
        <v>3.4962199999999999E-2</v>
      </c>
      <c r="G126" s="25">
        <v>4.9962199999999998E-2</v>
      </c>
      <c r="H126" s="345">
        <v>3.72545107808488E-4</v>
      </c>
      <c r="I126" s="341"/>
      <c r="J126" s="319">
        <v>3</v>
      </c>
      <c r="K126" s="253">
        <f>'Structural Information'!$AC$6</f>
        <v>3</v>
      </c>
      <c r="L126" s="253">
        <f>L127+K126</f>
        <v>8.75</v>
      </c>
      <c r="M126" s="320">
        <f>'Yield Mechanism'!$X$57</f>
        <v>9.1867587490901161E-3</v>
      </c>
      <c r="N126" s="25">
        <f>M126-M127</f>
        <v>1.9777551059079034E-3</v>
      </c>
      <c r="O126" s="321">
        <f>N126/K126</f>
        <v>6.5925170196930118E-4</v>
      </c>
      <c r="P126" s="320">
        <f>$C$26</f>
        <v>9.5976000000000013E-3</v>
      </c>
      <c r="Q126" s="320">
        <f>$D$26</f>
        <v>1.8437014149798058E-3</v>
      </c>
      <c r="R126" s="253">
        <f>O126/P126</f>
        <v>6.8689224594617515E-2</v>
      </c>
      <c r="S126" s="21">
        <f>O126/Q126</f>
        <v>0.35756966752478303</v>
      </c>
      <c r="T126" s="253">
        <f>_xlfn.IFS((O126&lt;='Infill Capacities'!$CT$11),(O126*'Infill Capacities'!$CO$11*'Infill Capacities'!$CN$4),(AND((O126&gt;'Infill Capacities'!$CT$11),(O126&lt;='Infill Capacities'!$CU$11))),((O126-'Infill Capacities'!$CT$11)*'Infill Capacities'!$CN$4*('Infill Capacities'!$CP$11)+'Infill Capacities'!$CJ$11),(AND((O126&gt;'Infill Capacities'!$CU$11),(O126&lt;='Infill Capacities'!$CV$11))),((O126-'Infill Capacities'!$CU$11)*'Infill Capacities'!$CN$4*('Infill Capacities'!$CQ$11)+'Infill Capacities'!$CK$11),(AND((O126&gt;'Infill Capacities'!$CV$11),(O126&lt;='Infill Capacities'!$CW$11))),((O126-'Infill Capacities'!$CV$11)*'Infill Capacities'!$CN$4*('Infill Capacities'!$CR$11)+'Infill Capacities'!$CM$11))+_xlfn.IFS((O126&lt;='Frame Capacities'!$BV$11),(O126*'Frame Capacities'!$BO$4*'Frame Capacities'!$BP$11),(AND((O126&gt;'Frame Capacities'!$BV$11),(O126&lt;='Frame Capacities'!$BW$11))),((O126-'Frame Capacities'!$BV$11)*'Frame Capacities'!$BO$4*('Frame Capacities'!$BQ$11)+'Frame Capacities'!$BJ$11),(AND((O126&gt;'Frame Capacities'!$BW$11),(O126&lt;='Frame Capacities'!$BX$11))),((O126-'Frame Capacities'!$BW$11)*'Frame Capacities'!$BO$4*('Frame Capacities'!$BR$11)+'Frame Capacities'!$BK$11),(AND((O126&gt;'Frame Capacities'!$BX$11),(O126&lt;='Frame Capacities'!$BZ$11))),((O126-'Frame Capacities'!$BX$11)*'Frame Capacities'!$BO$4*('Frame Capacities'!$BT$11)+'Frame Capacities'!$BL$11))</f>
        <v>132.04132731281496</v>
      </c>
      <c r="U126" s="253">
        <f>T126*K126</f>
        <v>396.1239819384449</v>
      </c>
      <c r="V126" s="21">
        <f>U128/AB126</f>
        <v>299.99990170475093</v>
      </c>
      <c r="W126" s="238"/>
      <c r="X126" s="365">
        <v>3</v>
      </c>
      <c r="Y126" s="21">
        <f>'Structural Information'!$AJ$6</f>
        <v>63.074599999999997</v>
      </c>
      <c r="Z126" s="21">
        <f>Y126*M126</f>
        <v>0.57945113339535936</v>
      </c>
      <c r="AA126" s="21">
        <f>Z126*L126</f>
        <v>5.0701974172093944</v>
      </c>
      <c r="AB126" s="21">
        <f>AA129/Z129</f>
        <v>6.4960330682832055</v>
      </c>
    </row>
    <row r="127" spans="2:28" x14ac:dyDescent="0.25">
      <c r="B127" s="10">
        <f>B128+3</f>
        <v>5.75</v>
      </c>
      <c r="C127" s="10">
        <v>2</v>
      </c>
      <c r="D127" s="25">
        <v>7.5655599999999998E-3</v>
      </c>
      <c r="E127" s="25">
        <v>2.0805400000000002E-2</v>
      </c>
      <c r="F127" s="25">
        <v>3.0314000000000001E-2</v>
      </c>
      <c r="G127" s="25">
        <v>4.6148399999999999E-2</v>
      </c>
      <c r="H127" s="345">
        <v>4.3590940322360723E-4</v>
      </c>
      <c r="I127" s="341"/>
      <c r="J127" s="319">
        <v>2</v>
      </c>
      <c r="K127" s="253">
        <f>'Structural Information'!$AC$7</f>
        <v>3</v>
      </c>
      <c r="L127" s="253">
        <f>L128+K127</f>
        <v>5.75</v>
      </c>
      <c r="M127" s="320">
        <f>'Yield Mechanism'!$X$58</f>
        <v>7.2090036431822126E-3</v>
      </c>
      <c r="N127" s="25">
        <f>M127-M128</f>
        <v>3.4624621769480395E-3</v>
      </c>
      <c r="O127" s="321">
        <f>N127/K127</f>
        <v>1.1541540589826798E-3</v>
      </c>
      <c r="P127" s="320">
        <f>$C$27</f>
        <v>9.175559679266896E-3</v>
      </c>
      <c r="Q127" s="320">
        <f>$D$27</f>
        <v>1.769385693901867E-3</v>
      </c>
      <c r="R127" s="21">
        <f>O127/P127</f>
        <v>0.12578568494198861</v>
      </c>
      <c r="S127" s="21">
        <f t="shared" ref="S127:S128" si="24">O127/Q127</f>
        <v>0.65229082780562542</v>
      </c>
      <c r="T127" s="253">
        <f>_xlfn.IFS((O127&lt;='Infill Capacities'!$CT$12),(O127*'Infill Capacities'!$CO$12*'Infill Capacities'!$CN$5),(AND((O127&gt;'Infill Capacities'!$CT$12),(O127&lt;='Infill Capacities'!$CU$12))),((O127-'Infill Capacities'!$CT$12)*'Infill Capacities'!$CN$5*('Infill Capacities'!$CP$12)+'Infill Capacities'!$CJ$12),(AND((O127&gt;'Infill Capacities'!$CU$12),(O127&lt;='Infill Capacities'!$CV$12))),((O127-'Infill Capacities'!$CU$12)*'Infill Capacities'!$CN$5*('Infill Capacities'!$CQ$12)+'Infill Capacities'!$CK$12),(AND((O127&gt;'Infill Capacities'!$CV$12),(O127&lt;='Infill Capacities'!$CW$12))),((O127-'Infill Capacities'!$CV$12)*'Infill Capacities'!$CN$5*('Infill Capacities'!$CR$12)+'Infill Capacities'!$CM$12))+_xlfn.IFS((O127&lt;='Frame Capacities'!$BV$12),(O127*'Frame Capacities'!$BO$5*'Frame Capacities'!$BP$12),(AND((O127&gt;'Frame Capacities'!$BV$12),(O127&lt;='Frame Capacities'!$BW$12))),((O127-'Frame Capacities'!$BV$12)*'Frame Capacities'!$BO$5*('Frame Capacities'!$BQ$12)+'Frame Capacities'!$BJ$12),(AND((O127&gt;'Frame Capacities'!$BW$12),(O127&lt;='Frame Capacities'!$BX$12))),((O127-'Frame Capacities'!$BW$12)*'Frame Capacities'!$BO$5*('Frame Capacities'!$BR$12)+'Frame Capacities'!$BK$12),(AND((O127&gt;'Frame Capacities'!$BX$12),(O127&lt;='Frame Capacities'!$BZ$12))),((O127-'Frame Capacities'!$BX$12)*'Frame Capacities'!$BO$5*('Frame Capacities'!$BT$12)+'Frame Capacities'!$BL$12))</f>
        <v>242.56215774143493</v>
      </c>
      <c r="U127" s="253">
        <f>U126+T127*K127</f>
        <v>1123.8104551627498</v>
      </c>
      <c r="V127" s="322"/>
      <c r="W127" s="238"/>
      <c r="X127" s="365">
        <v>2</v>
      </c>
      <c r="Y127" s="21">
        <f>'Structural Information'!$AJ$7</f>
        <v>67.278400000000005</v>
      </c>
      <c r="Z127" s="21">
        <f>Y127*M127</f>
        <v>0.48501023070747024</v>
      </c>
      <c r="AA127" s="21">
        <f>Z127*L127</f>
        <v>2.788808826567954</v>
      </c>
      <c r="AB127" s="363" t="s">
        <v>338</v>
      </c>
    </row>
    <row r="128" spans="2:28" x14ac:dyDescent="0.25">
      <c r="B128" s="10">
        <v>2.75</v>
      </c>
      <c r="C128" s="10">
        <v>1</v>
      </c>
      <c r="D128" s="25">
        <v>3.6683599999999999E-3</v>
      </c>
      <c r="E128" s="25">
        <v>1.04475E-2</v>
      </c>
      <c r="F128" s="25">
        <v>1.6712600000000001E-2</v>
      </c>
      <c r="G128" s="25">
        <v>3.4264999999999997E-2</v>
      </c>
      <c r="H128" s="345">
        <v>2.6731584374981368E-4</v>
      </c>
      <c r="I128" s="341"/>
      <c r="J128" s="319">
        <v>1</v>
      </c>
      <c r="K128" s="253">
        <f>'Structural Information'!$AC$8</f>
        <v>2.75</v>
      </c>
      <c r="L128" s="253">
        <f>K128</f>
        <v>2.75</v>
      </c>
      <c r="M128" s="320">
        <f>'Yield Mechanism'!$X$59</f>
        <v>3.7465414662341732E-3</v>
      </c>
      <c r="N128" s="25">
        <f>M128</f>
        <v>3.7465414662341732E-3</v>
      </c>
      <c r="O128" s="321">
        <f>N128/K128</f>
        <v>1.3623787149942448E-3</v>
      </c>
      <c r="P128" s="320">
        <f>$C$28</f>
        <v>8.2177865177759084E-3</v>
      </c>
      <c r="Q128" s="320">
        <f>$D$28</f>
        <v>1.7399209257659403E-3</v>
      </c>
      <c r="R128" s="21">
        <f t="shared" ref="R128" si="25">O128/P128</f>
        <v>0.16578414540792474</v>
      </c>
      <c r="S128" s="21">
        <f t="shared" si="24"/>
        <v>0.7830118569293627</v>
      </c>
      <c r="T128" s="253">
        <f>_xlfn.IFS((O128&lt;='Infill Capacities'!$CT$13),(O128*'Infill Capacities'!$CO$13*'Infill Capacities'!$CN$6),(AND((O128&gt;'Infill Capacities'!$CT$13),(O128&lt;='Infill Capacities'!$CU$13))),((O128-'Infill Capacities'!$CT$13)*'Infill Capacities'!$CN$6*('Infill Capacities'!$CP$13)+'Infill Capacities'!$CJ$13),(AND((O128&gt;'Infill Capacities'!$CU$13),(O128&lt;='Infill Capacities'!$CV$13))),((O128-'Infill Capacities'!$CU$13)*'Infill Capacities'!$CN$6*('Infill Capacities'!$CQ$13)+'Infill Capacities'!$CK$13),(AND((O128&gt;'Infill Capacities'!$CV$13),(O128&lt;='Infill Capacities'!$CW$13))),((O128-'Infill Capacities'!$CV$13)*'Infill Capacities'!$CN$6*('Infill Capacities'!$CR$13)+'Infill Capacities'!$CM$13))+_xlfn.IFS((O128&lt;='Frame Capacities'!$BV$13),(O128*'Frame Capacities'!$BO$6*'Frame Capacities'!$BP$13),(AND((O128&gt;'Frame Capacities'!$BV$13),(O128&lt;='Frame Capacities'!$BW$13))),((O128-'Frame Capacities'!$BV$13)*'Frame Capacities'!$BO$6*('Frame Capacities'!$BQ$13)+'Frame Capacities'!$BJ$13),(AND((O128&gt;'Frame Capacities'!$BW$13),(O128&lt;='Frame Capacities'!$BX$13))),((O128-'Frame Capacities'!$BW$13)*'Frame Capacities'!$BO$6*('Frame Capacities'!$BR$13)+'Frame Capacities'!$BK$13),(AND((O128&gt;'Frame Capacities'!$BX$13),(O128&lt;='Frame Capacities'!$BZ$13))),((O128-'Frame Capacities'!$BX$13)*'Frame Capacities'!$BO$6*('Frame Capacities'!$BT$13)+'Frame Capacities'!$BL$13))</f>
        <v>299.99957337928117</v>
      </c>
      <c r="U128" s="253">
        <f>U127+T128*K128</f>
        <v>1948.809281955773</v>
      </c>
      <c r="V128" s="323"/>
      <c r="W128" s="238"/>
      <c r="X128" s="365">
        <v>1</v>
      </c>
      <c r="Y128" s="21">
        <f>'Structural Information'!$AJ$8</f>
        <v>67.278400000000005</v>
      </c>
      <c r="Z128" s="21">
        <f>Y128*M128</f>
        <v>0.25206131538188919</v>
      </c>
      <c r="AA128" s="21">
        <f>Z128*L128</f>
        <v>0.6931686173001953</v>
      </c>
      <c r="AB128" s="252">
        <f>T128/M126</f>
        <v>32655.64945949996</v>
      </c>
    </row>
    <row r="129" spans="2:28" x14ac:dyDescent="0.25">
      <c r="B129" s="343">
        <v>0</v>
      </c>
      <c r="C129" s="10">
        <v>0</v>
      </c>
      <c r="D129" s="25">
        <v>0</v>
      </c>
      <c r="E129" s="25">
        <v>0</v>
      </c>
      <c r="F129" s="25">
        <v>0</v>
      </c>
      <c r="G129" s="25">
        <v>0</v>
      </c>
      <c r="H129" s="345">
        <v>0</v>
      </c>
      <c r="I129" s="341"/>
      <c r="V129" s="367"/>
      <c r="W129" s="238"/>
      <c r="X129" s="370"/>
      <c r="Y129" s="363" t="s">
        <v>78</v>
      </c>
      <c r="Z129" s="324">
        <f>SUM(Z126:Z128)</f>
        <v>1.3165226794847187</v>
      </c>
      <c r="AA129" s="324">
        <f>SUM(AA126:AA128)</f>
        <v>8.5521748610775443</v>
      </c>
      <c r="AB129" s="366" t="s">
        <v>340</v>
      </c>
    </row>
    <row r="130" spans="2:28" x14ac:dyDescent="0.25">
      <c r="I130" s="341"/>
      <c r="W130" s="238"/>
      <c r="X130" s="370"/>
      <c r="Y130" s="368"/>
      <c r="Z130" s="368"/>
      <c r="AA130" s="369"/>
      <c r="AB130" s="21">
        <f>(('Structural Information'!$AJ$6*M126+'Structural Information'!$AJ$7*M127+'Structural Information'!$AJ$8*M128)^2)/('Structural Information'!$AJ$6*M126*M126+'Structural Information'!$AJ$7*M127*M127+'Structural Information'!$AJ$8*M128*M128)</f>
        <v>177.5111013068915</v>
      </c>
    </row>
    <row r="131" spans="2:28" x14ac:dyDescent="0.25">
      <c r="I131" s="341"/>
      <c r="W131" s="238"/>
      <c r="X131" s="370"/>
      <c r="Y131" s="16"/>
      <c r="Z131" s="16"/>
      <c r="AA131" s="335"/>
      <c r="AB131" s="363" t="s">
        <v>339</v>
      </c>
    </row>
    <row r="132" spans="2:28" x14ac:dyDescent="0.25">
      <c r="I132" s="341"/>
      <c r="X132" s="371"/>
      <c r="Y132" s="337"/>
      <c r="Z132" s="337"/>
      <c r="AA132" s="338"/>
      <c r="AB132" s="252">
        <f>2*PI()*SQRT(AB130/AB128)</f>
        <v>0.46324790595966903</v>
      </c>
    </row>
    <row r="134" spans="2:28" ht="18.75" x14ac:dyDescent="0.25">
      <c r="B134" s="878" t="s">
        <v>120</v>
      </c>
      <c r="C134" s="879"/>
      <c r="D134" s="879"/>
      <c r="E134" s="879"/>
      <c r="F134" s="879"/>
      <c r="G134" s="879"/>
      <c r="H134" s="880"/>
      <c r="J134" s="866" t="s">
        <v>343</v>
      </c>
      <c r="K134" s="867"/>
      <c r="L134" s="867"/>
      <c r="M134" s="867"/>
      <c r="N134" s="867"/>
      <c r="O134" s="867"/>
      <c r="P134" s="867"/>
      <c r="Q134" s="867"/>
      <c r="R134" s="867"/>
      <c r="S134" s="867"/>
      <c r="T134" s="867"/>
      <c r="U134" s="867"/>
      <c r="V134" s="868"/>
      <c r="X134" s="870" t="s">
        <v>106</v>
      </c>
      <c r="Y134" s="870"/>
      <c r="Z134" s="870"/>
      <c r="AA134" s="870"/>
      <c r="AB134" s="870"/>
    </row>
    <row r="135" spans="2:28" ht="15" customHeight="1" x14ac:dyDescent="0.25">
      <c r="B135" s="836" t="s">
        <v>5</v>
      </c>
      <c r="C135" s="836" t="s">
        <v>114</v>
      </c>
      <c r="D135" s="836" t="s">
        <v>115</v>
      </c>
      <c r="E135" s="836" t="s">
        <v>116</v>
      </c>
      <c r="F135" s="836" t="s">
        <v>117</v>
      </c>
      <c r="G135" s="836" t="s">
        <v>118</v>
      </c>
      <c r="H135" s="836" t="s">
        <v>119</v>
      </c>
      <c r="J135" s="856" t="s">
        <v>5</v>
      </c>
      <c r="K135" s="857" t="s">
        <v>3</v>
      </c>
      <c r="L135" s="857" t="s">
        <v>72</v>
      </c>
      <c r="M135" s="856" t="s">
        <v>74</v>
      </c>
      <c r="N135" s="856" t="s">
        <v>81</v>
      </c>
      <c r="O135" s="857" t="s">
        <v>101</v>
      </c>
      <c r="P135" s="857" t="s">
        <v>261</v>
      </c>
      <c r="Q135" s="857" t="s">
        <v>262</v>
      </c>
      <c r="R135" s="856" t="s">
        <v>397</v>
      </c>
      <c r="S135" s="856" t="s">
        <v>398</v>
      </c>
      <c r="T135" s="856" t="s">
        <v>75</v>
      </c>
      <c r="U135" s="857" t="s">
        <v>102</v>
      </c>
      <c r="V135" s="856" t="s">
        <v>79</v>
      </c>
      <c r="X135" s="856" t="s">
        <v>5</v>
      </c>
      <c r="Y135" s="858" t="s">
        <v>76</v>
      </c>
      <c r="Z135" s="858" t="s">
        <v>77</v>
      </c>
      <c r="AA135" s="858" t="s">
        <v>104</v>
      </c>
      <c r="AB135" s="857" t="s">
        <v>105</v>
      </c>
    </row>
    <row r="136" spans="2:28" x14ac:dyDescent="0.25">
      <c r="B136" s="836"/>
      <c r="C136" s="836"/>
      <c r="D136" s="836"/>
      <c r="E136" s="836"/>
      <c r="F136" s="836"/>
      <c r="G136" s="836"/>
      <c r="H136" s="836"/>
      <c r="J136" s="564"/>
      <c r="K136" s="794"/>
      <c r="L136" s="794"/>
      <c r="M136" s="564"/>
      <c r="N136" s="564"/>
      <c r="O136" s="794"/>
      <c r="P136" s="794"/>
      <c r="Q136" s="794"/>
      <c r="R136" s="564"/>
      <c r="S136" s="564"/>
      <c r="T136" s="564"/>
      <c r="U136" s="794"/>
      <c r="V136" s="564"/>
      <c r="X136" s="564"/>
      <c r="Y136" s="859"/>
      <c r="Z136" s="859"/>
      <c r="AA136" s="859"/>
      <c r="AB136" s="794"/>
    </row>
    <row r="137" spans="2:28" x14ac:dyDescent="0.25">
      <c r="B137" s="346">
        <v>3</v>
      </c>
      <c r="C137" s="25">
        <f>M5-H126</f>
        <v>8.8142136412816281E-3</v>
      </c>
      <c r="D137" s="25">
        <f>M16-H126</f>
        <v>8.8142136412816281E-3</v>
      </c>
      <c r="E137" s="25">
        <f>M27-H126</f>
        <v>8.8142136412816281E-3</v>
      </c>
      <c r="F137" s="25">
        <f>M38-H126</f>
        <v>8.8142136412816281E-3</v>
      </c>
      <c r="G137" s="25">
        <f>M49-H126</f>
        <v>8.8142136412816281E-3</v>
      </c>
      <c r="H137" s="25">
        <f>M104-H126</f>
        <v>8.8142136412816281E-3</v>
      </c>
      <c r="J137" s="319">
        <v>3</v>
      </c>
      <c r="K137" s="253">
        <f>'Structural Information'!$AC$6</f>
        <v>3</v>
      </c>
      <c r="L137" s="253">
        <f>L138+K137</f>
        <v>8.75</v>
      </c>
      <c r="M137" s="320">
        <f>'Yield Mechanism'!$X$57</f>
        <v>9.1867587490901161E-3</v>
      </c>
      <c r="N137" s="25">
        <f>M137-M138</f>
        <v>1.9777551059079034E-3</v>
      </c>
      <c r="O137" s="321">
        <f>N137/K137</f>
        <v>6.5925170196930118E-4</v>
      </c>
      <c r="P137" s="320">
        <f>$C$26</f>
        <v>9.5976000000000013E-3</v>
      </c>
      <c r="Q137" s="320">
        <f>$D$26</f>
        <v>1.8437014149798058E-3</v>
      </c>
      <c r="R137" s="253">
        <f>O137/P137</f>
        <v>6.8689224594617515E-2</v>
      </c>
      <c r="S137" s="21">
        <f>O137/Q137</f>
        <v>0.35756966752478303</v>
      </c>
      <c r="T137" s="253">
        <f>_xlfn.IFS((O137&lt;='Infill Capacities'!$CT$11),(O137*'Infill Capacities'!$CO$11*'Infill Capacities'!$CN$4),(AND((O137&gt;'Infill Capacities'!$CT$11),(O137&lt;='Infill Capacities'!$CU$11))),((O137-'Infill Capacities'!$CT$11)*'Infill Capacities'!$CN$4*('Infill Capacities'!$CP$11)+'Infill Capacities'!$CJ$11),(AND((O137&gt;'Infill Capacities'!$CU$11),(O137&lt;='Infill Capacities'!$CV$11))),((O137-'Infill Capacities'!$CU$11)*'Infill Capacities'!$CN$4*('Infill Capacities'!$CQ$11)+'Infill Capacities'!$CK$11),(AND((O137&gt;'Infill Capacities'!$CV$11),(O137&lt;='Infill Capacities'!$CW$11))),((O137-'Infill Capacities'!$CV$11)*'Infill Capacities'!$CN$4*('Infill Capacities'!$CR$11)+'Infill Capacities'!$CM$11))+_xlfn.IFS((O137&lt;='Frame Capacities'!$BV$11),(O137*'Frame Capacities'!$BO$4*'Frame Capacities'!$BP$11),(AND((O137&gt;'Frame Capacities'!$BV$11),(O137&lt;='Frame Capacities'!$BW$11))),((O137-'Frame Capacities'!$BV$11)*'Frame Capacities'!$BO$4*('Frame Capacities'!$BQ$11)+'Frame Capacities'!$BJ$11),(AND((O137&gt;'Frame Capacities'!$BW$11),(O137&lt;='Frame Capacities'!$BX$11))),((O137-'Frame Capacities'!$BW$11)*'Frame Capacities'!$BO$4*('Frame Capacities'!$BR$11)+'Frame Capacities'!$BK$11),(AND((O137&gt;'Frame Capacities'!$BX$11),(O137&lt;='Frame Capacities'!$BZ$11))),((O137-'Frame Capacities'!$BX$11)*'Frame Capacities'!$BO$4*('Frame Capacities'!$BT$11)+'Frame Capacities'!$BL$11))</f>
        <v>132.04132731281496</v>
      </c>
      <c r="U137" s="253">
        <f>T137*K137</f>
        <v>396.1239819384449</v>
      </c>
      <c r="V137" s="21">
        <f>U139/AB137</f>
        <v>299.99990170475093</v>
      </c>
      <c r="W137" s="238"/>
      <c r="X137" s="365">
        <v>3</v>
      </c>
      <c r="Y137" s="21">
        <f>'Structural Information'!$AJ$6</f>
        <v>63.074599999999997</v>
      </c>
      <c r="Z137" s="21">
        <f>Y137*M137</f>
        <v>0.57945113339535936</v>
      </c>
      <c r="AA137" s="21">
        <f>Z137*L137</f>
        <v>5.0701974172093944</v>
      </c>
      <c r="AB137" s="21">
        <f>AA140/Z140</f>
        <v>6.4960330682832055</v>
      </c>
    </row>
    <row r="138" spans="2:28" x14ac:dyDescent="0.25">
      <c r="B138" s="346">
        <v>2</v>
      </c>
      <c r="C138" s="25">
        <f t="shared" ref="C138:C140" si="26">M6-H127</f>
        <v>6.7730942399586054E-3</v>
      </c>
      <c r="D138" s="25">
        <f t="shared" ref="D138:D140" si="27">M17-H127</f>
        <v>6.7730942399586054E-3</v>
      </c>
      <c r="E138" s="25">
        <f t="shared" ref="E138:E140" si="28">M28-H127</f>
        <v>6.7730942399586054E-3</v>
      </c>
      <c r="F138" s="25">
        <f t="shared" ref="F138:F140" si="29">M39-H127</f>
        <v>6.7730942399586054E-3</v>
      </c>
      <c r="G138" s="25">
        <f t="shared" ref="G138:G140" si="30">M50-H127</f>
        <v>6.7730942399586054E-3</v>
      </c>
      <c r="H138" s="25">
        <f t="shared" ref="H138:H140" si="31">M105-H127</f>
        <v>6.7730942399586054E-3</v>
      </c>
      <c r="I138" s="347"/>
      <c r="J138" s="319">
        <v>2</v>
      </c>
      <c r="K138" s="253">
        <f>'Structural Information'!$AC$7</f>
        <v>3</v>
      </c>
      <c r="L138" s="253">
        <f>L139+K138</f>
        <v>5.75</v>
      </c>
      <c r="M138" s="320">
        <f>'Yield Mechanism'!$X$58</f>
        <v>7.2090036431822126E-3</v>
      </c>
      <c r="N138" s="25">
        <f>M138-M139</f>
        <v>3.4624621769480395E-3</v>
      </c>
      <c r="O138" s="321">
        <f>N138/K138</f>
        <v>1.1541540589826798E-3</v>
      </c>
      <c r="P138" s="320">
        <f>$C$27</f>
        <v>9.175559679266896E-3</v>
      </c>
      <c r="Q138" s="320">
        <f>$D$27</f>
        <v>1.769385693901867E-3</v>
      </c>
      <c r="R138" s="21">
        <f>O138/P138</f>
        <v>0.12578568494198861</v>
      </c>
      <c r="S138" s="21">
        <f t="shared" ref="S138:S139" si="32">O138/Q138</f>
        <v>0.65229082780562542</v>
      </c>
      <c r="T138" s="253">
        <f>_xlfn.IFS((O138&lt;='Infill Capacities'!$CT$12),(O138*'Infill Capacities'!$CO$12*'Infill Capacities'!$CN$5),(AND((O138&gt;'Infill Capacities'!$CT$12),(O138&lt;='Infill Capacities'!$CU$12))),((O138-'Infill Capacities'!$CT$12)*'Infill Capacities'!$CN$5*('Infill Capacities'!$CP$12)+'Infill Capacities'!$CJ$12),(AND((O138&gt;'Infill Capacities'!$CU$12),(O138&lt;='Infill Capacities'!$CV$12))),((O138-'Infill Capacities'!$CU$12)*'Infill Capacities'!$CN$5*('Infill Capacities'!$CQ$12)+'Infill Capacities'!$CK$12),(AND((O138&gt;'Infill Capacities'!$CV$12),(O138&lt;='Infill Capacities'!$CW$12))),((O138-'Infill Capacities'!$CV$12)*'Infill Capacities'!$CN$5*('Infill Capacities'!$CR$12)+'Infill Capacities'!$CM$12))+_xlfn.IFS((O138&lt;='Frame Capacities'!$BV$12),(O138*'Frame Capacities'!$BO$5*'Frame Capacities'!$BP$12),(AND((O138&gt;'Frame Capacities'!$BV$12),(O138&lt;='Frame Capacities'!$BW$12))),((O138-'Frame Capacities'!$BV$12)*'Frame Capacities'!$BO$5*('Frame Capacities'!$BQ$12)+'Frame Capacities'!$BJ$12),(AND((O138&gt;'Frame Capacities'!$BW$12),(O138&lt;='Frame Capacities'!$BX$12))),((O138-'Frame Capacities'!$BW$12)*'Frame Capacities'!$BO$5*('Frame Capacities'!$BR$12)+'Frame Capacities'!$BK$12),(AND((O138&gt;'Frame Capacities'!$BX$12),(O138&lt;='Frame Capacities'!$BZ$12))),((O138-'Frame Capacities'!$BX$12)*'Frame Capacities'!$BO$5*('Frame Capacities'!$BT$12)+'Frame Capacities'!$BL$12))</f>
        <v>242.56215774143493</v>
      </c>
      <c r="U138" s="253">
        <f>U137+T138*K138</f>
        <v>1123.8104551627498</v>
      </c>
      <c r="V138" s="322"/>
      <c r="W138" s="238"/>
      <c r="X138" s="365">
        <v>2</v>
      </c>
      <c r="Y138" s="21">
        <f>'Structural Information'!$AJ$7</f>
        <v>67.278400000000005</v>
      </c>
      <c r="Z138" s="21">
        <f>Y138*M138</f>
        <v>0.48501023070747024</v>
      </c>
      <c r="AA138" s="21">
        <f>Z138*L138</f>
        <v>2.788808826567954</v>
      </c>
      <c r="AB138" s="363" t="s">
        <v>338</v>
      </c>
    </row>
    <row r="139" spans="2:28" x14ac:dyDescent="0.25">
      <c r="B139" s="346">
        <v>1</v>
      </c>
      <c r="C139" s="25">
        <f t="shared" si="26"/>
        <v>3.4792256224843595E-3</v>
      </c>
      <c r="D139" s="25">
        <f t="shared" si="27"/>
        <v>3.4792256224843595E-3</v>
      </c>
      <c r="E139" s="25">
        <f t="shared" si="28"/>
        <v>3.4792256224843595E-3</v>
      </c>
      <c r="F139" s="25">
        <f t="shared" si="29"/>
        <v>3.4792256224843595E-3</v>
      </c>
      <c r="G139" s="25">
        <f t="shared" si="30"/>
        <v>3.4792256224843595E-3</v>
      </c>
      <c r="H139" s="25">
        <f t="shared" si="31"/>
        <v>3.4792256224843595E-3</v>
      </c>
      <c r="I139" s="347"/>
      <c r="J139" s="319">
        <v>1</v>
      </c>
      <c r="K139" s="253">
        <f>'Structural Information'!$AC$8</f>
        <v>2.75</v>
      </c>
      <c r="L139" s="253">
        <f>K139</f>
        <v>2.75</v>
      </c>
      <c r="M139" s="320">
        <f>'Yield Mechanism'!$X$59</f>
        <v>3.7465414662341732E-3</v>
      </c>
      <c r="N139" s="25">
        <f>M139</f>
        <v>3.7465414662341732E-3</v>
      </c>
      <c r="O139" s="321">
        <f>N139/K139</f>
        <v>1.3623787149942448E-3</v>
      </c>
      <c r="P139" s="320">
        <f>$C$28</f>
        <v>8.2177865177759084E-3</v>
      </c>
      <c r="Q139" s="320">
        <f>$D$28</f>
        <v>1.7399209257659403E-3</v>
      </c>
      <c r="R139" s="21">
        <f t="shared" ref="R139" si="33">O139/P139</f>
        <v>0.16578414540792474</v>
      </c>
      <c r="S139" s="21">
        <f t="shared" si="32"/>
        <v>0.7830118569293627</v>
      </c>
      <c r="T139" s="253">
        <f>_xlfn.IFS((O139&lt;='Infill Capacities'!$CT$13),(O139*'Infill Capacities'!$CO$13*'Infill Capacities'!$CN$6),(AND((O139&gt;'Infill Capacities'!$CT$13),(O139&lt;='Infill Capacities'!$CU$13))),((O139-'Infill Capacities'!$CT$13)*'Infill Capacities'!$CN$6*('Infill Capacities'!$CP$13)+'Infill Capacities'!$CJ$13),(AND((O139&gt;'Infill Capacities'!$CU$13),(O139&lt;='Infill Capacities'!$CV$13))),((O139-'Infill Capacities'!$CU$13)*'Infill Capacities'!$CN$6*('Infill Capacities'!$CQ$13)+'Infill Capacities'!$CK$13),(AND((O139&gt;'Infill Capacities'!$CV$13),(O139&lt;='Infill Capacities'!$CW$13))),((O139-'Infill Capacities'!$CV$13)*'Infill Capacities'!$CN$6*('Infill Capacities'!$CR$13)+'Infill Capacities'!$CM$13))+_xlfn.IFS((O139&lt;='Frame Capacities'!$BV$13),(O139*'Frame Capacities'!$BO$6*'Frame Capacities'!$BP$13),(AND((O139&gt;'Frame Capacities'!$BV$13),(O139&lt;='Frame Capacities'!$BW$13))),((O139-'Frame Capacities'!$BV$13)*'Frame Capacities'!$BO$6*('Frame Capacities'!$BQ$13)+'Frame Capacities'!$BJ$13),(AND((O139&gt;'Frame Capacities'!$BW$13),(O139&lt;='Frame Capacities'!$BX$13))),((O139-'Frame Capacities'!$BW$13)*'Frame Capacities'!$BO$6*('Frame Capacities'!$BR$13)+'Frame Capacities'!$BK$13),(AND((O139&gt;'Frame Capacities'!$BX$13),(O139&lt;='Frame Capacities'!$BZ$13))),((O139-'Frame Capacities'!$BX$13)*'Frame Capacities'!$BO$6*('Frame Capacities'!$BT$13)+'Frame Capacities'!$BL$13))</f>
        <v>299.99957337928117</v>
      </c>
      <c r="U139" s="253">
        <f>U138+T139*K139</f>
        <v>1948.809281955773</v>
      </c>
      <c r="V139" s="323"/>
      <c r="W139" s="238"/>
      <c r="X139" s="365">
        <v>1</v>
      </c>
      <c r="Y139" s="21">
        <f>'Structural Information'!$AJ$8</f>
        <v>67.278400000000005</v>
      </c>
      <c r="Z139" s="21">
        <f>Y139*M139</f>
        <v>0.25206131538188919</v>
      </c>
      <c r="AA139" s="21">
        <f>Z139*L139</f>
        <v>0.6931686173001953</v>
      </c>
      <c r="AB139" s="252">
        <f>T139/M137</f>
        <v>32655.64945949996</v>
      </c>
    </row>
    <row r="140" spans="2:28" x14ac:dyDescent="0.25">
      <c r="B140" s="348">
        <v>0</v>
      </c>
      <c r="C140" s="25">
        <f t="shared" si="26"/>
        <v>0</v>
      </c>
      <c r="D140" s="25">
        <f t="shared" si="27"/>
        <v>0</v>
      </c>
      <c r="E140" s="25">
        <f t="shared" si="28"/>
        <v>0</v>
      </c>
      <c r="F140" s="25">
        <f t="shared" si="29"/>
        <v>0</v>
      </c>
      <c r="G140" s="25">
        <f t="shared" si="30"/>
        <v>0</v>
      </c>
      <c r="H140" s="25">
        <f t="shared" si="31"/>
        <v>0</v>
      </c>
      <c r="V140" s="367"/>
      <c r="W140" s="238"/>
      <c r="X140" s="370"/>
      <c r="Y140" s="363" t="s">
        <v>78</v>
      </c>
      <c r="Z140" s="324">
        <f>SUM(Z137:Z139)</f>
        <v>1.3165226794847187</v>
      </c>
      <c r="AA140" s="324">
        <f>SUM(AA137:AA139)</f>
        <v>8.5521748610775443</v>
      </c>
      <c r="AB140" s="366" t="s">
        <v>340</v>
      </c>
    </row>
    <row r="141" spans="2:28" x14ac:dyDescent="0.25">
      <c r="W141" s="238"/>
      <c r="X141" s="370"/>
      <c r="Y141" s="368"/>
      <c r="Z141" s="368"/>
      <c r="AA141" s="369"/>
      <c r="AB141" s="21">
        <f>(('Structural Information'!$AJ$6*M137+'Structural Information'!$AJ$7*M138+'Structural Information'!$AJ$8*M139)^2)/('Structural Information'!$AJ$6*M137*M137+'Structural Information'!$AJ$7*M138*M138+'Structural Information'!$AJ$8*M139*M139)</f>
        <v>177.5111013068915</v>
      </c>
    </row>
    <row r="142" spans="2:28" x14ac:dyDescent="0.25">
      <c r="W142" s="238"/>
      <c r="X142" s="370"/>
      <c r="Y142" s="16"/>
      <c r="Z142" s="16"/>
      <c r="AA142" s="335"/>
      <c r="AB142" s="363" t="s">
        <v>339</v>
      </c>
    </row>
    <row r="143" spans="2:28" x14ac:dyDescent="0.25">
      <c r="X143" s="371"/>
      <c r="Y143" s="337"/>
      <c r="Z143" s="337"/>
      <c r="AA143" s="338"/>
      <c r="AB143" s="252">
        <f>2*PI()*SQRT(AB141/AB139)</f>
        <v>0.46324790595966903</v>
      </c>
    </row>
    <row r="145" spans="10:28" ht="15.75" x14ac:dyDescent="0.25">
      <c r="J145" s="863" t="s">
        <v>344</v>
      </c>
      <c r="K145" s="863"/>
      <c r="L145" s="863"/>
      <c r="M145" s="863"/>
      <c r="N145" s="863"/>
      <c r="O145" s="863"/>
      <c r="P145" s="863"/>
      <c r="Q145" s="863"/>
      <c r="R145" s="863"/>
      <c r="S145" s="863"/>
      <c r="T145" s="863"/>
      <c r="U145" s="863"/>
      <c r="V145" s="863"/>
      <c r="X145" s="864" t="s">
        <v>106</v>
      </c>
      <c r="Y145" s="864"/>
      <c r="Z145" s="864"/>
      <c r="AA145" s="864"/>
      <c r="AB145" s="864"/>
    </row>
    <row r="146" spans="10:28" ht="15" customHeight="1" x14ac:dyDescent="0.25">
      <c r="J146" s="856" t="s">
        <v>5</v>
      </c>
      <c r="K146" s="857" t="s">
        <v>3</v>
      </c>
      <c r="L146" s="857" t="s">
        <v>72</v>
      </c>
      <c r="M146" s="856" t="s">
        <v>74</v>
      </c>
      <c r="N146" s="856" t="s">
        <v>81</v>
      </c>
      <c r="O146" s="857" t="s">
        <v>101</v>
      </c>
      <c r="P146" s="857" t="s">
        <v>261</v>
      </c>
      <c r="Q146" s="857" t="s">
        <v>262</v>
      </c>
      <c r="R146" s="856" t="s">
        <v>397</v>
      </c>
      <c r="S146" s="856" t="s">
        <v>398</v>
      </c>
      <c r="T146" s="856" t="s">
        <v>75</v>
      </c>
      <c r="U146" s="857" t="s">
        <v>102</v>
      </c>
      <c r="V146" s="856" t="s">
        <v>79</v>
      </c>
      <c r="X146" s="856" t="s">
        <v>5</v>
      </c>
      <c r="Y146" s="858" t="s">
        <v>76</v>
      </c>
      <c r="Z146" s="858" t="s">
        <v>77</v>
      </c>
      <c r="AA146" s="858" t="s">
        <v>104</v>
      </c>
      <c r="AB146" s="857" t="s">
        <v>105</v>
      </c>
    </row>
    <row r="147" spans="10:28" x14ac:dyDescent="0.25">
      <c r="J147" s="564"/>
      <c r="K147" s="794"/>
      <c r="L147" s="794"/>
      <c r="M147" s="564"/>
      <c r="N147" s="564"/>
      <c r="O147" s="794"/>
      <c r="P147" s="794"/>
      <c r="Q147" s="794"/>
      <c r="R147" s="564"/>
      <c r="S147" s="564"/>
      <c r="T147" s="564"/>
      <c r="U147" s="794"/>
      <c r="V147" s="564"/>
      <c r="X147" s="564"/>
      <c r="Y147" s="859"/>
      <c r="Z147" s="859"/>
      <c r="AA147" s="859"/>
      <c r="AB147" s="794"/>
    </row>
    <row r="148" spans="10:28" x14ac:dyDescent="0.25">
      <c r="J148" s="319">
        <v>3</v>
      </c>
      <c r="K148" s="253">
        <f>'Structural Information'!$AC$6</f>
        <v>3</v>
      </c>
      <c r="L148" s="253">
        <f>L149+K148</f>
        <v>8.75</v>
      </c>
      <c r="M148" s="320">
        <f>'Yield Mechanism'!$X$57</f>
        <v>9.1867587490901161E-3</v>
      </c>
      <c r="N148" s="25">
        <f>M148-M149</f>
        <v>1.9777551059079034E-3</v>
      </c>
      <c r="O148" s="321">
        <f>N148/K148</f>
        <v>6.5925170196930118E-4</v>
      </c>
      <c r="P148" s="320">
        <f>$C$26</f>
        <v>9.5976000000000013E-3</v>
      </c>
      <c r="Q148" s="320">
        <f>$D$26</f>
        <v>1.8437014149798058E-3</v>
      </c>
      <c r="R148" s="253">
        <f>O148/P148</f>
        <v>6.8689224594617515E-2</v>
      </c>
      <c r="S148" s="21">
        <f>O148/Q148</f>
        <v>0.35756966752478303</v>
      </c>
      <c r="T148" s="253">
        <f>_xlfn.IFS((O148&lt;='Infill Capacities'!$CT$11),(O148*'Infill Capacities'!$CO$11*'Infill Capacities'!$CN$4),(AND((O148&gt;'Infill Capacities'!$CT$11),(O148&lt;='Infill Capacities'!$CU$11))),((O148-'Infill Capacities'!$CT$11)*'Infill Capacities'!$CN$4*('Infill Capacities'!$CP$11)+'Infill Capacities'!$CJ$11),(AND((O148&gt;'Infill Capacities'!$CU$11),(O148&lt;='Infill Capacities'!$CV$11))),((O148-'Infill Capacities'!$CU$11)*'Infill Capacities'!$CN$4*('Infill Capacities'!$CQ$11)+'Infill Capacities'!$CK$11),(AND((O148&gt;'Infill Capacities'!$CV$11),(O148&lt;='Infill Capacities'!$CW$11))),((O148-'Infill Capacities'!$CV$11)*'Infill Capacities'!$CN$4*('Infill Capacities'!$CR$11)+'Infill Capacities'!$CM$11))+_xlfn.IFS((O148&lt;='Frame Capacities'!$BV$11),(O148*'Frame Capacities'!$BO$4*'Frame Capacities'!$BP$11),(AND((O148&gt;'Frame Capacities'!$BV$11),(O148&lt;='Frame Capacities'!$BW$11))),((O148-'Frame Capacities'!$BV$11)*'Frame Capacities'!$BO$4*('Frame Capacities'!$BQ$11)+'Frame Capacities'!$BJ$11),(AND((O148&gt;'Frame Capacities'!$BW$11),(O148&lt;='Frame Capacities'!$BX$11))),((O148-'Frame Capacities'!$BW$11)*'Frame Capacities'!$BO$4*('Frame Capacities'!$BR$11)+'Frame Capacities'!$BK$11),(AND((O148&gt;'Frame Capacities'!$BX$11),(O148&lt;='Frame Capacities'!$BZ$11))),((O148-'Frame Capacities'!$BX$11)*'Frame Capacities'!$BO$4*('Frame Capacities'!$BT$11)+'Frame Capacities'!$BL$11))</f>
        <v>132.04132731281496</v>
      </c>
      <c r="U148" s="253">
        <f>T148*K148</f>
        <v>396.1239819384449</v>
      </c>
      <c r="V148" s="21">
        <f>U150/AB148</f>
        <v>299.99990170475093</v>
      </c>
      <c r="W148" s="238"/>
      <c r="X148" s="365">
        <v>3</v>
      </c>
      <c r="Y148" s="21">
        <f>'Structural Information'!$AJ$6</f>
        <v>63.074599999999997</v>
      </c>
      <c r="Z148" s="21">
        <f>Y148*M148</f>
        <v>0.57945113339535936</v>
      </c>
      <c r="AA148" s="21">
        <f>Z148*L148</f>
        <v>5.0701974172093944</v>
      </c>
      <c r="AB148" s="21">
        <f>AA151/Z151</f>
        <v>6.4960330682832055</v>
      </c>
    </row>
    <row r="149" spans="10:28" x14ac:dyDescent="0.25">
      <c r="J149" s="319">
        <v>2</v>
      </c>
      <c r="K149" s="253">
        <f>'Structural Information'!$AC$7</f>
        <v>3</v>
      </c>
      <c r="L149" s="253">
        <f>L150+K149</f>
        <v>5.75</v>
      </c>
      <c r="M149" s="320">
        <f>'Yield Mechanism'!$X$58</f>
        <v>7.2090036431822126E-3</v>
      </c>
      <c r="N149" s="25">
        <f>M149-M150</f>
        <v>3.4624621769480395E-3</v>
      </c>
      <c r="O149" s="321">
        <f>N149/K149</f>
        <v>1.1541540589826798E-3</v>
      </c>
      <c r="P149" s="320">
        <f>$C$27</f>
        <v>9.175559679266896E-3</v>
      </c>
      <c r="Q149" s="320">
        <f>$D$27</f>
        <v>1.769385693901867E-3</v>
      </c>
      <c r="R149" s="21">
        <f>O149/P149</f>
        <v>0.12578568494198861</v>
      </c>
      <c r="S149" s="21">
        <f t="shared" ref="S149:S150" si="34">O149/Q149</f>
        <v>0.65229082780562542</v>
      </c>
      <c r="T149" s="253">
        <f>_xlfn.IFS((O149&lt;='Infill Capacities'!$CT$12),(O149*'Infill Capacities'!$CO$12*'Infill Capacities'!$CN$5),(AND((O149&gt;'Infill Capacities'!$CT$12),(O149&lt;='Infill Capacities'!$CU$12))),((O149-'Infill Capacities'!$CT$12)*'Infill Capacities'!$CN$5*('Infill Capacities'!$CP$12)+'Infill Capacities'!$CJ$12),(AND((O149&gt;'Infill Capacities'!$CU$12),(O149&lt;='Infill Capacities'!$CV$12))),((O149-'Infill Capacities'!$CU$12)*'Infill Capacities'!$CN$5*('Infill Capacities'!$CQ$12)+'Infill Capacities'!$CK$12),(AND((O149&gt;'Infill Capacities'!$CV$12),(O149&lt;='Infill Capacities'!$CW$12))),((O149-'Infill Capacities'!$CV$12)*'Infill Capacities'!$CN$5*('Infill Capacities'!$CR$12)+'Infill Capacities'!$CM$12))+_xlfn.IFS((O149&lt;='Frame Capacities'!$BV$12),(O149*'Frame Capacities'!$BO$5*'Frame Capacities'!$BP$12),(AND((O149&gt;'Frame Capacities'!$BV$12),(O149&lt;='Frame Capacities'!$BW$12))),((O149-'Frame Capacities'!$BV$12)*'Frame Capacities'!$BO$5*('Frame Capacities'!$BQ$12)+'Frame Capacities'!$BJ$12),(AND((O149&gt;'Frame Capacities'!$BW$12),(O149&lt;='Frame Capacities'!$BX$12))),((O149-'Frame Capacities'!$BW$12)*'Frame Capacities'!$BO$5*('Frame Capacities'!$BR$12)+'Frame Capacities'!$BK$12),(AND((O149&gt;'Frame Capacities'!$BX$12),(O149&lt;='Frame Capacities'!$BZ$12))),((O149-'Frame Capacities'!$BX$12)*'Frame Capacities'!$BO$5*('Frame Capacities'!$BT$12)+'Frame Capacities'!$BL$12))</f>
        <v>242.56215774143493</v>
      </c>
      <c r="U149" s="253">
        <f>U148+T149*K149</f>
        <v>1123.8104551627498</v>
      </c>
      <c r="V149" s="322"/>
      <c r="W149" s="238"/>
      <c r="X149" s="365">
        <v>2</v>
      </c>
      <c r="Y149" s="21">
        <f>'Structural Information'!$AJ$7</f>
        <v>67.278400000000005</v>
      </c>
      <c r="Z149" s="21">
        <f>Y149*M149</f>
        <v>0.48501023070747024</v>
      </c>
      <c r="AA149" s="21">
        <f>Z149*L149</f>
        <v>2.788808826567954</v>
      </c>
      <c r="AB149" s="363" t="s">
        <v>338</v>
      </c>
    </row>
    <row r="150" spans="10:28" x14ac:dyDescent="0.25">
      <c r="J150" s="319">
        <v>1</v>
      </c>
      <c r="K150" s="253">
        <f>'Structural Information'!$AC$8</f>
        <v>2.75</v>
      </c>
      <c r="L150" s="253">
        <f>K150</f>
        <v>2.75</v>
      </c>
      <c r="M150" s="320">
        <f>'Yield Mechanism'!$X$59</f>
        <v>3.7465414662341732E-3</v>
      </c>
      <c r="N150" s="25">
        <f>M150</f>
        <v>3.7465414662341732E-3</v>
      </c>
      <c r="O150" s="321">
        <f>N150/K150</f>
        <v>1.3623787149942448E-3</v>
      </c>
      <c r="P150" s="320">
        <f>$C$28</f>
        <v>8.2177865177759084E-3</v>
      </c>
      <c r="Q150" s="320">
        <f>$D$28</f>
        <v>1.7399209257659403E-3</v>
      </c>
      <c r="R150" s="21">
        <f t="shared" ref="R150" si="35">O150/P150</f>
        <v>0.16578414540792474</v>
      </c>
      <c r="S150" s="21">
        <f t="shared" si="34"/>
        <v>0.7830118569293627</v>
      </c>
      <c r="T150" s="253">
        <f>_xlfn.IFS((O150&lt;='Infill Capacities'!$CT$13),(O150*'Infill Capacities'!$CO$13*'Infill Capacities'!$CN$6),(AND((O150&gt;'Infill Capacities'!$CT$13),(O150&lt;='Infill Capacities'!$CU$13))),((O150-'Infill Capacities'!$CT$13)*'Infill Capacities'!$CN$6*('Infill Capacities'!$CP$13)+'Infill Capacities'!$CJ$13),(AND((O150&gt;'Infill Capacities'!$CU$13),(O150&lt;='Infill Capacities'!$CV$13))),((O150-'Infill Capacities'!$CU$13)*'Infill Capacities'!$CN$6*('Infill Capacities'!$CQ$13)+'Infill Capacities'!$CK$13),(AND((O150&gt;'Infill Capacities'!$CV$13),(O150&lt;='Infill Capacities'!$CW$13))),((O150-'Infill Capacities'!$CV$13)*'Infill Capacities'!$CN$6*('Infill Capacities'!$CR$13)+'Infill Capacities'!$CM$13))+_xlfn.IFS((O150&lt;='Frame Capacities'!$BV$13),(O150*'Frame Capacities'!$BO$6*'Frame Capacities'!$BP$13),(AND((O150&gt;'Frame Capacities'!$BV$13),(O150&lt;='Frame Capacities'!$BW$13))),((O150-'Frame Capacities'!$BV$13)*'Frame Capacities'!$BO$6*('Frame Capacities'!$BQ$13)+'Frame Capacities'!$BJ$13),(AND((O150&gt;'Frame Capacities'!$BW$13),(O150&lt;='Frame Capacities'!$BX$13))),((O150-'Frame Capacities'!$BW$13)*'Frame Capacities'!$BO$6*('Frame Capacities'!$BR$13)+'Frame Capacities'!$BK$13),(AND((O150&gt;'Frame Capacities'!$BX$13),(O150&lt;='Frame Capacities'!$BZ$13))),((O150-'Frame Capacities'!$BX$13)*'Frame Capacities'!$BO$6*('Frame Capacities'!$BT$13)+'Frame Capacities'!$BL$13))</f>
        <v>299.99957337928117</v>
      </c>
      <c r="U150" s="253">
        <f>U149+T150*K150</f>
        <v>1948.809281955773</v>
      </c>
      <c r="V150" s="323"/>
      <c r="W150" s="238"/>
      <c r="X150" s="365">
        <v>1</v>
      </c>
      <c r="Y150" s="21">
        <f>'Structural Information'!$AJ$8</f>
        <v>67.278400000000005</v>
      </c>
      <c r="Z150" s="21">
        <f>Y150*M150</f>
        <v>0.25206131538188919</v>
      </c>
      <c r="AA150" s="21">
        <f>Z150*L150</f>
        <v>0.6931686173001953</v>
      </c>
      <c r="AB150" s="252">
        <f>T150/M148</f>
        <v>32655.64945949996</v>
      </c>
    </row>
    <row r="151" spans="10:28" x14ac:dyDescent="0.25">
      <c r="V151" s="367"/>
      <c r="W151" s="238"/>
      <c r="X151" s="370"/>
      <c r="Y151" s="363" t="s">
        <v>78</v>
      </c>
      <c r="Z151" s="324">
        <f>SUM(Z148:Z150)</f>
        <v>1.3165226794847187</v>
      </c>
      <c r="AA151" s="324">
        <f>SUM(AA148:AA150)</f>
        <v>8.5521748610775443</v>
      </c>
      <c r="AB151" s="366" t="s">
        <v>340</v>
      </c>
    </row>
    <row r="152" spans="10:28" x14ac:dyDescent="0.25">
      <c r="W152" s="238"/>
      <c r="X152" s="370"/>
      <c r="Y152" s="368"/>
      <c r="Z152" s="368"/>
      <c r="AA152" s="369"/>
      <c r="AB152" s="21">
        <f>(('Structural Information'!$AJ$6*M148+'Structural Information'!$AJ$7*M149+'Structural Information'!$AJ$8*M150)^2)/('Structural Information'!$AJ$6*M148*M148+'Structural Information'!$AJ$7*M149*M149+'Structural Information'!$AJ$8*M150*M150)</f>
        <v>177.5111013068915</v>
      </c>
    </row>
    <row r="153" spans="10:28" x14ac:dyDescent="0.25">
      <c r="W153" s="238"/>
      <c r="X153" s="370"/>
      <c r="Y153" s="16"/>
      <c r="Z153" s="16"/>
      <c r="AA153" s="335"/>
      <c r="AB153" s="363" t="s">
        <v>339</v>
      </c>
    </row>
    <row r="154" spans="10:28" x14ac:dyDescent="0.25">
      <c r="X154" s="371"/>
      <c r="Y154" s="337"/>
      <c r="Z154" s="337"/>
      <c r="AA154" s="338"/>
      <c r="AB154" s="252">
        <f>2*PI()*SQRT(AB152/AB150)</f>
        <v>0.46324790595966903</v>
      </c>
    </row>
    <row r="156" spans="10:28" ht="15.75" x14ac:dyDescent="0.25">
      <c r="J156" s="866" t="s">
        <v>345</v>
      </c>
      <c r="K156" s="867"/>
      <c r="L156" s="867"/>
      <c r="M156" s="867"/>
      <c r="N156" s="867"/>
      <c r="O156" s="867"/>
      <c r="P156" s="867"/>
      <c r="Q156" s="867"/>
      <c r="R156" s="867"/>
      <c r="S156" s="867"/>
      <c r="T156" s="867"/>
      <c r="U156" s="867"/>
      <c r="V156" s="868"/>
      <c r="X156" s="863" t="s">
        <v>106</v>
      </c>
      <c r="Y156" s="863"/>
      <c r="Z156" s="863"/>
      <c r="AA156" s="863"/>
      <c r="AB156" s="863"/>
    </row>
    <row r="157" spans="10:28" ht="15" customHeight="1" x14ac:dyDescent="0.25">
      <c r="J157" s="856" t="s">
        <v>5</v>
      </c>
      <c r="K157" s="857" t="s">
        <v>3</v>
      </c>
      <c r="L157" s="857" t="s">
        <v>72</v>
      </c>
      <c r="M157" s="856" t="s">
        <v>74</v>
      </c>
      <c r="N157" s="856" t="s">
        <v>81</v>
      </c>
      <c r="O157" s="857" t="s">
        <v>101</v>
      </c>
      <c r="P157" s="857" t="s">
        <v>261</v>
      </c>
      <c r="Q157" s="857" t="s">
        <v>262</v>
      </c>
      <c r="R157" s="856" t="s">
        <v>397</v>
      </c>
      <c r="S157" s="856" t="s">
        <v>398</v>
      </c>
      <c r="T157" s="856" t="s">
        <v>75</v>
      </c>
      <c r="U157" s="857" t="s">
        <v>102</v>
      </c>
      <c r="V157" s="856" t="s">
        <v>79</v>
      </c>
      <c r="X157" s="856" t="s">
        <v>5</v>
      </c>
      <c r="Y157" s="858" t="s">
        <v>76</v>
      </c>
      <c r="Z157" s="858" t="s">
        <v>77</v>
      </c>
      <c r="AA157" s="858" t="s">
        <v>104</v>
      </c>
      <c r="AB157" s="857" t="s">
        <v>105</v>
      </c>
    </row>
    <row r="158" spans="10:28" x14ac:dyDescent="0.25">
      <c r="J158" s="564"/>
      <c r="K158" s="794"/>
      <c r="L158" s="794"/>
      <c r="M158" s="564"/>
      <c r="N158" s="564"/>
      <c r="O158" s="794"/>
      <c r="P158" s="794"/>
      <c r="Q158" s="794"/>
      <c r="R158" s="564"/>
      <c r="S158" s="564"/>
      <c r="T158" s="564"/>
      <c r="U158" s="794"/>
      <c r="V158" s="564"/>
      <c r="X158" s="564"/>
      <c r="Y158" s="859"/>
      <c r="Z158" s="859"/>
      <c r="AA158" s="859"/>
      <c r="AB158" s="794"/>
    </row>
    <row r="159" spans="10:28" ht="15" customHeight="1" x14ac:dyDescent="0.25">
      <c r="J159" s="319">
        <v>3</v>
      </c>
      <c r="K159" s="253">
        <f>'Structural Information'!$AC$6</f>
        <v>3</v>
      </c>
      <c r="L159" s="253">
        <f>L160+K159</f>
        <v>8.75</v>
      </c>
      <c r="M159" s="320">
        <f>'Yield Mechanism'!$X$57</f>
        <v>9.1867587490901161E-3</v>
      </c>
      <c r="N159" s="25">
        <f>M159-M160</f>
        <v>1.9777551059079034E-3</v>
      </c>
      <c r="O159" s="321">
        <f>N159/K159</f>
        <v>6.5925170196930118E-4</v>
      </c>
      <c r="P159" s="320">
        <f>$C$26</f>
        <v>9.5976000000000013E-3</v>
      </c>
      <c r="Q159" s="320">
        <f>$D$26</f>
        <v>1.8437014149798058E-3</v>
      </c>
      <c r="R159" s="253">
        <f>O159/P159</f>
        <v>6.8689224594617515E-2</v>
      </c>
      <c r="S159" s="21">
        <f>O159/Q159</f>
        <v>0.35756966752478303</v>
      </c>
      <c r="T159" s="253">
        <f>_xlfn.IFS((O159&lt;='Infill Capacities'!$CT$11),(O159*'Infill Capacities'!$CO$11*'Infill Capacities'!$CN$4),(AND((O159&gt;'Infill Capacities'!$CT$11),(O159&lt;='Infill Capacities'!$CU$11))),((O159-'Infill Capacities'!$CT$11)*'Infill Capacities'!$CN$4*('Infill Capacities'!$CP$11)+'Infill Capacities'!$CJ$11),(AND((O159&gt;'Infill Capacities'!$CU$11),(O159&lt;='Infill Capacities'!$CV$11))),((O159-'Infill Capacities'!$CU$11)*'Infill Capacities'!$CN$4*('Infill Capacities'!$CQ$11)+'Infill Capacities'!$CK$11),(AND((O159&gt;'Infill Capacities'!$CV$11),(O159&lt;='Infill Capacities'!$CW$11))),((O159-'Infill Capacities'!$CV$11)*'Infill Capacities'!$CN$4*('Infill Capacities'!$CR$11)+'Infill Capacities'!$CM$11))+_xlfn.IFS((O159&lt;='Frame Capacities'!$BV$11),(O159*'Frame Capacities'!$BO$4*'Frame Capacities'!$BP$11),(AND((O159&gt;'Frame Capacities'!$BV$11),(O159&lt;='Frame Capacities'!$BW$11))),((O159-'Frame Capacities'!$BV$11)*'Frame Capacities'!$BO$4*('Frame Capacities'!$BQ$11)+'Frame Capacities'!$BJ$11),(AND((O159&gt;'Frame Capacities'!$BW$11),(O159&lt;='Frame Capacities'!$BX$11))),((O159-'Frame Capacities'!$BW$11)*'Frame Capacities'!$BO$4*('Frame Capacities'!$BR$11)+'Frame Capacities'!$BK$11),(AND((O159&gt;'Frame Capacities'!$BX$11),(O159&lt;='Frame Capacities'!$BZ$11))),((O159-'Frame Capacities'!$BX$11)*'Frame Capacities'!$BO$4*('Frame Capacities'!$BT$11)+'Frame Capacities'!$BL$11))</f>
        <v>132.04132731281496</v>
      </c>
      <c r="U159" s="253">
        <f>T159*K159</f>
        <v>396.1239819384449</v>
      </c>
      <c r="V159" s="21">
        <f>U161/AB159</f>
        <v>299.99990170475093</v>
      </c>
      <c r="W159" s="238"/>
      <c r="X159" s="365">
        <v>3</v>
      </c>
      <c r="Y159" s="21">
        <f>'Structural Information'!$AJ$6</f>
        <v>63.074599999999997</v>
      </c>
      <c r="Z159" s="21">
        <f>Y159*M159</f>
        <v>0.57945113339535936</v>
      </c>
      <c r="AA159" s="21">
        <f>Z159*L159</f>
        <v>5.0701974172093944</v>
      </c>
      <c r="AB159" s="21">
        <f>AA162/Z162</f>
        <v>6.4960330682832055</v>
      </c>
    </row>
    <row r="160" spans="10:28" x14ac:dyDescent="0.25">
      <c r="J160" s="319">
        <v>2</v>
      </c>
      <c r="K160" s="253">
        <f>'Structural Information'!$AC$7</f>
        <v>3</v>
      </c>
      <c r="L160" s="253">
        <f>L161+K160</f>
        <v>5.75</v>
      </c>
      <c r="M160" s="320">
        <f>'Yield Mechanism'!$X$58</f>
        <v>7.2090036431822126E-3</v>
      </c>
      <c r="N160" s="25">
        <f>M160-M161</f>
        <v>3.4624621769480395E-3</v>
      </c>
      <c r="O160" s="321">
        <f>N160/K160</f>
        <v>1.1541540589826798E-3</v>
      </c>
      <c r="P160" s="320">
        <f>$C$27</f>
        <v>9.175559679266896E-3</v>
      </c>
      <c r="Q160" s="320">
        <f>$D$27</f>
        <v>1.769385693901867E-3</v>
      </c>
      <c r="R160" s="21">
        <f>O160/P160</f>
        <v>0.12578568494198861</v>
      </c>
      <c r="S160" s="21">
        <f t="shared" ref="S160:S161" si="36">O160/Q160</f>
        <v>0.65229082780562542</v>
      </c>
      <c r="T160" s="253">
        <f>_xlfn.IFS((O160&lt;='Infill Capacities'!$CT$12),(O160*'Infill Capacities'!$CO$12*'Infill Capacities'!$CN$5),(AND((O160&gt;'Infill Capacities'!$CT$12),(O160&lt;='Infill Capacities'!$CU$12))),((O160-'Infill Capacities'!$CT$12)*'Infill Capacities'!$CN$5*('Infill Capacities'!$CP$12)+'Infill Capacities'!$CJ$12),(AND((O160&gt;'Infill Capacities'!$CU$12),(O160&lt;='Infill Capacities'!$CV$12))),((O160-'Infill Capacities'!$CU$12)*'Infill Capacities'!$CN$5*('Infill Capacities'!$CQ$12)+'Infill Capacities'!$CK$12),(AND((O160&gt;'Infill Capacities'!$CV$12),(O160&lt;='Infill Capacities'!$CW$12))),((O160-'Infill Capacities'!$CV$12)*'Infill Capacities'!$CN$5*('Infill Capacities'!$CR$12)+'Infill Capacities'!$CM$12))+_xlfn.IFS((O160&lt;='Frame Capacities'!$BV$12),(O160*'Frame Capacities'!$BO$5*'Frame Capacities'!$BP$12),(AND((O160&gt;'Frame Capacities'!$BV$12),(O160&lt;='Frame Capacities'!$BW$12))),((O160-'Frame Capacities'!$BV$12)*'Frame Capacities'!$BO$5*('Frame Capacities'!$BQ$12)+'Frame Capacities'!$BJ$12),(AND((O160&gt;'Frame Capacities'!$BW$12),(O160&lt;='Frame Capacities'!$BX$12))),((O160-'Frame Capacities'!$BW$12)*'Frame Capacities'!$BO$5*('Frame Capacities'!$BR$12)+'Frame Capacities'!$BK$12),(AND((O160&gt;'Frame Capacities'!$BX$12),(O160&lt;='Frame Capacities'!$BZ$12))),((O160-'Frame Capacities'!$BX$12)*'Frame Capacities'!$BO$5*('Frame Capacities'!$BT$12)+'Frame Capacities'!$BL$12))</f>
        <v>242.56215774143493</v>
      </c>
      <c r="U160" s="253">
        <f>U159+T160*K160</f>
        <v>1123.8104551627498</v>
      </c>
      <c r="V160" s="322"/>
      <c r="W160" s="238"/>
      <c r="X160" s="365">
        <v>2</v>
      </c>
      <c r="Y160" s="21">
        <f>'Structural Information'!$AJ$7</f>
        <v>67.278400000000005</v>
      </c>
      <c r="Z160" s="21">
        <f>Y160*M160</f>
        <v>0.48501023070747024</v>
      </c>
      <c r="AA160" s="21">
        <f>Z160*L160</f>
        <v>2.788808826567954</v>
      </c>
      <c r="AB160" s="363" t="s">
        <v>338</v>
      </c>
    </row>
    <row r="161" spans="10:28" x14ac:dyDescent="0.25">
      <c r="J161" s="319">
        <v>1</v>
      </c>
      <c r="K161" s="253">
        <f>'Structural Information'!$AC$8</f>
        <v>2.75</v>
      </c>
      <c r="L161" s="253">
        <f>K161</f>
        <v>2.75</v>
      </c>
      <c r="M161" s="320">
        <f>'Yield Mechanism'!$X$59</f>
        <v>3.7465414662341732E-3</v>
      </c>
      <c r="N161" s="25">
        <f>M161</f>
        <v>3.7465414662341732E-3</v>
      </c>
      <c r="O161" s="321">
        <f>N161/K161</f>
        <v>1.3623787149942448E-3</v>
      </c>
      <c r="P161" s="320">
        <f>$C$28</f>
        <v>8.2177865177759084E-3</v>
      </c>
      <c r="Q161" s="320">
        <f>$D$28</f>
        <v>1.7399209257659403E-3</v>
      </c>
      <c r="R161" s="21">
        <f t="shared" ref="R161" si="37">O161/P161</f>
        <v>0.16578414540792474</v>
      </c>
      <c r="S161" s="21">
        <f t="shared" si="36"/>
        <v>0.7830118569293627</v>
      </c>
      <c r="T161" s="253">
        <f>_xlfn.IFS((O161&lt;='Infill Capacities'!$CT$13),(O161*'Infill Capacities'!$CO$13*'Infill Capacities'!$CN$6),(AND((O161&gt;'Infill Capacities'!$CT$13),(O161&lt;='Infill Capacities'!$CU$13))),((O161-'Infill Capacities'!$CT$13)*'Infill Capacities'!$CN$6*('Infill Capacities'!$CP$13)+'Infill Capacities'!$CJ$13),(AND((O161&gt;'Infill Capacities'!$CU$13),(O161&lt;='Infill Capacities'!$CV$13))),((O161-'Infill Capacities'!$CU$13)*'Infill Capacities'!$CN$6*('Infill Capacities'!$CQ$13)+'Infill Capacities'!$CK$13),(AND((O161&gt;'Infill Capacities'!$CV$13),(O161&lt;='Infill Capacities'!$CW$13))),((O161-'Infill Capacities'!$CV$13)*'Infill Capacities'!$CN$6*('Infill Capacities'!$CR$13)+'Infill Capacities'!$CM$13))+_xlfn.IFS((O161&lt;='Frame Capacities'!$BV$13),(O161*'Frame Capacities'!$BO$6*'Frame Capacities'!$BP$13),(AND((O161&gt;'Frame Capacities'!$BV$13),(O161&lt;='Frame Capacities'!$BW$13))),((O161-'Frame Capacities'!$BV$13)*'Frame Capacities'!$BO$6*('Frame Capacities'!$BQ$13)+'Frame Capacities'!$BJ$13),(AND((O161&gt;'Frame Capacities'!$BW$13),(O161&lt;='Frame Capacities'!$BX$13))),((O161-'Frame Capacities'!$BW$13)*'Frame Capacities'!$BO$6*('Frame Capacities'!$BR$13)+'Frame Capacities'!$BK$13),(AND((O161&gt;'Frame Capacities'!$BX$13),(O161&lt;='Frame Capacities'!$BZ$13))),((O161-'Frame Capacities'!$BX$13)*'Frame Capacities'!$BO$6*('Frame Capacities'!$BT$13)+'Frame Capacities'!$BL$13))</f>
        <v>299.99957337928117</v>
      </c>
      <c r="U161" s="253">
        <f>U160+T161*K161</f>
        <v>1948.809281955773</v>
      </c>
      <c r="V161" s="323"/>
      <c r="W161" s="238"/>
      <c r="X161" s="365">
        <v>1</v>
      </c>
      <c r="Y161" s="21">
        <f>'Structural Information'!$AJ$8</f>
        <v>67.278400000000005</v>
      </c>
      <c r="Z161" s="21">
        <f>Y161*M161</f>
        <v>0.25206131538188919</v>
      </c>
      <c r="AA161" s="21">
        <f>Z161*L161</f>
        <v>0.6931686173001953</v>
      </c>
      <c r="AB161" s="252">
        <f>T161/M159</f>
        <v>32655.64945949996</v>
      </c>
    </row>
    <row r="162" spans="10:28" x14ac:dyDescent="0.25">
      <c r="V162" s="367"/>
      <c r="W162" s="238"/>
      <c r="X162" s="370"/>
      <c r="Y162" s="363" t="s">
        <v>78</v>
      </c>
      <c r="Z162" s="324">
        <f>SUM(Z159:Z161)</f>
        <v>1.3165226794847187</v>
      </c>
      <c r="AA162" s="324">
        <f>SUM(AA159:AA161)</f>
        <v>8.5521748610775443</v>
      </c>
      <c r="AB162" s="366" t="s">
        <v>340</v>
      </c>
    </row>
    <row r="163" spans="10:28" x14ac:dyDescent="0.25">
      <c r="W163" s="238"/>
      <c r="X163" s="370"/>
      <c r="Y163" s="368"/>
      <c r="Z163" s="368"/>
      <c r="AA163" s="369"/>
      <c r="AB163" s="21">
        <f>(('Structural Information'!$AJ$6*M159+'Structural Information'!$AJ$7*M160+'Structural Information'!$AJ$8*M161)^2)/('Structural Information'!$AJ$6*M159*M159+'Structural Information'!$AJ$7*M160*M160+'Structural Information'!$AJ$8*M161*M161)</f>
        <v>177.5111013068915</v>
      </c>
    </row>
    <row r="164" spans="10:28" x14ac:dyDescent="0.25">
      <c r="W164" s="238"/>
      <c r="X164" s="370"/>
      <c r="Y164" s="16"/>
      <c r="Z164" s="16"/>
      <c r="AA164" s="335"/>
      <c r="AB164" s="363" t="s">
        <v>339</v>
      </c>
    </row>
    <row r="165" spans="10:28" x14ac:dyDescent="0.25">
      <c r="X165" s="371"/>
      <c r="Y165" s="337"/>
      <c r="Z165" s="337"/>
      <c r="AA165" s="338"/>
      <c r="AB165" s="252">
        <f>2*PI()*SQRT(AB163/AB161)</f>
        <v>0.46324790595966903</v>
      </c>
    </row>
    <row r="167" spans="10:28" ht="15.75" x14ac:dyDescent="0.25">
      <c r="J167" s="860" t="s">
        <v>346</v>
      </c>
      <c r="K167" s="861"/>
      <c r="L167" s="861"/>
      <c r="M167" s="861"/>
      <c r="N167" s="861"/>
      <c r="O167" s="861"/>
      <c r="P167" s="861"/>
      <c r="Q167" s="861"/>
      <c r="R167" s="861"/>
      <c r="S167" s="861"/>
      <c r="T167" s="861"/>
      <c r="U167" s="861"/>
      <c r="V167" s="862"/>
      <c r="W167" s="339"/>
      <c r="X167" s="860" t="s">
        <v>106</v>
      </c>
      <c r="Y167" s="861"/>
      <c r="Z167" s="861"/>
      <c r="AA167" s="861"/>
      <c r="AB167" s="862"/>
    </row>
    <row r="168" spans="10:28" ht="15" customHeight="1" x14ac:dyDescent="0.25">
      <c r="J168" s="856" t="s">
        <v>5</v>
      </c>
      <c r="K168" s="857" t="s">
        <v>3</v>
      </c>
      <c r="L168" s="857" t="s">
        <v>72</v>
      </c>
      <c r="M168" s="856" t="s">
        <v>74</v>
      </c>
      <c r="N168" s="856" t="s">
        <v>81</v>
      </c>
      <c r="O168" s="857" t="s">
        <v>101</v>
      </c>
      <c r="P168" s="857" t="s">
        <v>261</v>
      </c>
      <c r="Q168" s="857" t="s">
        <v>262</v>
      </c>
      <c r="R168" s="856" t="s">
        <v>397</v>
      </c>
      <c r="S168" s="856" t="s">
        <v>398</v>
      </c>
      <c r="T168" s="856" t="s">
        <v>75</v>
      </c>
      <c r="U168" s="857" t="s">
        <v>102</v>
      </c>
      <c r="V168" s="856" t="s">
        <v>79</v>
      </c>
      <c r="X168" s="856" t="s">
        <v>5</v>
      </c>
      <c r="Y168" s="858" t="s">
        <v>76</v>
      </c>
      <c r="Z168" s="858" t="s">
        <v>77</v>
      </c>
      <c r="AA168" s="858" t="s">
        <v>104</v>
      </c>
      <c r="AB168" s="857" t="s">
        <v>105</v>
      </c>
    </row>
    <row r="169" spans="10:28" x14ac:dyDescent="0.25">
      <c r="J169" s="564"/>
      <c r="K169" s="794"/>
      <c r="L169" s="794"/>
      <c r="M169" s="564"/>
      <c r="N169" s="564"/>
      <c r="O169" s="794"/>
      <c r="P169" s="794"/>
      <c r="Q169" s="794"/>
      <c r="R169" s="564"/>
      <c r="S169" s="564"/>
      <c r="T169" s="564"/>
      <c r="U169" s="794"/>
      <c r="V169" s="564"/>
      <c r="X169" s="564"/>
      <c r="Y169" s="859"/>
      <c r="Z169" s="859"/>
      <c r="AA169" s="859"/>
      <c r="AB169" s="794"/>
    </row>
    <row r="170" spans="10:28" x14ac:dyDescent="0.25">
      <c r="J170" s="319">
        <v>3</v>
      </c>
      <c r="K170" s="253">
        <f>'Structural Information'!$AC$6</f>
        <v>3</v>
      </c>
      <c r="L170" s="253">
        <f>L171+K170</f>
        <v>8.75</v>
      </c>
      <c r="M170" s="320">
        <f>'Yield Mechanism'!$X$57</f>
        <v>9.1867587490901161E-3</v>
      </c>
      <c r="N170" s="25">
        <f>M170-M171</f>
        <v>1.9777551059079034E-3</v>
      </c>
      <c r="O170" s="321">
        <f>N170/K170</f>
        <v>6.5925170196930118E-4</v>
      </c>
      <c r="P170" s="320">
        <f>$C$26</f>
        <v>9.5976000000000013E-3</v>
      </c>
      <c r="Q170" s="320">
        <f>$D$26</f>
        <v>1.8437014149798058E-3</v>
      </c>
      <c r="R170" s="253">
        <f>O170/P170</f>
        <v>6.8689224594617515E-2</v>
      </c>
      <c r="S170" s="21">
        <f>O170/Q170</f>
        <v>0.35756966752478303</v>
      </c>
      <c r="T170" s="253">
        <f>_xlfn.IFS((O170&lt;='Infill Capacities'!$CT$11),(O170*'Infill Capacities'!$CO$11*'Infill Capacities'!$CN$4),(AND((O170&gt;'Infill Capacities'!$CT$11),(O170&lt;='Infill Capacities'!$CU$11))),((O170-'Infill Capacities'!$CT$11)*'Infill Capacities'!$CN$4*('Infill Capacities'!$CP$11)+'Infill Capacities'!$CJ$11),(AND((O170&gt;'Infill Capacities'!$CU$11),(O170&lt;='Infill Capacities'!$CV$11))),((O170-'Infill Capacities'!$CU$11)*'Infill Capacities'!$CN$4*('Infill Capacities'!$CQ$11)+'Infill Capacities'!$CK$11),(AND((O170&gt;'Infill Capacities'!$CV$11),(O170&lt;='Infill Capacities'!$CW$11))),((O170-'Infill Capacities'!$CV$11)*'Infill Capacities'!$CN$4*('Infill Capacities'!$CR$11)+'Infill Capacities'!$CM$11))+_xlfn.IFS((O170&lt;='Frame Capacities'!$BV$11),(O170*'Frame Capacities'!$BO$4*'Frame Capacities'!$BP$11),(AND((O170&gt;'Frame Capacities'!$BV$11),(O170&lt;='Frame Capacities'!$BW$11))),((O170-'Frame Capacities'!$BV$11)*'Frame Capacities'!$BO$4*('Frame Capacities'!$BQ$11)+'Frame Capacities'!$BJ$11),(AND((O170&gt;'Frame Capacities'!$BW$11),(O170&lt;='Frame Capacities'!$BX$11))),((O170-'Frame Capacities'!$BW$11)*'Frame Capacities'!$BO$4*('Frame Capacities'!$BR$11)+'Frame Capacities'!$BK$11),(AND((O170&gt;'Frame Capacities'!$BX$11),(O170&lt;='Frame Capacities'!$BZ$11))),((O170-'Frame Capacities'!$BX$11)*'Frame Capacities'!$BO$4*('Frame Capacities'!$BT$11)+'Frame Capacities'!$BL$11))</f>
        <v>132.04132731281496</v>
      </c>
      <c r="U170" s="253">
        <f>T170*K170</f>
        <v>396.1239819384449</v>
      </c>
      <c r="V170" s="21">
        <f>U172/AB170</f>
        <v>299.99990170475093</v>
      </c>
      <c r="W170" s="238"/>
      <c r="X170" s="365">
        <v>3</v>
      </c>
      <c r="Y170" s="21">
        <f>'Structural Information'!$AJ$6</f>
        <v>63.074599999999997</v>
      </c>
      <c r="Z170" s="21">
        <f>Y170*M170</f>
        <v>0.57945113339535936</v>
      </c>
      <c r="AA170" s="21">
        <f>Z170*L170</f>
        <v>5.0701974172093944</v>
      </c>
      <c r="AB170" s="21">
        <f>AA173/Z173</f>
        <v>6.4960330682832055</v>
      </c>
    </row>
    <row r="171" spans="10:28" x14ac:dyDescent="0.25">
      <c r="J171" s="319">
        <v>2</v>
      </c>
      <c r="K171" s="253">
        <f>'Structural Information'!$AC$7</f>
        <v>3</v>
      </c>
      <c r="L171" s="253">
        <f>L172+K171</f>
        <v>5.75</v>
      </c>
      <c r="M171" s="320">
        <f>'Yield Mechanism'!$X$58</f>
        <v>7.2090036431822126E-3</v>
      </c>
      <c r="N171" s="25">
        <f>M171-M172</f>
        <v>3.4624621769480395E-3</v>
      </c>
      <c r="O171" s="321">
        <f>N171/K171</f>
        <v>1.1541540589826798E-3</v>
      </c>
      <c r="P171" s="320">
        <f>$C$27</f>
        <v>9.175559679266896E-3</v>
      </c>
      <c r="Q171" s="320">
        <f>$D$27</f>
        <v>1.769385693901867E-3</v>
      </c>
      <c r="R171" s="21">
        <f>O171/P171</f>
        <v>0.12578568494198861</v>
      </c>
      <c r="S171" s="21">
        <f t="shared" ref="S171:S172" si="38">O171/Q171</f>
        <v>0.65229082780562542</v>
      </c>
      <c r="T171" s="253">
        <f>_xlfn.IFS((O171&lt;='Infill Capacities'!$CT$12),(O171*'Infill Capacities'!$CO$12*'Infill Capacities'!$CN$5),(AND((O171&gt;'Infill Capacities'!$CT$12),(O171&lt;='Infill Capacities'!$CU$12))),((O171-'Infill Capacities'!$CT$12)*'Infill Capacities'!$CN$5*('Infill Capacities'!$CP$12)+'Infill Capacities'!$CJ$12),(AND((O171&gt;'Infill Capacities'!$CU$12),(O171&lt;='Infill Capacities'!$CV$12))),((O171-'Infill Capacities'!$CU$12)*'Infill Capacities'!$CN$5*('Infill Capacities'!$CQ$12)+'Infill Capacities'!$CK$12),(AND((O171&gt;'Infill Capacities'!$CV$12),(O171&lt;='Infill Capacities'!$CW$12))),((O171-'Infill Capacities'!$CV$12)*'Infill Capacities'!$CN$5*('Infill Capacities'!$CR$12)+'Infill Capacities'!$CM$12))+_xlfn.IFS((O171&lt;='Frame Capacities'!$BV$12),(O171*'Frame Capacities'!$BO$5*'Frame Capacities'!$BP$12),(AND((O171&gt;'Frame Capacities'!$BV$12),(O171&lt;='Frame Capacities'!$BW$12))),((O171-'Frame Capacities'!$BV$12)*'Frame Capacities'!$BO$5*('Frame Capacities'!$BQ$12)+'Frame Capacities'!$BJ$12),(AND((O171&gt;'Frame Capacities'!$BW$12),(O171&lt;='Frame Capacities'!$BX$12))),((O171-'Frame Capacities'!$BW$12)*'Frame Capacities'!$BO$5*('Frame Capacities'!$BR$12)+'Frame Capacities'!$BK$12),(AND((O171&gt;'Frame Capacities'!$BX$12),(O171&lt;='Frame Capacities'!$BZ$12))),((O171-'Frame Capacities'!$BX$12)*'Frame Capacities'!$BO$5*('Frame Capacities'!$BT$12)+'Frame Capacities'!$BL$12))</f>
        <v>242.56215774143493</v>
      </c>
      <c r="U171" s="253">
        <f>U170+T171*K171</f>
        <v>1123.8104551627498</v>
      </c>
      <c r="V171" s="322"/>
      <c r="W171" s="238"/>
      <c r="X171" s="365">
        <v>2</v>
      </c>
      <c r="Y171" s="21">
        <f>'Structural Information'!$AJ$7</f>
        <v>67.278400000000005</v>
      </c>
      <c r="Z171" s="21">
        <f>Y171*M171</f>
        <v>0.48501023070747024</v>
      </c>
      <c r="AA171" s="21">
        <f>Z171*L171</f>
        <v>2.788808826567954</v>
      </c>
      <c r="AB171" s="363" t="s">
        <v>338</v>
      </c>
    </row>
    <row r="172" spans="10:28" x14ac:dyDescent="0.25">
      <c r="J172" s="319">
        <v>1</v>
      </c>
      <c r="K172" s="253">
        <f>'Structural Information'!$AC$8</f>
        <v>2.75</v>
      </c>
      <c r="L172" s="253">
        <f>K172</f>
        <v>2.75</v>
      </c>
      <c r="M172" s="320">
        <f>'Yield Mechanism'!$X$59</f>
        <v>3.7465414662341732E-3</v>
      </c>
      <c r="N172" s="25">
        <f>M172</f>
        <v>3.7465414662341732E-3</v>
      </c>
      <c r="O172" s="321">
        <f>N172/K172</f>
        <v>1.3623787149942448E-3</v>
      </c>
      <c r="P172" s="320">
        <f>$C$28</f>
        <v>8.2177865177759084E-3</v>
      </c>
      <c r="Q172" s="320">
        <f>$D$28</f>
        <v>1.7399209257659403E-3</v>
      </c>
      <c r="R172" s="21">
        <f t="shared" ref="R172" si="39">O172/P172</f>
        <v>0.16578414540792474</v>
      </c>
      <c r="S172" s="21">
        <f t="shared" si="38"/>
        <v>0.7830118569293627</v>
      </c>
      <c r="T172" s="253">
        <f>_xlfn.IFS((O172&lt;='Infill Capacities'!$CT$13),(O172*'Infill Capacities'!$CO$13*'Infill Capacities'!$CN$6),(AND((O172&gt;'Infill Capacities'!$CT$13),(O172&lt;='Infill Capacities'!$CU$13))),((O172-'Infill Capacities'!$CT$13)*'Infill Capacities'!$CN$6*('Infill Capacities'!$CP$13)+'Infill Capacities'!$CJ$13),(AND((O172&gt;'Infill Capacities'!$CU$13),(O172&lt;='Infill Capacities'!$CV$13))),((O172-'Infill Capacities'!$CU$13)*'Infill Capacities'!$CN$6*('Infill Capacities'!$CQ$13)+'Infill Capacities'!$CK$13),(AND((O172&gt;'Infill Capacities'!$CV$13),(O172&lt;='Infill Capacities'!$CW$13))),((O172-'Infill Capacities'!$CV$13)*'Infill Capacities'!$CN$6*('Infill Capacities'!$CR$13)+'Infill Capacities'!$CM$13))+_xlfn.IFS((O172&lt;='Frame Capacities'!$BV$13),(O172*'Frame Capacities'!$BO$6*'Frame Capacities'!$BP$13),(AND((O172&gt;'Frame Capacities'!$BV$13),(O172&lt;='Frame Capacities'!$BW$13))),((O172-'Frame Capacities'!$BV$13)*'Frame Capacities'!$BO$6*('Frame Capacities'!$BQ$13)+'Frame Capacities'!$BJ$13),(AND((O172&gt;'Frame Capacities'!$BW$13),(O172&lt;='Frame Capacities'!$BX$13))),((O172-'Frame Capacities'!$BW$13)*'Frame Capacities'!$BO$6*('Frame Capacities'!$BR$13)+'Frame Capacities'!$BK$13),(AND((O172&gt;'Frame Capacities'!$BX$13),(O172&lt;='Frame Capacities'!$BZ$13))),((O172-'Frame Capacities'!$BX$13)*'Frame Capacities'!$BO$6*('Frame Capacities'!$BT$13)+'Frame Capacities'!$BL$13))</f>
        <v>299.99957337928117</v>
      </c>
      <c r="U172" s="253">
        <f>U171+T172*K172</f>
        <v>1948.809281955773</v>
      </c>
      <c r="V172" s="323"/>
      <c r="W172" s="238"/>
      <c r="X172" s="365">
        <v>1</v>
      </c>
      <c r="Y172" s="21">
        <f>'Structural Information'!$AJ$8</f>
        <v>67.278400000000005</v>
      </c>
      <c r="Z172" s="21">
        <f>Y172*M172</f>
        <v>0.25206131538188919</v>
      </c>
      <c r="AA172" s="21">
        <f>Z172*L172</f>
        <v>0.6931686173001953</v>
      </c>
      <c r="AB172" s="252">
        <f>T172/M170</f>
        <v>32655.64945949996</v>
      </c>
    </row>
    <row r="173" spans="10:28" x14ac:dyDescent="0.25">
      <c r="V173" s="367"/>
      <c r="W173" s="238"/>
      <c r="X173" s="370"/>
      <c r="Y173" s="363" t="s">
        <v>78</v>
      </c>
      <c r="Z173" s="324">
        <f>SUM(Z170:Z172)</f>
        <v>1.3165226794847187</v>
      </c>
      <c r="AA173" s="324">
        <f>SUM(AA170:AA172)</f>
        <v>8.5521748610775443</v>
      </c>
      <c r="AB173" s="366" t="s">
        <v>340</v>
      </c>
    </row>
    <row r="174" spans="10:28" x14ac:dyDescent="0.25">
      <c r="W174" s="238"/>
      <c r="X174" s="370"/>
      <c r="Y174" s="368"/>
      <c r="Z174" s="368"/>
      <c r="AA174" s="369"/>
      <c r="AB174" s="21">
        <f>(('Structural Information'!$AJ$6*M170+'Structural Information'!$AJ$7*M171+'Structural Information'!$AJ$8*M172)^2)/('Structural Information'!$AJ$6*M170*M170+'Structural Information'!$AJ$7*M171*M171+'Structural Information'!$AJ$8*M172*M172)</f>
        <v>177.5111013068915</v>
      </c>
    </row>
    <row r="175" spans="10:28" x14ac:dyDescent="0.25">
      <c r="W175" s="238"/>
      <c r="X175" s="370"/>
      <c r="Y175" s="16"/>
      <c r="Z175" s="16"/>
      <c r="AA175" s="335"/>
      <c r="AB175" s="363" t="s">
        <v>339</v>
      </c>
    </row>
    <row r="176" spans="10:28" x14ac:dyDescent="0.25">
      <c r="X176" s="371"/>
      <c r="Y176" s="337"/>
      <c r="Z176" s="337"/>
      <c r="AA176" s="338"/>
      <c r="AB176" s="252">
        <f>2*PI()*SQRT(AB174/AB172)</f>
        <v>0.46324790595966903</v>
      </c>
    </row>
    <row r="177" spans="3:28" x14ac:dyDescent="0.25">
      <c r="R177" s="340"/>
      <c r="S177" s="340"/>
    </row>
    <row r="178" spans="3:28" ht="15.75" x14ac:dyDescent="0.25">
      <c r="J178" s="860" t="s">
        <v>347</v>
      </c>
      <c r="K178" s="861"/>
      <c r="L178" s="861"/>
      <c r="M178" s="861"/>
      <c r="N178" s="861"/>
      <c r="O178" s="861"/>
      <c r="P178" s="861"/>
      <c r="Q178" s="861"/>
      <c r="R178" s="861"/>
      <c r="S178" s="861"/>
      <c r="T178" s="861"/>
      <c r="U178" s="861"/>
      <c r="V178" s="862"/>
      <c r="W178" s="339"/>
      <c r="X178" s="855" t="s">
        <v>106</v>
      </c>
      <c r="Y178" s="855"/>
      <c r="Z178" s="855"/>
      <c r="AA178" s="855"/>
      <c r="AB178" s="855"/>
    </row>
    <row r="179" spans="3:28" ht="15" customHeight="1" x14ac:dyDescent="0.25">
      <c r="J179" s="856" t="s">
        <v>5</v>
      </c>
      <c r="K179" s="857" t="s">
        <v>3</v>
      </c>
      <c r="L179" s="857" t="s">
        <v>72</v>
      </c>
      <c r="M179" s="856" t="s">
        <v>74</v>
      </c>
      <c r="N179" s="856" t="s">
        <v>81</v>
      </c>
      <c r="O179" s="857" t="s">
        <v>101</v>
      </c>
      <c r="P179" s="857" t="s">
        <v>261</v>
      </c>
      <c r="Q179" s="857" t="s">
        <v>262</v>
      </c>
      <c r="R179" s="856" t="s">
        <v>397</v>
      </c>
      <c r="S179" s="856" t="s">
        <v>398</v>
      </c>
      <c r="T179" s="856" t="s">
        <v>75</v>
      </c>
      <c r="U179" s="857" t="s">
        <v>102</v>
      </c>
      <c r="V179" s="856" t="s">
        <v>79</v>
      </c>
      <c r="X179" s="856" t="s">
        <v>5</v>
      </c>
      <c r="Y179" s="858" t="s">
        <v>76</v>
      </c>
      <c r="Z179" s="858" t="s">
        <v>77</v>
      </c>
      <c r="AA179" s="858" t="s">
        <v>104</v>
      </c>
      <c r="AB179" s="857" t="s">
        <v>105</v>
      </c>
    </row>
    <row r="180" spans="3:28" x14ac:dyDescent="0.25">
      <c r="J180" s="564"/>
      <c r="K180" s="794"/>
      <c r="L180" s="794"/>
      <c r="M180" s="564"/>
      <c r="N180" s="564"/>
      <c r="O180" s="794"/>
      <c r="P180" s="794"/>
      <c r="Q180" s="794"/>
      <c r="R180" s="564"/>
      <c r="S180" s="564"/>
      <c r="T180" s="564"/>
      <c r="U180" s="794"/>
      <c r="V180" s="564"/>
      <c r="X180" s="564"/>
      <c r="Y180" s="859"/>
      <c r="Z180" s="859"/>
      <c r="AA180" s="859"/>
      <c r="AB180" s="794"/>
    </row>
    <row r="181" spans="3:28" x14ac:dyDescent="0.25">
      <c r="J181" s="319">
        <v>3</v>
      </c>
      <c r="K181" s="253">
        <f>'Structural Information'!$AC$6</f>
        <v>3</v>
      </c>
      <c r="L181" s="253">
        <f>L182+K181</f>
        <v>8.75</v>
      </c>
      <c r="M181" s="320">
        <f>'Yield Mechanism'!$X$57</f>
        <v>9.1867587490901161E-3</v>
      </c>
      <c r="N181" s="25">
        <f>M181-M182</f>
        <v>1.9777551059079034E-3</v>
      </c>
      <c r="O181" s="321">
        <f>N181/K181</f>
        <v>6.5925170196930118E-4</v>
      </c>
      <c r="P181" s="320">
        <f>$C$26</f>
        <v>9.5976000000000013E-3</v>
      </c>
      <c r="Q181" s="320">
        <f>$D$26</f>
        <v>1.8437014149798058E-3</v>
      </c>
      <c r="R181" s="253">
        <f>O181/P181</f>
        <v>6.8689224594617515E-2</v>
      </c>
      <c r="S181" s="21">
        <f>O181/Q181</f>
        <v>0.35756966752478303</v>
      </c>
      <c r="T181" s="253">
        <f>_xlfn.IFS((O181&lt;='Infill Capacities'!$CT$11),(O181*'Infill Capacities'!$CO$11*'Infill Capacities'!$CN$4),(AND((O181&gt;'Infill Capacities'!$CT$11),(O181&lt;='Infill Capacities'!$CU$11))),((O181-'Infill Capacities'!$CT$11)*'Infill Capacities'!$CN$4*('Infill Capacities'!$CP$11)+'Infill Capacities'!$CJ$11),(AND((O181&gt;'Infill Capacities'!$CU$11),(O181&lt;='Infill Capacities'!$CV$11))),((O181-'Infill Capacities'!$CU$11)*'Infill Capacities'!$CN$4*('Infill Capacities'!$CQ$11)+'Infill Capacities'!$CK$11),(AND((O181&gt;'Infill Capacities'!$CV$11),(O181&lt;='Infill Capacities'!$CW$11))),((O181-'Infill Capacities'!$CV$11)*'Infill Capacities'!$CN$4*('Infill Capacities'!$CR$11)+'Infill Capacities'!$CM$11))+_xlfn.IFS((O181&lt;='Frame Capacities'!$BV$11),(O181*'Frame Capacities'!$BO$4*'Frame Capacities'!$BP$11),(AND((O181&gt;'Frame Capacities'!$BV$11),(O181&lt;='Frame Capacities'!$BW$11))),((O181-'Frame Capacities'!$BV$11)*'Frame Capacities'!$BO$4*('Frame Capacities'!$BQ$11)+'Frame Capacities'!$BJ$11),(AND((O181&gt;'Frame Capacities'!$BW$11),(O181&lt;='Frame Capacities'!$BX$11))),((O181-'Frame Capacities'!$BW$11)*'Frame Capacities'!$BO$4*('Frame Capacities'!$BR$11)+'Frame Capacities'!$BK$11),(AND((O181&gt;'Frame Capacities'!$BX$11),(O181&lt;='Frame Capacities'!$BZ$11))),((O181-'Frame Capacities'!$BX$11)*'Frame Capacities'!$BO$4*('Frame Capacities'!$BT$11)+'Frame Capacities'!$BL$11))</f>
        <v>132.04132731281496</v>
      </c>
      <c r="U181" s="253">
        <f>T181*K181</f>
        <v>396.1239819384449</v>
      </c>
      <c r="V181" s="21">
        <f>U183/AB181</f>
        <v>299.99990170475093</v>
      </c>
      <c r="W181" s="238"/>
      <c r="X181" s="365">
        <v>3</v>
      </c>
      <c r="Y181" s="21">
        <f>'Structural Information'!$AJ$6</f>
        <v>63.074599999999997</v>
      </c>
      <c r="Z181" s="21">
        <f>Y181*M181</f>
        <v>0.57945113339535936</v>
      </c>
      <c r="AA181" s="21">
        <f>Z181*L181</f>
        <v>5.0701974172093944</v>
      </c>
      <c r="AB181" s="21">
        <f>AA184/Z184</f>
        <v>6.4960330682832055</v>
      </c>
    </row>
    <row r="182" spans="3:28" x14ac:dyDescent="0.25">
      <c r="J182" s="319">
        <v>2</v>
      </c>
      <c r="K182" s="253">
        <f>'Structural Information'!$AC$7</f>
        <v>3</v>
      </c>
      <c r="L182" s="253">
        <f>L183+K182</f>
        <v>5.75</v>
      </c>
      <c r="M182" s="320">
        <f>'Yield Mechanism'!$X$58</f>
        <v>7.2090036431822126E-3</v>
      </c>
      <c r="N182" s="25">
        <f>M182-M183</f>
        <v>3.4624621769480395E-3</v>
      </c>
      <c r="O182" s="321">
        <f>N182/K182</f>
        <v>1.1541540589826798E-3</v>
      </c>
      <c r="P182" s="320">
        <f>$C$27</f>
        <v>9.175559679266896E-3</v>
      </c>
      <c r="Q182" s="320">
        <f>$D$27</f>
        <v>1.769385693901867E-3</v>
      </c>
      <c r="R182" s="21">
        <f>O182/P182</f>
        <v>0.12578568494198861</v>
      </c>
      <c r="S182" s="21">
        <f t="shared" ref="S182:S183" si="40">O182/Q182</f>
        <v>0.65229082780562542</v>
      </c>
      <c r="T182" s="253">
        <f>_xlfn.IFS((O182&lt;='Infill Capacities'!$CT$12),(O182*'Infill Capacities'!$CO$12*'Infill Capacities'!$CN$5),(AND((O182&gt;'Infill Capacities'!$CT$12),(O182&lt;='Infill Capacities'!$CU$12))),((O182-'Infill Capacities'!$CT$12)*'Infill Capacities'!$CN$5*('Infill Capacities'!$CP$12)+'Infill Capacities'!$CJ$12),(AND((O182&gt;'Infill Capacities'!$CU$12),(O182&lt;='Infill Capacities'!$CV$12))),((O182-'Infill Capacities'!$CU$12)*'Infill Capacities'!$CN$5*('Infill Capacities'!$CQ$12)+'Infill Capacities'!$CK$12),(AND((O182&gt;'Infill Capacities'!$CV$12),(O182&lt;='Infill Capacities'!$CW$12))),((O182-'Infill Capacities'!$CV$12)*'Infill Capacities'!$CN$5*('Infill Capacities'!$CR$12)+'Infill Capacities'!$CM$12))+_xlfn.IFS((O182&lt;='Frame Capacities'!$BV$12),(O182*'Frame Capacities'!$BO$5*'Frame Capacities'!$BP$12),(AND((O182&gt;'Frame Capacities'!$BV$12),(O182&lt;='Frame Capacities'!$BW$12))),((O182-'Frame Capacities'!$BV$12)*'Frame Capacities'!$BO$5*('Frame Capacities'!$BQ$12)+'Frame Capacities'!$BJ$12),(AND((O182&gt;'Frame Capacities'!$BW$12),(O182&lt;='Frame Capacities'!$BX$12))),((O182-'Frame Capacities'!$BW$12)*'Frame Capacities'!$BO$5*('Frame Capacities'!$BR$12)+'Frame Capacities'!$BK$12),(AND((O182&gt;'Frame Capacities'!$BX$12),(O182&lt;='Frame Capacities'!$BZ$12))),((O182-'Frame Capacities'!$BX$12)*'Frame Capacities'!$BO$5*('Frame Capacities'!$BT$12)+'Frame Capacities'!$BL$12))</f>
        <v>242.56215774143493</v>
      </c>
      <c r="U182" s="253">
        <f>U181+T182*K182</f>
        <v>1123.8104551627498</v>
      </c>
      <c r="V182" s="322"/>
      <c r="W182" s="238"/>
      <c r="X182" s="365">
        <v>2</v>
      </c>
      <c r="Y182" s="21">
        <f>'Structural Information'!$AJ$7</f>
        <v>67.278400000000005</v>
      </c>
      <c r="Z182" s="21">
        <f>Y182*M182</f>
        <v>0.48501023070747024</v>
      </c>
      <c r="AA182" s="21">
        <f>Z182*L182</f>
        <v>2.788808826567954</v>
      </c>
      <c r="AB182" s="363" t="s">
        <v>338</v>
      </c>
    </row>
    <row r="183" spans="3:28" x14ac:dyDescent="0.25">
      <c r="J183" s="319">
        <v>1</v>
      </c>
      <c r="K183" s="253">
        <f>'Structural Information'!$AC$8</f>
        <v>2.75</v>
      </c>
      <c r="L183" s="253">
        <f>K183</f>
        <v>2.75</v>
      </c>
      <c r="M183" s="320">
        <f>'Yield Mechanism'!$X$59</f>
        <v>3.7465414662341732E-3</v>
      </c>
      <c r="N183" s="25">
        <f>M183</f>
        <v>3.7465414662341732E-3</v>
      </c>
      <c r="O183" s="321">
        <f>N183/K183</f>
        <v>1.3623787149942448E-3</v>
      </c>
      <c r="P183" s="320">
        <f>$C$28</f>
        <v>8.2177865177759084E-3</v>
      </c>
      <c r="Q183" s="320">
        <f>$D$28</f>
        <v>1.7399209257659403E-3</v>
      </c>
      <c r="R183" s="21">
        <f t="shared" ref="R183" si="41">O183/P183</f>
        <v>0.16578414540792474</v>
      </c>
      <c r="S183" s="21">
        <f t="shared" si="40"/>
        <v>0.7830118569293627</v>
      </c>
      <c r="T183" s="253">
        <f>_xlfn.IFS((O183&lt;='Infill Capacities'!$CT$13),(O183*'Infill Capacities'!$CO$13*'Infill Capacities'!$CN$6),(AND((O183&gt;'Infill Capacities'!$CT$13),(O183&lt;='Infill Capacities'!$CU$13))),((O183-'Infill Capacities'!$CT$13)*'Infill Capacities'!$CN$6*('Infill Capacities'!$CP$13)+'Infill Capacities'!$CJ$13),(AND((O183&gt;'Infill Capacities'!$CU$13),(O183&lt;='Infill Capacities'!$CV$13))),((O183-'Infill Capacities'!$CU$13)*'Infill Capacities'!$CN$6*('Infill Capacities'!$CQ$13)+'Infill Capacities'!$CK$13),(AND((O183&gt;'Infill Capacities'!$CV$13),(O183&lt;='Infill Capacities'!$CW$13))),((O183-'Infill Capacities'!$CV$13)*'Infill Capacities'!$CN$6*('Infill Capacities'!$CR$13)+'Infill Capacities'!$CM$13))+_xlfn.IFS((O183&lt;='Frame Capacities'!$BV$13),(O183*'Frame Capacities'!$BO$6*'Frame Capacities'!$BP$13),(AND((O183&gt;'Frame Capacities'!$BV$13),(O183&lt;='Frame Capacities'!$BW$13))),((O183-'Frame Capacities'!$BV$13)*'Frame Capacities'!$BO$6*('Frame Capacities'!$BQ$13)+'Frame Capacities'!$BJ$13),(AND((O183&gt;'Frame Capacities'!$BW$13),(O183&lt;='Frame Capacities'!$BX$13))),((O183-'Frame Capacities'!$BW$13)*'Frame Capacities'!$BO$6*('Frame Capacities'!$BR$13)+'Frame Capacities'!$BK$13),(AND((O183&gt;'Frame Capacities'!$BX$13),(O183&lt;='Frame Capacities'!$BZ$13))),((O183-'Frame Capacities'!$BX$13)*'Frame Capacities'!$BO$6*('Frame Capacities'!$BT$13)+'Frame Capacities'!$BL$13))</f>
        <v>299.99957337928117</v>
      </c>
      <c r="U183" s="253">
        <f>U182+T183*K183</f>
        <v>1948.809281955773</v>
      </c>
      <c r="V183" s="323"/>
      <c r="W183" s="238"/>
      <c r="X183" s="365">
        <v>1</v>
      </c>
      <c r="Y183" s="21">
        <f>'Structural Information'!$AJ$8</f>
        <v>67.278400000000005</v>
      </c>
      <c r="Z183" s="21">
        <f>Y183*M183</f>
        <v>0.25206131538188919</v>
      </c>
      <c r="AA183" s="21">
        <f>Z183*L183</f>
        <v>0.6931686173001953</v>
      </c>
      <c r="AB183" s="252">
        <f>T183/M181</f>
        <v>32655.64945949996</v>
      </c>
    </row>
    <row r="184" spans="3:28" x14ac:dyDescent="0.25">
      <c r="V184" s="367"/>
      <c r="W184" s="238"/>
      <c r="X184" s="370"/>
      <c r="Y184" s="363" t="s">
        <v>78</v>
      </c>
      <c r="Z184" s="324">
        <f>SUM(Z181:Z183)</f>
        <v>1.3165226794847187</v>
      </c>
      <c r="AA184" s="324">
        <f>SUM(AA181:AA183)</f>
        <v>8.5521748610775443</v>
      </c>
      <c r="AB184" s="366" t="s">
        <v>340</v>
      </c>
    </row>
    <row r="185" spans="3:28" ht="15.75" x14ac:dyDescent="0.25">
      <c r="C185" s="848" t="s">
        <v>292</v>
      </c>
      <c r="D185" s="849"/>
      <c r="E185" s="849"/>
      <c r="F185" s="850"/>
      <c r="W185" s="238"/>
      <c r="X185" s="370"/>
      <c r="Y185" s="368"/>
      <c r="Z185" s="368"/>
      <c r="AA185" s="369"/>
      <c r="AB185" s="21">
        <f>(('Structural Information'!$AJ$6*M181+'Structural Information'!$AJ$7*M182+'Structural Information'!$AJ$8*M183)^2)/('Structural Information'!$AJ$6*M181*M181+'Structural Information'!$AJ$7*M182*M182+'Structural Information'!$AJ$8*M183*M183)</f>
        <v>177.5111013068915</v>
      </c>
    </row>
    <row r="186" spans="3:28" x14ac:dyDescent="0.25">
      <c r="C186" s="564" t="s">
        <v>5</v>
      </c>
      <c r="D186" s="851" t="str">
        <f>H135</f>
        <v>LS6 Δi</v>
      </c>
      <c r="E186" s="853">
        <f>D125</f>
        <v>-296.29993000000002</v>
      </c>
      <c r="F186" s="564" t="s">
        <v>242</v>
      </c>
      <c r="W186" s="238"/>
      <c r="X186" s="370"/>
      <c r="Y186" s="16"/>
      <c r="Z186" s="16"/>
      <c r="AA186" s="335"/>
      <c r="AB186" s="363" t="s">
        <v>339</v>
      </c>
    </row>
    <row r="187" spans="3:28" x14ac:dyDescent="0.25">
      <c r="C187" s="527"/>
      <c r="D187" s="852"/>
      <c r="E187" s="854"/>
      <c r="F187" s="527"/>
      <c r="X187" s="371"/>
      <c r="Y187" s="337"/>
      <c r="Z187" s="337"/>
      <c r="AA187" s="338"/>
      <c r="AB187" s="252">
        <f>2*PI()*SQRT(AB185/AB183)</f>
        <v>0.46324790595966903</v>
      </c>
    </row>
    <row r="188" spans="3:28" x14ac:dyDescent="0.25">
      <c r="C188" s="364">
        <v>3</v>
      </c>
      <c r="D188" s="142">
        <f>H137/$H$137</f>
        <v>1</v>
      </c>
      <c r="E188" s="142">
        <f>D126/$D$126</f>
        <v>1</v>
      </c>
      <c r="F188" s="349">
        <f>(E188-D188)/E188</f>
        <v>0</v>
      </c>
      <c r="Q188" s="93"/>
      <c r="T188" s="341"/>
    </row>
    <row r="189" spans="3:28" ht="15.75" x14ac:dyDescent="0.25">
      <c r="C189" s="364">
        <v>2</v>
      </c>
      <c r="D189" s="142">
        <f t="shared" ref="D189:D191" si="42">H138/$H$137</f>
        <v>0.76842864441549497</v>
      </c>
      <c r="E189" s="142">
        <f t="shared" ref="E189:E191" si="43">D127/$D$126</f>
        <v>0.75638959428925645</v>
      </c>
      <c r="F189" s="349">
        <f>(E189-D189)/E189</f>
        <v>-1.5916467144885885E-2</v>
      </c>
      <c r="J189" s="855" t="s">
        <v>348</v>
      </c>
      <c r="K189" s="855"/>
      <c r="L189" s="855"/>
      <c r="M189" s="855"/>
      <c r="N189" s="855"/>
      <c r="O189" s="855"/>
      <c r="P189" s="855"/>
      <c r="Q189" s="855"/>
      <c r="R189" s="855"/>
      <c r="S189" s="855"/>
      <c r="T189" s="855"/>
      <c r="U189" s="855"/>
      <c r="V189" s="855"/>
      <c r="W189" s="339"/>
      <c r="X189" s="855" t="s">
        <v>106</v>
      </c>
      <c r="Y189" s="855"/>
      <c r="Z189" s="855"/>
      <c r="AA189" s="855"/>
      <c r="AB189" s="855"/>
    </row>
    <row r="190" spans="3:28" ht="15" customHeight="1" x14ac:dyDescent="0.25">
      <c r="C190" s="364">
        <v>1</v>
      </c>
      <c r="D190" s="142">
        <f t="shared" si="42"/>
        <v>0.39472898707484289</v>
      </c>
      <c r="E190" s="142">
        <f t="shared" si="43"/>
        <v>0.36675531383095722</v>
      </c>
      <c r="F190" s="349">
        <f>(E190-D190)/E190</f>
        <v>-7.6273395882626896E-2</v>
      </c>
      <c r="J190" s="856" t="s">
        <v>5</v>
      </c>
      <c r="K190" s="857" t="s">
        <v>3</v>
      </c>
      <c r="L190" s="857" t="s">
        <v>72</v>
      </c>
      <c r="M190" s="856" t="s">
        <v>74</v>
      </c>
      <c r="N190" s="856" t="s">
        <v>81</v>
      </c>
      <c r="O190" s="857" t="s">
        <v>101</v>
      </c>
      <c r="P190" s="857" t="s">
        <v>261</v>
      </c>
      <c r="Q190" s="857" t="s">
        <v>262</v>
      </c>
      <c r="R190" s="856" t="s">
        <v>397</v>
      </c>
      <c r="S190" s="856" t="s">
        <v>398</v>
      </c>
      <c r="T190" s="856" t="s">
        <v>75</v>
      </c>
      <c r="U190" s="857" t="s">
        <v>102</v>
      </c>
      <c r="V190" s="856" t="s">
        <v>79</v>
      </c>
      <c r="X190" s="856" t="s">
        <v>5</v>
      </c>
      <c r="Y190" s="858" t="s">
        <v>76</v>
      </c>
      <c r="Z190" s="858" t="s">
        <v>77</v>
      </c>
      <c r="AA190" s="858" t="s">
        <v>104</v>
      </c>
      <c r="AB190" s="857" t="s">
        <v>105</v>
      </c>
    </row>
    <row r="191" spans="3:28" x14ac:dyDescent="0.25">
      <c r="C191" s="350">
        <v>0</v>
      </c>
      <c r="D191" s="351">
        <f t="shared" si="42"/>
        <v>0</v>
      </c>
      <c r="E191" s="351">
        <f t="shared" si="43"/>
        <v>0</v>
      </c>
      <c r="F191" s="352">
        <v>0</v>
      </c>
      <c r="J191" s="564"/>
      <c r="K191" s="794"/>
      <c r="L191" s="794"/>
      <c r="M191" s="564"/>
      <c r="N191" s="564"/>
      <c r="O191" s="794"/>
      <c r="P191" s="794"/>
      <c r="Q191" s="794"/>
      <c r="R191" s="564"/>
      <c r="S191" s="564"/>
      <c r="T191" s="564"/>
      <c r="U191" s="794"/>
      <c r="V191" s="564"/>
      <c r="X191" s="564"/>
      <c r="Y191" s="859"/>
      <c r="Z191" s="859"/>
      <c r="AA191" s="859"/>
      <c r="AB191" s="794"/>
    </row>
    <row r="192" spans="3:28" x14ac:dyDescent="0.25">
      <c r="J192" s="319">
        <v>3</v>
      </c>
      <c r="K192" s="253">
        <f>'Structural Information'!$AC$6</f>
        <v>3</v>
      </c>
      <c r="L192" s="253">
        <f>L193+K192</f>
        <v>8.75</v>
      </c>
      <c r="M192" s="320">
        <f>'Yield Mechanism'!$X$57</f>
        <v>9.1867587490901161E-3</v>
      </c>
      <c r="N192" s="25">
        <f>M192-M193</f>
        <v>1.9777551059079034E-3</v>
      </c>
      <c r="O192" s="321">
        <f>N192/K192</f>
        <v>6.5925170196930118E-4</v>
      </c>
      <c r="P192" s="320">
        <f>$C$26</f>
        <v>9.5976000000000013E-3</v>
      </c>
      <c r="Q192" s="320">
        <f>$D$26</f>
        <v>1.8437014149798058E-3</v>
      </c>
      <c r="R192" s="253">
        <f>O192/P192</f>
        <v>6.8689224594617515E-2</v>
      </c>
      <c r="S192" s="21">
        <f>O192/Q192</f>
        <v>0.35756966752478303</v>
      </c>
      <c r="T192" s="253">
        <f>_xlfn.IFS((O192&lt;='Infill Capacities'!$CT$11),(O192*'Infill Capacities'!$CO$11*'Infill Capacities'!$CN$4),(AND((O192&gt;'Infill Capacities'!$CT$11),(O192&lt;='Infill Capacities'!$CU$11))),((O192-'Infill Capacities'!$CT$11)*'Infill Capacities'!$CN$4*('Infill Capacities'!$CP$11)+'Infill Capacities'!$CJ$11),(AND((O192&gt;'Infill Capacities'!$CU$11),(O192&lt;='Infill Capacities'!$CV$11))),((O192-'Infill Capacities'!$CU$11)*'Infill Capacities'!$CN$4*('Infill Capacities'!$CQ$11)+'Infill Capacities'!$CK$11),(AND((O192&gt;'Infill Capacities'!$CV$11),(O192&lt;='Infill Capacities'!$CW$11))),((O192-'Infill Capacities'!$CV$11)*'Infill Capacities'!$CN$4*('Infill Capacities'!$CR$11)+'Infill Capacities'!$CM$11))+_xlfn.IFS((O192&lt;='Frame Capacities'!$BV$11),(O192*'Frame Capacities'!$BO$4*'Frame Capacities'!$BP$11),(AND((O192&gt;'Frame Capacities'!$BV$11),(O192&lt;='Frame Capacities'!$BW$11))),((O192-'Frame Capacities'!$BV$11)*'Frame Capacities'!$BO$4*('Frame Capacities'!$BQ$11)+'Frame Capacities'!$BJ$11),(AND((O192&gt;'Frame Capacities'!$BW$11),(O192&lt;='Frame Capacities'!$BX$11))),((O192-'Frame Capacities'!$BW$11)*'Frame Capacities'!$BO$4*('Frame Capacities'!$BR$11)+'Frame Capacities'!$BK$11),(AND((O192&gt;'Frame Capacities'!$BX$11),(O192&lt;='Frame Capacities'!$BZ$11))),((O192-'Frame Capacities'!$BX$11)*'Frame Capacities'!$BO$4*('Frame Capacities'!$BT$11)+'Frame Capacities'!$BL$11))</f>
        <v>132.04132731281496</v>
      </c>
      <c r="U192" s="253">
        <f>T192*K192</f>
        <v>396.1239819384449</v>
      </c>
      <c r="V192" s="21">
        <f>U194/AB192</f>
        <v>299.99990170475093</v>
      </c>
      <c r="W192" s="238"/>
      <c r="X192" s="365">
        <v>3</v>
      </c>
      <c r="Y192" s="21">
        <f>'Structural Information'!$AJ$6</f>
        <v>63.074599999999997</v>
      </c>
      <c r="Z192" s="21">
        <f>Y192*M192</f>
        <v>0.57945113339535936</v>
      </c>
      <c r="AA192" s="21">
        <f>Z192*L192</f>
        <v>5.0701974172093944</v>
      </c>
      <c r="AB192" s="21">
        <f>AA195/Z195</f>
        <v>6.4960330682832055</v>
      </c>
    </row>
    <row r="193" spans="10:28" x14ac:dyDescent="0.25">
      <c r="J193" s="319">
        <v>2</v>
      </c>
      <c r="K193" s="253">
        <f>'Structural Information'!$AC$7</f>
        <v>3</v>
      </c>
      <c r="L193" s="253">
        <f>L194+K193</f>
        <v>5.75</v>
      </c>
      <c r="M193" s="320">
        <f>'Yield Mechanism'!$X$58</f>
        <v>7.2090036431822126E-3</v>
      </c>
      <c r="N193" s="25">
        <f>M193-M194</f>
        <v>3.4624621769480395E-3</v>
      </c>
      <c r="O193" s="321">
        <f>N193/K193</f>
        <v>1.1541540589826798E-3</v>
      </c>
      <c r="P193" s="320">
        <f>$C$27</f>
        <v>9.175559679266896E-3</v>
      </c>
      <c r="Q193" s="320">
        <f>$D$27</f>
        <v>1.769385693901867E-3</v>
      </c>
      <c r="R193" s="21">
        <f>O193/P193</f>
        <v>0.12578568494198861</v>
      </c>
      <c r="S193" s="21">
        <f t="shared" ref="S193:S194" si="44">O193/Q193</f>
        <v>0.65229082780562542</v>
      </c>
      <c r="T193" s="253">
        <f>_xlfn.IFS((O193&lt;='Infill Capacities'!$CT$12),(O193*'Infill Capacities'!$CO$12*'Infill Capacities'!$CN$5),(AND((O193&gt;'Infill Capacities'!$CT$12),(O193&lt;='Infill Capacities'!$CU$12))),((O193-'Infill Capacities'!$CT$12)*'Infill Capacities'!$CN$5*('Infill Capacities'!$CP$12)+'Infill Capacities'!$CJ$12),(AND((O193&gt;'Infill Capacities'!$CU$12),(O193&lt;='Infill Capacities'!$CV$12))),((O193-'Infill Capacities'!$CU$12)*'Infill Capacities'!$CN$5*('Infill Capacities'!$CQ$12)+'Infill Capacities'!$CK$12),(AND((O193&gt;'Infill Capacities'!$CV$12),(O193&lt;='Infill Capacities'!$CW$12))),((O193-'Infill Capacities'!$CV$12)*'Infill Capacities'!$CN$5*('Infill Capacities'!$CR$12)+'Infill Capacities'!$CM$12))+_xlfn.IFS((O193&lt;='Frame Capacities'!$BV$12),(O193*'Frame Capacities'!$BO$5*'Frame Capacities'!$BP$12),(AND((O193&gt;'Frame Capacities'!$BV$12),(O193&lt;='Frame Capacities'!$BW$12))),((O193-'Frame Capacities'!$BV$12)*'Frame Capacities'!$BO$5*('Frame Capacities'!$BQ$12)+'Frame Capacities'!$BJ$12),(AND((O193&gt;'Frame Capacities'!$BW$12),(O193&lt;='Frame Capacities'!$BX$12))),((O193-'Frame Capacities'!$BW$12)*'Frame Capacities'!$BO$5*('Frame Capacities'!$BR$12)+'Frame Capacities'!$BK$12),(AND((O193&gt;'Frame Capacities'!$BX$12),(O193&lt;='Frame Capacities'!$BZ$12))),((O193-'Frame Capacities'!$BX$12)*'Frame Capacities'!$BO$5*('Frame Capacities'!$BT$12)+'Frame Capacities'!$BL$12))</f>
        <v>242.56215774143493</v>
      </c>
      <c r="U193" s="253">
        <f>U192+T193*K193</f>
        <v>1123.8104551627498</v>
      </c>
      <c r="V193" s="322"/>
      <c r="W193" s="238"/>
      <c r="X193" s="365">
        <v>2</v>
      </c>
      <c r="Y193" s="21">
        <f>'Structural Information'!$AJ$7</f>
        <v>67.278400000000005</v>
      </c>
      <c r="Z193" s="21">
        <f>Y193*M193</f>
        <v>0.48501023070747024</v>
      </c>
      <c r="AA193" s="21">
        <f>Z193*L193</f>
        <v>2.788808826567954</v>
      </c>
      <c r="AB193" s="363" t="s">
        <v>338</v>
      </c>
    </row>
    <row r="194" spans="10:28" x14ac:dyDescent="0.25">
      <c r="J194" s="319">
        <v>1</v>
      </c>
      <c r="K194" s="253">
        <f>'Structural Information'!$AC$8</f>
        <v>2.75</v>
      </c>
      <c r="L194" s="253">
        <f>K194</f>
        <v>2.75</v>
      </c>
      <c r="M194" s="320">
        <f>'Yield Mechanism'!$X$59</f>
        <v>3.7465414662341732E-3</v>
      </c>
      <c r="N194" s="25">
        <f>M194</f>
        <v>3.7465414662341732E-3</v>
      </c>
      <c r="O194" s="321">
        <f>N194/K194</f>
        <v>1.3623787149942448E-3</v>
      </c>
      <c r="P194" s="320">
        <f>$C$28</f>
        <v>8.2177865177759084E-3</v>
      </c>
      <c r="Q194" s="320">
        <f>$D$28</f>
        <v>1.7399209257659403E-3</v>
      </c>
      <c r="R194" s="21">
        <f t="shared" ref="R194" si="45">O194/P194</f>
        <v>0.16578414540792474</v>
      </c>
      <c r="S194" s="21">
        <f t="shared" si="44"/>
        <v>0.7830118569293627</v>
      </c>
      <c r="T194" s="253">
        <f>_xlfn.IFS((O194&lt;='Infill Capacities'!$CT$13),(O194*'Infill Capacities'!$CO$13*'Infill Capacities'!$CN$6),(AND((O194&gt;'Infill Capacities'!$CT$13),(O194&lt;='Infill Capacities'!$CU$13))),((O194-'Infill Capacities'!$CT$13)*'Infill Capacities'!$CN$6*('Infill Capacities'!$CP$13)+'Infill Capacities'!$CJ$13),(AND((O194&gt;'Infill Capacities'!$CU$13),(O194&lt;='Infill Capacities'!$CV$13))),((O194-'Infill Capacities'!$CU$13)*'Infill Capacities'!$CN$6*('Infill Capacities'!$CQ$13)+'Infill Capacities'!$CK$13),(AND((O194&gt;'Infill Capacities'!$CV$13),(O194&lt;='Infill Capacities'!$CW$13))),((O194-'Infill Capacities'!$CV$13)*'Infill Capacities'!$CN$6*('Infill Capacities'!$CR$13)+'Infill Capacities'!$CM$13))+_xlfn.IFS((O194&lt;='Frame Capacities'!$BV$13),(O194*'Frame Capacities'!$BO$6*'Frame Capacities'!$BP$13),(AND((O194&gt;'Frame Capacities'!$BV$13),(O194&lt;='Frame Capacities'!$BW$13))),((O194-'Frame Capacities'!$BV$13)*'Frame Capacities'!$BO$6*('Frame Capacities'!$BQ$13)+'Frame Capacities'!$BJ$13),(AND((O194&gt;'Frame Capacities'!$BW$13),(O194&lt;='Frame Capacities'!$BX$13))),((O194-'Frame Capacities'!$BW$13)*'Frame Capacities'!$BO$6*('Frame Capacities'!$BR$13)+'Frame Capacities'!$BK$13),(AND((O194&gt;'Frame Capacities'!$BX$13),(O194&lt;='Frame Capacities'!$BZ$13))),((O194-'Frame Capacities'!$BX$13)*'Frame Capacities'!$BO$6*('Frame Capacities'!$BT$13)+'Frame Capacities'!$BL$13))</f>
        <v>299.99957337928117</v>
      </c>
      <c r="U194" s="253">
        <f>U193+T194*K194</f>
        <v>1948.809281955773</v>
      </c>
      <c r="V194" s="323"/>
      <c r="W194" s="238"/>
      <c r="X194" s="365">
        <v>1</v>
      </c>
      <c r="Y194" s="21">
        <f>'Structural Information'!$AJ$8</f>
        <v>67.278400000000005</v>
      </c>
      <c r="Z194" s="21">
        <f>Y194*M194</f>
        <v>0.25206131538188919</v>
      </c>
      <c r="AA194" s="21">
        <f>Z194*L194</f>
        <v>0.6931686173001953</v>
      </c>
      <c r="AB194" s="252">
        <f>T194/M192</f>
        <v>32655.64945949996</v>
      </c>
    </row>
    <row r="195" spans="10:28" x14ac:dyDescent="0.25">
      <c r="V195" s="367"/>
      <c r="W195" s="238"/>
      <c r="X195" s="370"/>
      <c r="Y195" s="363" t="s">
        <v>78</v>
      </c>
      <c r="Z195" s="324">
        <f>SUM(Z192:Z194)</f>
        <v>1.3165226794847187</v>
      </c>
      <c r="AA195" s="324">
        <f>SUM(AA192:AA194)</f>
        <v>8.5521748610775443</v>
      </c>
      <c r="AB195" s="366" t="s">
        <v>340</v>
      </c>
    </row>
    <row r="196" spans="10:28" x14ac:dyDescent="0.25">
      <c r="W196" s="238"/>
      <c r="X196" s="370"/>
      <c r="Y196" s="368"/>
      <c r="Z196" s="368"/>
      <c r="AA196" s="369"/>
      <c r="AB196" s="21">
        <f>(('Structural Information'!$AJ$6*M192+'Structural Information'!$AJ$7*M193+'Structural Information'!$AJ$8*M194)^2)/('Structural Information'!$AJ$6*M192*M192+'Structural Information'!$AJ$7*M193*M193+'Structural Information'!$AJ$8*M194*M194)</f>
        <v>177.5111013068915</v>
      </c>
    </row>
    <row r="197" spans="10:28" x14ac:dyDescent="0.25">
      <c r="W197" s="238"/>
      <c r="X197" s="370"/>
      <c r="Y197" s="16"/>
      <c r="Z197" s="16"/>
      <c r="AA197" s="335"/>
      <c r="AB197" s="363" t="s">
        <v>339</v>
      </c>
    </row>
    <row r="198" spans="10:28" x14ac:dyDescent="0.25">
      <c r="X198" s="371"/>
      <c r="Y198" s="337"/>
      <c r="Z198" s="337"/>
      <c r="AA198" s="338"/>
      <c r="AB198" s="252">
        <f>2*PI()*SQRT(AB196/AB194)</f>
        <v>0.46324790595966903</v>
      </c>
    </row>
    <row r="199" spans="10:28" x14ac:dyDescent="0.25">
      <c r="S199" s="93"/>
    </row>
    <row r="200" spans="10:28" ht="15.75" x14ac:dyDescent="0.25">
      <c r="J200" s="855" t="s">
        <v>349</v>
      </c>
      <c r="K200" s="855"/>
      <c r="L200" s="855"/>
      <c r="M200" s="855"/>
      <c r="N200" s="855"/>
      <c r="O200" s="855"/>
      <c r="P200" s="855"/>
      <c r="Q200" s="855"/>
      <c r="R200" s="855"/>
      <c r="S200" s="855"/>
      <c r="T200" s="855"/>
      <c r="U200" s="855"/>
      <c r="V200" s="855"/>
      <c r="W200" s="339"/>
      <c r="X200" s="855" t="s">
        <v>106</v>
      </c>
      <c r="Y200" s="855"/>
      <c r="Z200" s="855"/>
      <c r="AA200" s="855"/>
      <c r="AB200" s="855"/>
    </row>
    <row r="201" spans="10:28" ht="15" customHeight="1" x14ac:dyDescent="0.25">
      <c r="J201" s="856" t="s">
        <v>5</v>
      </c>
      <c r="K201" s="857" t="s">
        <v>3</v>
      </c>
      <c r="L201" s="857" t="s">
        <v>72</v>
      </c>
      <c r="M201" s="856" t="s">
        <v>74</v>
      </c>
      <c r="N201" s="856" t="s">
        <v>81</v>
      </c>
      <c r="O201" s="857" t="s">
        <v>101</v>
      </c>
      <c r="P201" s="857" t="s">
        <v>261</v>
      </c>
      <c r="Q201" s="857" t="s">
        <v>262</v>
      </c>
      <c r="R201" s="856" t="s">
        <v>397</v>
      </c>
      <c r="S201" s="856" t="s">
        <v>398</v>
      </c>
      <c r="T201" s="856" t="s">
        <v>75</v>
      </c>
      <c r="U201" s="857" t="s">
        <v>102</v>
      </c>
      <c r="V201" s="856" t="s">
        <v>79</v>
      </c>
      <c r="X201" s="856" t="s">
        <v>5</v>
      </c>
      <c r="Y201" s="858" t="s">
        <v>76</v>
      </c>
      <c r="Z201" s="858" t="s">
        <v>77</v>
      </c>
      <c r="AA201" s="858" t="s">
        <v>104</v>
      </c>
      <c r="AB201" s="857" t="s">
        <v>105</v>
      </c>
    </row>
    <row r="202" spans="10:28" x14ac:dyDescent="0.25">
      <c r="J202" s="564"/>
      <c r="K202" s="794"/>
      <c r="L202" s="794"/>
      <c r="M202" s="564"/>
      <c r="N202" s="564"/>
      <c r="O202" s="794"/>
      <c r="P202" s="794"/>
      <c r="Q202" s="794"/>
      <c r="R202" s="564"/>
      <c r="S202" s="564"/>
      <c r="T202" s="564"/>
      <c r="U202" s="794"/>
      <c r="V202" s="564"/>
      <c r="X202" s="564"/>
      <c r="Y202" s="859"/>
      <c r="Z202" s="859"/>
      <c r="AA202" s="859"/>
      <c r="AB202" s="794"/>
    </row>
    <row r="203" spans="10:28" x14ac:dyDescent="0.25">
      <c r="J203" s="319">
        <v>3</v>
      </c>
      <c r="K203" s="253">
        <f>'Structural Information'!$AC$6</f>
        <v>3</v>
      </c>
      <c r="L203" s="253">
        <f>L204+K203</f>
        <v>8.75</v>
      </c>
      <c r="M203" s="320">
        <f>'Yield Mechanism'!$X$57</f>
        <v>9.1867587490901161E-3</v>
      </c>
      <c r="N203" s="25">
        <f>M203-M204</f>
        <v>1.9777551059079034E-3</v>
      </c>
      <c r="O203" s="321">
        <f>N203/K203</f>
        <v>6.5925170196930118E-4</v>
      </c>
      <c r="P203" s="320">
        <f>$C$26</f>
        <v>9.5976000000000013E-3</v>
      </c>
      <c r="Q203" s="320">
        <f>$D$26</f>
        <v>1.8437014149798058E-3</v>
      </c>
      <c r="R203" s="253">
        <f>O203/P203</f>
        <v>6.8689224594617515E-2</v>
      </c>
      <c r="S203" s="21">
        <f>O203/Q203</f>
        <v>0.35756966752478303</v>
      </c>
      <c r="T203" s="253">
        <f>_xlfn.IFS((O203&lt;='Infill Capacities'!$CT$11),(O203*'Infill Capacities'!$CO$11*'Infill Capacities'!$CN$4),(AND((O203&gt;'Infill Capacities'!$CT$11),(O203&lt;='Infill Capacities'!$CU$11))),((O203-'Infill Capacities'!$CT$11)*'Infill Capacities'!$CN$4*('Infill Capacities'!$CP$11)+'Infill Capacities'!$CJ$11),(AND((O203&gt;'Infill Capacities'!$CU$11),(O203&lt;='Infill Capacities'!$CV$11))),((O203-'Infill Capacities'!$CU$11)*'Infill Capacities'!$CN$4*('Infill Capacities'!$CQ$11)+'Infill Capacities'!$CK$11),(AND((O203&gt;'Infill Capacities'!$CV$11),(O203&lt;='Infill Capacities'!$CW$11))),((O203-'Infill Capacities'!$CV$11)*'Infill Capacities'!$CN$4*('Infill Capacities'!$CR$11)+'Infill Capacities'!$CM$11))+_xlfn.IFS((O203&lt;='Frame Capacities'!$BV$11),(O203*'Frame Capacities'!$BO$4*'Frame Capacities'!$BP$11),(AND((O203&gt;'Frame Capacities'!$BV$11),(O203&lt;='Frame Capacities'!$BW$11))),((O203-'Frame Capacities'!$BV$11)*'Frame Capacities'!$BO$4*('Frame Capacities'!$BQ$11)+'Frame Capacities'!$BJ$11),(AND((O203&gt;'Frame Capacities'!$BW$11),(O203&lt;='Frame Capacities'!$BX$11))),((O203-'Frame Capacities'!$BW$11)*'Frame Capacities'!$BO$4*('Frame Capacities'!$BR$11)+'Frame Capacities'!$BK$11),(AND((O203&gt;'Frame Capacities'!$BX$11),(O203&lt;='Frame Capacities'!$BZ$11))),((O203-'Frame Capacities'!$BX$11)*'Frame Capacities'!$BO$4*('Frame Capacities'!$BT$11)+'Frame Capacities'!$BL$11))</f>
        <v>132.04132731281496</v>
      </c>
      <c r="U203" s="253">
        <f>T203*K203</f>
        <v>396.1239819384449</v>
      </c>
      <c r="V203" s="21">
        <f>U205/AB203</f>
        <v>299.99990170475093</v>
      </c>
      <c r="W203" s="238"/>
      <c r="X203" s="365">
        <v>3</v>
      </c>
      <c r="Y203" s="21">
        <f>'Structural Information'!$AJ$6</f>
        <v>63.074599999999997</v>
      </c>
      <c r="Z203" s="21">
        <f>Y203*M203</f>
        <v>0.57945113339535936</v>
      </c>
      <c r="AA203" s="21">
        <f>Z203*L203</f>
        <v>5.0701974172093944</v>
      </c>
      <c r="AB203" s="21">
        <f>AA206/Z206</f>
        <v>6.4960330682832055</v>
      </c>
    </row>
    <row r="204" spans="10:28" x14ac:dyDescent="0.25">
      <c r="J204" s="319">
        <v>2</v>
      </c>
      <c r="K204" s="253">
        <f>'Structural Information'!$AC$7</f>
        <v>3</v>
      </c>
      <c r="L204" s="253">
        <f>L205+K204</f>
        <v>5.75</v>
      </c>
      <c r="M204" s="320">
        <f>'Yield Mechanism'!$X$58</f>
        <v>7.2090036431822126E-3</v>
      </c>
      <c r="N204" s="25">
        <f>M204-M205</f>
        <v>3.4624621769480395E-3</v>
      </c>
      <c r="O204" s="321">
        <f>N204/K204</f>
        <v>1.1541540589826798E-3</v>
      </c>
      <c r="P204" s="320">
        <f>$C$27</f>
        <v>9.175559679266896E-3</v>
      </c>
      <c r="Q204" s="320">
        <f>$D$27</f>
        <v>1.769385693901867E-3</v>
      </c>
      <c r="R204" s="21">
        <f>O204/P204</f>
        <v>0.12578568494198861</v>
      </c>
      <c r="S204" s="21">
        <f t="shared" ref="S204:S205" si="46">O204/Q204</f>
        <v>0.65229082780562542</v>
      </c>
      <c r="T204" s="253">
        <f>_xlfn.IFS((O204&lt;='Infill Capacities'!$CT$12),(O204*'Infill Capacities'!$CO$12*'Infill Capacities'!$CN$5),(AND((O204&gt;'Infill Capacities'!$CT$12),(O204&lt;='Infill Capacities'!$CU$12))),((O204-'Infill Capacities'!$CT$12)*'Infill Capacities'!$CN$5*('Infill Capacities'!$CP$12)+'Infill Capacities'!$CJ$12),(AND((O204&gt;'Infill Capacities'!$CU$12),(O204&lt;='Infill Capacities'!$CV$12))),((O204-'Infill Capacities'!$CU$12)*'Infill Capacities'!$CN$5*('Infill Capacities'!$CQ$12)+'Infill Capacities'!$CK$12),(AND((O204&gt;'Infill Capacities'!$CV$12),(O204&lt;='Infill Capacities'!$CW$12))),((O204-'Infill Capacities'!$CV$12)*'Infill Capacities'!$CN$5*('Infill Capacities'!$CR$12)+'Infill Capacities'!$CM$12))+_xlfn.IFS((O204&lt;='Frame Capacities'!$BV$12),(O204*'Frame Capacities'!$BO$5*'Frame Capacities'!$BP$12),(AND((O204&gt;'Frame Capacities'!$BV$12),(O204&lt;='Frame Capacities'!$BW$12))),((O204-'Frame Capacities'!$BV$12)*'Frame Capacities'!$BO$5*('Frame Capacities'!$BQ$12)+'Frame Capacities'!$BJ$12),(AND((O204&gt;'Frame Capacities'!$BW$12),(O204&lt;='Frame Capacities'!$BX$12))),((O204-'Frame Capacities'!$BW$12)*'Frame Capacities'!$BO$5*('Frame Capacities'!$BR$12)+'Frame Capacities'!$BK$12),(AND((O204&gt;'Frame Capacities'!$BX$12),(O204&lt;='Frame Capacities'!$BZ$12))),((O204-'Frame Capacities'!$BX$12)*'Frame Capacities'!$BO$5*('Frame Capacities'!$BT$12)+'Frame Capacities'!$BL$12))</f>
        <v>242.56215774143493</v>
      </c>
      <c r="U204" s="253">
        <f>U203+T204*K204</f>
        <v>1123.8104551627498</v>
      </c>
      <c r="V204" s="322"/>
      <c r="W204" s="238"/>
      <c r="X204" s="365">
        <v>2</v>
      </c>
      <c r="Y204" s="21">
        <f>'Structural Information'!$AJ$7</f>
        <v>67.278400000000005</v>
      </c>
      <c r="Z204" s="21">
        <f>Y204*M204</f>
        <v>0.48501023070747024</v>
      </c>
      <c r="AA204" s="21">
        <f>Z204*L204</f>
        <v>2.788808826567954</v>
      </c>
      <c r="AB204" s="363" t="s">
        <v>338</v>
      </c>
    </row>
    <row r="205" spans="10:28" x14ac:dyDescent="0.25">
      <c r="J205" s="319">
        <v>1</v>
      </c>
      <c r="K205" s="253">
        <f>'Structural Information'!$AC$8</f>
        <v>2.75</v>
      </c>
      <c r="L205" s="253">
        <f>K205</f>
        <v>2.75</v>
      </c>
      <c r="M205" s="320">
        <f>'Yield Mechanism'!$X$59</f>
        <v>3.7465414662341732E-3</v>
      </c>
      <c r="N205" s="25">
        <f>M205</f>
        <v>3.7465414662341732E-3</v>
      </c>
      <c r="O205" s="321">
        <f>N205/K205</f>
        <v>1.3623787149942448E-3</v>
      </c>
      <c r="P205" s="320">
        <f>$C$28</f>
        <v>8.2177865177759084E-3</v>
      </c>
      <c r="Q205" s="320">
        <f>$D$28</f>
        <v>1.7399209257659403E-3</v>
      </c>
      <c r="R205" s="21">
        <f t="shared" ref="R205" si="47">O205/P205</f>
        <v>0.16578414540792474</v>
      </c>
      <c r="S205" s="21">
        <f t="shared" si="46"/>
        <v>0.7830118569293627</v>
      </c>
      <c r="T205" s="253">
        <f>_xlfn.IFS((O205&lt;='Infill Capacities'!$CT$13),(O205*'Infill Capacities'!$CO$13*'Infill Capacities'!$CN$6),(AND((O205&gt;'Infill Capacities'!$CT$13),(O205&lt;='Infill Capacities'!$CU$13))),((O205-'Infill Capacities'!$CT$13)*'Infill Capacities'!$CN$6*('Infill Capacities'!$CP$13)+'Infill Capacities'!$CJ$13),(AND((O205&gt;'Infill Capacities'!$CU$13),(O205&lt;='Infill Capacities'!$CV$13))),((O205-'Infill Capacities'!$CU$13)*'Infill Capacities'!$CN$6*('Infill Capacities'!$CQ$13)+'Infill Capacities'!$CK$13),(AND((O205&gt;'Infill Capacities'!$CV$13),(O205&lt;='Infill Capacities'!$CW$13))),((O205-'Infill Capacities'!$CV$13)*'Infill Capacities'!$CN$6*('Infill Capacities'!$CR$13)+'Infill Capacities'!$CM$13))+_xlfn.IFS((O205&lt;='Frame Capacities'!$BV$13),(O205*'Frame Capacities'!$BO$6*'Frame Capacities'!$BP$13),(AND((O205&gt;'Frame Capacities'!$BV$13),(O205&lt;='Frame Capacities'!$BW$13))),((O205-'Frame Capacities'!$BV$13)*'Frame Capacities'!$BO$6*('Frame Capacities'!$BQ$13)+'Frame Capacities'!$BJ$13),(AND((O205&gt;'Frame Capacities'!$BW$13),(O205&lt;='Frame Capacities'!$BX$13))),((O205-'Frame Capacities'!$BW$13)*'Frame Capacities'!$BO$6*('Frame Capacities'!$BR$13)+'Frame Capacities'!$BK$13),(AND((O205&gt;'Frame Capacities'!$BX$13),(O205&lt;='Frame Capacities'!$BZ$13))),((O205-'Frame Capacities'!$BX$13)*'Frame Capacities'!$BO$6*('Frame Capacities'!$BT$13)+'Frame Capacities'!$BL$13))</f>
        <v>299.99957337928117</v>
      </c>
      <c r="U205" s="253">
        <f>U204+T205*K205</f>
        <v>1948.809281955773</v>
      </c>
      <c r="V205" s="323"/>
      <c r="W205" s="238"/>
      <c r="X205" s="365">
        <v>1</v>
      </c>
      <c r="Y205" s="21">
        <f>'Structural Information'!$AJ$8</f>
        <v>67.278400000000005</v>
      </c>
      <c r="Z205" s="21">
        <f>Y205*M205</f>
        <v>0.25206131538188919</v>
      </c>
      <c r="AA205" s="21">
        <f>Z205*L205</f>
        <v>0.6931686173001953</v>
      </c>
      <c r="AB205" s="252">
        <f>T205/M203</f>
        <v>32655.64945949996</v>
      </c>
    </row>
    <row r="206" spans="10:28" x14ac:dyDescent="0.25">
      <c r="V206" s="367"/>
      <c r="W206" s="238"/>
      <c r="X206" s="370"/>
      <c r="Y206" s="363" t="s">
        <v>78</v>
      </c>
      <c r="Z206" s="324">
        <f>SUM(Z203:Z205)</f>
        <v>1.3165226794847187</v>
      </c>
      <c r="AA206" s="324">
        <f>SUM(AA203:AA205)</f>
        <v>8.5521748610775443</v>
      </c>
      <c r="AB206" s="366" t="s">
        <v>340</v>
      </c>
    </row>
    <row r="207" spans="10:28" x14ac:dyDescent="0.25">
      <c r="W207" s="238"/>
      <c r="X207" s="370"/>
      <c r="Y207" s="368"/>
      <c r="Z207" s="368"/>
      <c r="AA207" s="369"/>
      <c r="AB207" s="21">
        <f>(('Structural Information'!$AJ$6*M203+'Structural Information'!$AJ$7*M204+'Structural Information'!$AJ$8*M205)^2)/('Structural Information'!$AJ$6*M203*M203+'Structural Information'!$AJ$7*M204*M204+'Structural Information'!$AJ$8*M205*M205)</f>
        <v>177.5111013068915</v>
      </c>
    </row>
    <row r="208" spans="10:28" x14ac:dyDescent="0.25">
      <c r="W208" s="238"/>
      <c r="X208" s="370"/>
      <c r="Y208" s="16"/>
      <c r="Z208" s="16"/>
      <c r="AA208" s="335"/>
      <c r="AB208" s="363" t="s">
        <v>339</v>
      </c>
    </row>
    <row r="209" spans="10:28" x14ac:dyDescent="0.25">
      <c r="X209" s="371"/>
      <c r="Y209" s="337"/>
      <c r="Z209" s="337"/>
      <c r="AA209" s="338"/>
      <c r="AB209" s="252">
        <f>2*PI()*SQRT(AB207/AB205)</f>
        <v>0.46324790595966903</v>
      </c>
    </row>
    <row r="211" spans="10:28" ht="15.75" x14ac:dyDescent="0.25">
      <c r="J211" s="855" t="s">
        <v>350</v>
      </c>
      <c r="K211" s="855"/>
      <c r="L211" s="855"/>
      <c r="M211" s="855"/>
      <c r="N211" s="855"/>
      <c r="O211" s="855"/>
      <c r="P211" s="855"/>
      <c r="Q211" s="855"/>
      <c r="R211" s="855"/>
      <c r="S211" s="855"/>
      <c r="T211" s="855"/>
      <c r="U211" s="855"/>
      <c r="V211" s="855"/>
      <c r="W211" s="339"/>
      <c r="X211" s="855" t="s">
        <v>106</v>
      </c>
      <c r="Y211" s="855"/>
      <c r="Z211" s="855"/>
      <c r="AA211" s="855"/>
      <c r="AB211" s="855"/>
    </row>
    <row r="212" spans="10:28" ht="15" customHeight="1" x14ac:dyDescent="0.25">
      <c r="J212" s="856" t="s">
        <v>5</v>
      </c>
      <c r="K212" s="857" t="s">
        <v>3</v>
      </c>
      <c r="L212" s="857" t="s">
        <v>72</v>
      </c>
      <c r="M212" s="856" t="s">
        <v>74</v>
      </c>
      <c r="N212" s="856" t="s">
        <v>81</v>
      </c>
      <c r="O212" s="857" t="s">
        <v>101</v>
      </c>
      <c r="P212" s="857" t="s">
        <v>261</v>
      </c>
      <c r="Q212" s="857" t="s">
        <v>262</v>
      </c>
      <c r="R212" s="856" t="s">
        <v>397</v>
      </c>
      <c r="S212" s="856" t="s">
        <v>398</v>
      </c>
      <c r="T212" s="856" t="s">
        <v>75</v>
      </c>
      <c r="U212" s="857" t="s">
        <v>102</v>
      </c>
      <c r="V212" s="856" t="s">
        <v>79</v>
      </c>
      <c r="X212" s="856" t="s">
        <v>5</v>
      </c>
      <c r="Y212" s="858" t="s">
        <v>76</v>
      </c>
      <c r="Z212" s="858" t="s">
        <v>77</v>
      </c>
      <c r="AA212" s="858" t="s">
        <v>104</v>
      </c>
      <c r="AB212" s="857" t="s">
        <v>105</v>
      </c>
    </row>
    <row r="213" spans="10:28" x14ac:dyDescent="0.25">
      <c r="J213" s="564"/>
      <c r="K213" s="794"/>
      <c r="L213" s="794"/>
      <c r="M213" s="564"/>
      <c r="N213" s="564"/>
      <c r="O213" s="794"/>
      <c r="P213" s="794"/>
      <c r="Q213" s="794"/>
      <c r="R213" s="564"/>
      <c r="S213" s="564"/>
      <c r="T213" s="564"/>
      <c r="U213" s="794"/>
      <c r="V213" s="564"/>
      <c r="X213" s="564"/>
      <c r="Y213" s="859"/>
      <c r="Z213" s="859"/>
      <c r="AA213" s="859"/>
      <c r="AB213" s="794"/>
    </row>
    <row r="214" spans="10:28" x14ac:dyDescent="0.25">
      <c r="J214" s="319">
        <v>3</v>
      </c>
      <c r="K214" s="253">
        <f>'Structural Information'!$AC$6</f>
        <v>3</v>
      </c>
      <c r="L214" s="253">
        <f>L215+K214</f>
        <v>8.75</v>
      </c>
      <c r="M214" s="320">
        <f>'Yield Mechanism'!$X$57</f>
        <v>9.1867587490901161E-3</v>
      </c>
      <c r="N214" s="25">
        <f>M214-M215</f>
        <v>1.9777551059079034E-3</v>
      </c>
      <c r="O214" s="321">
        <f>N214/K214</f>
        <v>6.5925170196930118E-4</v>
      </c>
      <c r="P214" s="320">
        <f>$C$26</f>
        <v>9.5976000000000013E-3</v>
      </c>
      <c r="Q214" s="320">
        <f>$D$26</f>
        <v>1.8437014149798058E-3</v>
      </c>
      <c r="R214" s="253">
        <f>O214/P214</f>
        <v>6.8689224594617515E-2</v>
      </c>
      <c r="S214" s="21">
        <f>O214/Q214</f>
        <v>0.35756966752478303</v>
      </c>
      <c r="T214" s="253">
        <f>_xlfn.IFS((O214&lt;='Infill Capacities'!$CT$11),(O214*'Infill Capacities'!$CO$11*'Infill Capacities'!$CN$4),(AND((O214&gt;'Infill Capacities'!$CT$11),(O214&lt;='Infill Capacities'!$CU$11))),((O214-'Infill Capacities'!$CT$11)*'Infill Capacities'!$CN$4*('Infill Capacities'!$CP$11)+'Infill Capacities'!$CJ$11),(AND((O214&gt;'Infill Capacities'!$CU$11),(O214&lt;='Infill Capacities'!$CV$11))),((O214-'Infill Capacities'!$CU$11)*'Infill Capacities'!$CN$4*('Infill Capacities'!$CQ$11)+'Infill Capacities'!$CK$11),(AND((O214&gt;'Infill Capacities'!$CV$11),(O214&lt;='Infill Capacities'!$CW$11))),((O214-'Infill Capacities'!$CV$11)*'Infill Capacities'!$CN$4*('Infill Capacities'!$CR$11)+'Infill Capacities'!$CM$11))+_xlfn.IFS((O214&lt;='Frame Capacities'!$BV$11),(O214*'Frame Capacities'!$BO$4*'Frame Capacities'!$BP$11),(AND((O214&gt;'Frame Capacities'!$BV$11),(O214&lt;='Frame Capacities'!$BW$11))),((O214-'Frame Capacities'!$BV$11)*'Frame Capacities'!$BO$4*('Frame Capacities'!$BQ$11)+'Frame Capacities'!$BJ$11),(AND((O214&gt;'Frame Capacities'!$BW$11),(O214&lt;='Frame Capacities'!$BX$11))),((O214-'Frame Capacities'!$BW$11)*'Frame Capacities'!$BO$4*('Frame Capacities'!$BR$11)+'Frame Capacities'!$BK$11),(AND((O214&gt;'Frame Capacities'!$BX$11),(O214&lt;='Frame Capacities'!$BZ$11))),((O214-'Frame Capacities'!$BX$11)*'Frame Capacities'!$BO$4*('Frame Capacities'!$BT$11)+'Frame Capacities'!$BL$11))</f>
        <v>132.04132731281496</v>
      </c>
      <c r="U214" s="253">
        <f>T214*K214</f>
        <v>396.1239819384449</v>
      </c>
      <c r="V214" s="21">
        <f>U216/AB214</f>
        <v>299.99990170475093</v>
      </c>
      <c r="W214" s="238"/>
      <c r="X214" s="365">
        <v>3</v>
      </c>
      <c r="Y214" s="21">
        <f>'Structural Information'!$AJ$6</f>
        <v>63.074599999999997</v>
      </c>
      <c r="Z214" s="21">
        <f>Y214*M214</f>
        <v>0.57945113339535936</v>
      </c>
      <c r="AA214" s="21">
        <f>Z214*L214</f>
        <v>5.0701974172093944</v>
      </c>
      <c r="AB214" s="21">
        <f>AA217/Z217</f>
        <v>6.4960330682832055</v>
      </c>
    </row>
    <row r="215" spans="10:28" x14ac:dyDescent="0.25">
      <c r="J215" s="319">
        <v>2</v>
      </c>
      <c r="K215" s="253">
        <f>'Structural Information'!$AC$7</f>
        <v>3</v>
      </c>
      <c r="L215" s="253">
        <f>L216+K215</f>
        <v>5.75</v>
      </c>
      <c r="M215" s="320">
        <f>'Yield Mechanism'!$X$58</f>
        <v>7.2090036431822126E-3</v>
      </c>
      <c r="N215" s="25">
        <f>M215-M216</f>
        <v>3.4624621769480395E-3</v>
      </c>
      <c r="O215" s="321">
        <f>N215/K215</f>
        <v>1.1541540589826798E-3</v>
      </c>
      <c r="P215" s="320">
        <f>$C$27</f>
        <v>9.175559679266896E-3</v>
      </c>
      <c r="Q215" s="320">
        <f>$D$27</f>
        <v>1.769385693901867E-3</v>
      </c>
      <c r="R215" s="21">
        <f>O215/P215</f>
        <v>0.12578568494198861</v>
      </c>
      <c r="S215" s="21">
        <f t="shared" ref="S215:S216" si="48">O215/Q215</f>
        <v>0.65229082780562542</v>
      </c>
      <c r="T215" s="253">
        <f>_xlfn.IFS((O215&lt;='Infill Capacities'!$CT$12),(O215*'Infill Capacities'!$CO$12*'Infill Capacities'!$CN$5),(AND((O215&gt;'Infill Capacities'!$CT$12),(O215&lt;='Infill Capacities'!$CU$12))),((O215-'Infill Capacities'!$CT$12)*'Infill Capacities'!$CN$5*('Infill Capacities'!$CP$12)+'Infill Capacities'!$CJ$12),(AND((O215&gt;'Infill Capacities'!$CU$12),(O215&lt;='Infill Capacities'!$CV$12))),((O215-'Infill Capacities'!$CU$12)*'Infill Capacities'!$CN$5*('Infill Capacities'!$CQ$12)+'Infill Capacities'!$CK$12),(AND((O215&gt;'Infill Capacities'!$CV$12),(O215&lt;='Infill Capacities'!$CW$12))),((O215-'Infill Capacities'!$CV$12)*'Infill Capacities'!$CN$5*('Infill Capacities'!$CR$12)+'Infill Capacities'!$CM$12))+_xlfn.IFS((O215&lt;='Frame Capacities'!$BV$12),(O215*'Frame Capacities'!$BO$5*'Frame Capacities'!$BP$12),(AND((O215&gt;'Frame Capacities'!$BV$12),(O215&lt;='Frame Capacities'!$BW$12))),((O215-'Frame Capacities'!$BV$12)*'Frame Capacities'!$BO$5*('Frame Capacities'!$BQ$12)+'Frame Capacities'!$BJ$12),(AND((O215&gt;'Frame Capacities'!$BW$12),(O215&lt;='Frame Capacities'!$BX$12))),((O215-'Frame Capacities'!$BW$12)*'Frame Capacities'!$BO$5*('Frame Capacities'!$BR$12)+'Frame Capacities'!$BK$12),(AND((O215&gt;'Frame Capacities'!$BX$12),(O215&lt;='Frame Capacities'!$BZ$12))),((O215-'Frame Capacities'!$BX$12)*'Frame Capacities'!$BO$5*('Frame Capacities'!$BT$12)+'Frame Capacities'!$BL$12))</f>
        <v>242.56215774143493</v>
      </c>
      <c r="U215" s="253">
        <f>U214+T215*K215</f>
        <v>1123.8104551627498</v>
      </c>
      <c r="V215" s="322"/>
      <c r="W215" s="238"/>
      <c r="X215" s="365">
        <v>2</v>
      </c>
      <c r="Y215" s="21">
        <f>'Structural Information'!$AJ$7</f>
        <v>67.278400000000005</v>
      </c>
      <c r="Z215" s="21">
        <f>Y215*M215</f>
        <v>0.48501023070747024</v>
      </c>
      <c r="AA215" s="21">
        <f>Z215*L215</f>
        <v>2.788808826567954</v>
      </c>
      <c r="AB215" s="363" t="s">
        <v>338</v>
      </c>
    </row>
    <row r="216" spans="10:28" x14ac:dyDescent="0.25">
      <c r="J216" s="319">
        <v>1</v>
      </c>
      <c r="K216" s="253">
        <f>'Structural Information'!$AC$8</f>
        <v>2.75</v>
      </c>
      <c r="L216" s="253">
        <f>K216</f>
        <v>2.75</v>
      </c>
      <c r="M216" s="320">
        <f>'Yield Mechanism'!$X$59</f>
        <v>3.7465414662341732E-3</v>
      </c>
      <c r="N216" s="25">
        <f>M216</f>
        <v>3.7465414662341732E-3</v>
      </c>
      <c r="O216" s="321">
        <f>N216/K216</f>
        <v>1.3623787149942448E-3</v>
      </c>
      <c r="P216" s="320">
        <f>$C$28</f>
        <v>8.2177865177759084E-3</v>
      </c>
      <c r="Q216" s="320">
        <f>$D$28</f>
        <v>1.7399209257659403E-3</v>
      </c>
      <c r="R216" s="21">
        <f t="shared" ref="R216" si="49">O216/P216</f>
        <v>0.16578414540792474</v>
      </c>
      <c r="S216" s="21">
        <f t="shared" si="48"/>
        <v>0.7830118569293627</v>
      </c>
      <c r="T216" s="253">
        <f>_xlfn.IFS((O216&lt;='Infill Capacities'!$CT$13),(O216*'Infill Capacities'!$CO$13*'Infill Capacities'!$CN$6),(AND((O216&gt;'Infill Capacities'!$CT$13),(O216&lt;='Infill Capacities'!$CU$13))),((O216-'Infill Capacities'!$CT$13)*'Infill Capacities'!$CN$6*('Infill Capacities'!$CP$13)+'Infill Capacities'!$CJ$13),(AND((O216&gt;'Infill Capacities'!$CU$13),(O216&lt;='Infill Capacities'!$CV$13))),((O216-'Infill Capacities'!$CU$13)*'Infill Capacities'!$CN$6*('Infill Capacities'!$CQ$13)+'Infill Capacities'!$CK$13),(AND((O216&gt;'Infill Capacities'!$CV$13),(O216&lt;='Infill Capacities'!$CW$13))),((O216-'Infill Capacities'!$CV$13)*'Infill Capacities'!$CN$6*('Infill Capacities'!$CR$13)+'Infill Capacities'!$CM$13))+_xlfn.IFS((O216&lt;='Frame Capacities'!$BV$13),(O216*'Frame Capacities'!$BO$6*'Frame Capacities'!$BP$13),(AND((O216&gt;'Frame Capacities'!$BV$13),(O216&lt;='Frame Capacities'!$BW$13))),((O216-'Frame Capacities'!$BV$13)*'Frame Capacities'!$BO$6*('Frame Capacities'!$BQ$13)+'Frame Capacities'!$BJ$13),(AND((O216&gt;'Frame Capacities'!$BW$13),(O216&lt;='Frame Capacities'!$BX$13))),((O216-'Frame Capacities'!$BW$13)*'Frame Capacities'!$BO$6*('Frame Capacities'!$BR$13)+'Frame Capacities'!$BK$13),(AND((O216&gt;'Frame Capacities'!$BX$13),(O216&lt;='Frame Capacities'!$BZ$13))),((O216-'Frame Capacities'!$BX$13)*'Frame Capacities'!$BO$6*('Frame Capacities'!$BT$13)+'Frame Capacities'!$BL$13))</f>
        <v>299.99957337928117</v>
      </c>
      <c r="U216" s="253">
        <f>U215+T216*K216</f>
        <v>1948.809281955773</v>
      </c>
      <c r="V216" s="323"/>
      <c r="W216" s="238"/>
      <c r="X216" s="365">
        <v>1</v>
      </c>
      <c r="Y216" s="21">
        <f>'Structural Information'!$AJ$8</f>
        <v>67.278400000000005</v>
      </c>
      <c r="Z216" s="21">
        <f>Y216*M216</f>
        <v>0.25206131538188919</v>
      </c>
      <c r="AA216" s="21">
        <f>Z216*L216</f>
        <v>0.6931686173001953</v>
      </c>
      <c r="AB216" s="252">
        <f>T216/M214</f>
        <v>32655.64945949996</v>
      </c>
    </row>
    <row r="217" spans="10:28" x14ac:dyDescent="0.25">
      <c r="V217" s="367"/>
      <c r="W217" s="238"/>
      <c r="X217" s="370"/>
      <c r="Y217" s="363" t="s">
        <v>78</v>
      </c>
      <c r="Z217" s="324">
        <f>SUM(Z214:Z216)</f>
        <v>1.3165226794847187</v>
      </c>
      <c r="AA217" s="324">
        <f>SUM(AA214:AA216)</f>
        <v>8.5521748610775443</v>
      </c>
      <c r="AB217" s="366" t="s">
        <v>340</v>
      </c>
    </row>
    <row r="218" spans="10:28" x14ac:dyDescent="0.25">
      <c r="W218" s="238"/>
      <c r="X218" s="370"/>
      <c r="Y218" s="368"/>
      <c r="Z218" s="368"/>
      <c r="AA218" s="369"/>
      <c r="AB218" s="21">
        <f>(('Structural Information'!$AJ$6*M214+'Structural Information'!$AJ$7*M215+'Structural Information'!$AJ$8*M216)^2)/('Structural Information'!$AJ$6*M214*M214+'Structural Information'!$AJ$7*M215*M215+'Structural Information'!$AJ$8*M216*M216)</f>
        <v>177.5111013068915</v>
      </c>
    </row>
    <row r="219" spans="10:28" x14ac:dyDescent="0.25">
      <c r="W219" s="238"/>
      <c r="X219" s="370"/>
      <c r="Y219" s="16"/>
      <c r="Z219" s="16"/>
      <c r="AA219" s="335"/>
      <c r="AB219" s="363" t="s">
        <v>339</v>
      </c>
    </row>
    <row r="220" spans="10:28" x14ac:dyDescent="0.25">
      <c r="X220" s="371"/>
      <c r="Y220" s="337"/>
      <c r="Z220" s="337"/>
      <c r="AA220" s="338"/>
      <c r="AB220" s="252">
        <f>2*PI()*SQRT(AB218/AB216)</f>
        <v>0.46324790595966903</v>
      </c>
    </row>
    <row r="223" spans="10:28" ht="15.75" customHeight="1" x14ac:dyDescent="0.25">
      <c r="J223" s="845" t="s">
        <v>422</v>
      </c>
      <c r="K223" s="846"/>
      <c r="L223" s="846"/>
      <c r="M223" s="846"/>
      <c r="N223" s="846"/>
      <c r="O223" s="846"/>
      <c r="P223" s="846"/>
      <c r="Q223" s="847"/>
      <c r="R223" s="353" t="s">
        <v>241</v>
      </c>
      <c r="S223" s="837" t="s">
        <v>224</v>
      </c>
    </row>
    <row r="224" spans="10:28" x14ac:dyDescent="0.25">
      <c r="J224" s="528" t="s">
        <v>5</v>
      </c>
      <c r="K224" s="528" t="s">
        <v>423</v>
      </c>
      <c r="L224" s="844" t="s">
        <v>424</v>
      </c>
      <c r="M224" s="528" t="s">
        <v>266</v>
      </c>
      <c r="N224" s="844" t="s">
        <v>267</v>
      </c>
      <c r="O224" s="528" t="s">
        <v>425</v>
      </c>
      <c r="P224" s="840" t="s">
        <v>240</v>
      </c>
      <c r="Q224" s="842" t="s">
        <v>239</v>
      </c>
      <c r="R224" s="891" t="s">
        <v>239</v>
      </c>
      <c r="S224" s="838"/>
    </row>
    <row r="225" spans="9:20" x14ac:dyDescent="0.25">
      <c r="J225" s="528">
        <v>0</v>
      </c>
      <c r="K225" s="528">
        <v>0</v>
      </c>
      <c r="L225" s="844">
        <v>0</v>
      </c>
      <c r="M225" s="528">
        <v>0</v>
      </c>
      <c r="N225" s="844">
        <v>0</v>
      </c>
      <c r="O225" s="528">
        <v>0</v>
      </c>
      <c r="P225" s="841"/>
      <c r="Q225" s="843"/>
      <c r="R225" s="891"/>
      <c r="S225" s="839"/>
      <c r="T225" s="143"/>
    </row>
    <row r="226" spans="9:20" x14ac:dyDescent="0.25">
      <c r="J226" s="188">
        <v>3</v>
      </c>
      <c r="K226" s="258">
        <v>0.5</v>
      </c>
      <c r="L226" s="258">
        <v>0.5</v>
      </c>
      <c r="M226" s="258">
        <v>2.0624500000000004E-3</v>
      </c>
      <c r="N226" s="252">
        <v>119.66753499999997</v>
      </c>
      <c r="O226" s="354">
        <v>58022.029624960582</v>
      </c>
      <c r="P226" s="252">
        <v>6055.3598359075004</v>
      </c>
      <c r="Q226" s="355">
        <f>O226-P226</f>
        <v>51966.669789053078</v>
      </c>
      <c r="R226" s="356">
        <f>'System Capacities'!J19</f>
        <v>62049.092695008338</v>
      </c>
      <c r="S226" s="357">
        <f>(Q226-R226)/Q226</f>
        <v>-0.19401710648156928</v>
      </c>
      <c r="T226" s="143"/>
    </row>
    <row r="227" spans="9:20" x14ac:dyDescent="0.25">
      <c r="J227" s="188">
        <v>2</v>
      </c>
      <c r="K227" s="258">
        <v>0.33333333333333331</v>
      </c>
      <c r="L227" s="258">
        <v>0.83333333333333326</v>
      </c>
      <c r="M227" s="258">
        <v>3.3359799999999988E-3</v>
      </c>
      <c r="N227" s="252">
        <v>199.4458916666666</v>
      </c>
      <c r="O227" s="354">
        <v>59786.297180039051</v>
      </c>
      <c r="P227" s="252">
        <v>6663.5282148109345</v>
      </c>
      <c r="Q227" s="355">
        <f>O227-P227</f>
        <v>53122.768965228119</v>
      </c>
      <c r="R227" s="356">
        <f>'System Capacities'!J20</f>
        <v>64655.207959619023</v>
      </c>
      <c r="S227" s="357">
        <f>(Q227-R227)/Q227</f>
        <v>-0.2170903215142935</v>
      </c>
      <c r="T227" s="143"/>
    </row>
    <row r="228" spans="9:20" x14ac:dyDescent="0.25">
      <c r="J228" s="188">
        <v>1</v>
      </c>
      <c r="K228" s="258">
        <v>0.16666666666666666</v>
      </c>
      <c r="L228" s="258">
        <v>0.99999999999999989</v>
      </c>
      <c r="M228" s="258">
        <v>3.2016200000000005E-3</v>
      </c>
      <c r="N228" s="252">
        <v>239.33506999999992</v>
      </c>
      <c r="O228" s="354">
        <v>74754.364977729987</v>
      </c>
      <c r="P228" s="252">
        <v>11304.968775209372</v>
      </c>
      <c r="Q228" s="355">
        <f>O228-P228</f>
        <v>63449.396202520613</v>
      </c>
      <c r="R228" s="356">
        <f>'System Capacities'!J21</f>
        <v>71727.397579899276</v>
      </c>
      <c r="S228" s="358">
        <f>(Q228-R228)/Q228</f>
        <v>-0.13046619625751157</v>
      </c>
      <c r="T228" s="143"/>
    </row>
    <row r="229" spans="9:20" x14ac:dyDescent="0.25">
      <c r="J229" s="892" t="s">
        <v>426</v>
      </c>
      <c r="K229" s="892">
        <v>0</v>
      </c>
      <c r="L229" s="892">
        <v>0</v>
      </c>
      <c r="M229" s="258">
        <f>SUM(M226:M228)</f>
        <v>8.6000499999999997E-3</v>
      </c>
      <c r="N229" s="252">
        <f>N228</f>
        <v>239.33506999999992</v>
      </c>
      <c r="O229" s="354">
        <f>N229/M229</f>
        <v>27829.497502921487</v>
      </c>
      <c r="P229" s="6"/>
      <c r="Q229" s="6"/>
      <c r="R229" s="6"/>
      <c r="S229" s="359"/>
      <c r="T229" s="143"/>
    </row>
    <row r="230" spans="9:20" x14ac:dyDescent="0.25">
      <c r="J230" s="362"/>
      <c r="K230" s="6"/>
      <c r="L230" s="6"/>
      <c r="M230" s="6"/>
      <c r="N230" s="6"/>
      <c r="O230" s="6"/>
      <c r="P230" s="6"/>
      <c r="Q230" s="6"/>
      <c r="R230" s="6"/>
      <c r="S230" s="359"/>
      <c r="T230" s="143"/>
    </row>
    <row r="231" spans="9:20" x14ac:dyDescent="0.25">
      <c r="J231" s="362"/>
      <c r="K231" s="857" t="s">
        <v>266</v>
      </c>
      <c r="L231" s="840" t="s">
        <v>267</v>
      </c>
      <c r="M231" s="857" t="s">
        <v>268</v>
      </c>
      <c r="N231" s="842" t="s">
        <v>239</v>
      </c>
      <c r="O231" s="837" t="s">
        <v>224</v>
      </c>
      <c r="P231" s="857" t="s">
        <v>266</v>
      </c>
      <c r="Q231" s="840" t="s">
        <v>267</v>
      </c>
      <c r="R231" s="857" t="s">
        <v>269</v>
      </c>
      <c r="S231" s="837" t="s">
        <v>224</v>
      </c>
      <c r="T231" s="143"/>
    </row>
    <row r="232" spans="9:20" x14ac:dyDescent="0.25">
      <c r="J232" s="362"/>
      <c r="K232" s="794"/>
      <c r="L232" s="841"/>
      <c r="M232" s="794"/>
      <c r="N232" s="843"/>
      <c r="O232" s="839"/>
      <c r="P232" s="794"/>
      <c r="Q232" s="841"/>
      <c r="R232" s="794"/>
      <c r="S232" s="839"/>
      <c r="T232" s="143"/>
    </row>
    <row r="233" spans="9:20" x14ac:dyDescent="0.25">
      <c r="J233" s="362"/>
      <c r="K233" s="350">
        <v>8.5949999999999915E-4</v>
      </c>
      <c r="L233" s="374">
        <v>47.412350000000004</v>
      </c>
      <c r="M233" s="375">
        <v>55162.71087841774</v>
      </c>
      <c r="N233" s="376">
        <f>M233-P226</f>
        <v>49107.351042510243</v>
      </c>
      <c r="O233" s="357">
        <f>(N233-R226)/N233</f>
        <v>-0.26353980367002394</v>
      </c>
      <c r="P233" s="350">
        <v>-1.3799999999999576E-4</v>
      </c>
      <c r="Q233" s="374">
        <v>-12.412849999999992</v>
      </c>
      <c r="R233" s="375">
        <v>89948.188405799796</v>
      </c>
      <c r="S233" s="466">
        <f>(R226-R233)/R226</f>
        <v>-0.44962939019793041</v>
      </c>
      <c r="T233" s="143"/>
    </row>
    <row r="234" spans="9:20" x14ac:dyDescent="0.25">
      <c r="J234" s="362"/>
      <c r="K234" s="188">
        <v>5.0108300000000017E-3</v>
      </c>
      <c r="L234" s="252">
        <v>79.020583333333335</v>
      </c>
      <c r="M234" s="354">
        <v>15769.958935612125</v>
      </c>
      <c r="N234" s="376">
        <f t="shared" ref="N234:N235" si="50">M234-P227</f>
        <v>9106.4307208011905</v>
      </c>
      <c r="O234" s="357">
        <f>(N234-R227)/N234</f>
        <v>-6.099950567013221</v>
      </c>
      <c r="P234" s="188">
        <v>1.476999999999954E-4</v>
      </c>
      <c r="Q234" s="252">
        <v>-20.688083333333317</v>
      </c>
      <c r="R234" s="354">
        <v>-140068.26901377089</v>
      </c>
      <c r="S234" s="357">
        <f>(R227-R234)/R227</f>
        <v>3.1663880363860519</v>
      </c>
      <c r="T234" s="143"/>
    </row>
    <row r="235" spans="9:20" ht="15" customHeight="1" x14ac:dyDescent="0.25">
      <c r="J235" s="362"/>
      <c r="K235" s="188">
        <v>4.5296700000000004E-3</v>
      </c>
      <c r="L235" s="252">
        <v>94.824699999999993</v>
      </c>
      <c r="M235" s="354">
        <v>20934.129859349574</v>
      </c>
      <c r="N235" s="376">
        <f t="shared" si="50"/>
        <v>9629.1610841402016</v>
      </c>
      <c r="O235" s="358">
        <f>(N235-R228)/N235</f>
        <v>-6.4489768063012827</v>
      </c>
      <c r="P235" s="188">
        <v>7.7903000000000017E-3</v>
      </c>
      <c r="Q235" s="252">
        <v>-24.82569999999998</v>
      </c>
      <c r="R235" s="354">
        <v>-3186.7450547475673</v>
      </c>
      <c r="S235" s="358">
        <f>(R228-R235)/R228</f>
        <v>1.0444285609442021</v>
      </c>
    </row>
    <row r="236" spans="9:20" x14ac:dyDescent="0.25">
      <c r="J236" s="889" t="str">
        <f>J229</f>
        <v>Structure Stiffness (kN/m)</v>
      </c>
      <c r="K236" s="890"/>
      <c r="L236" s="188">
        <f>SUM(K233:K235)</f>
        <v>1.0400000000000001E-2</v>
      </c>
      <c r="M236" s="252">
        <f>L235</f>
        <v>94.824699999999993</v>
      </c>
      <c r="N236" s="354">
        <f>M236/L236</f>
        <v>9117.7596153846134</v>
      </c>
      <c r="O236" s="360"/>
      <c r="P236" s="188">
        <f>SUM(P233:P235)</f>
        <v>7.8000000000000014E-3</v>
      </c>
      <c r="Q236" s="163">
        <f>Q235</f>
        <v>-24.82569999999998</v>
      </c>
      <c r="R236" s="354">
        <f>Q236/P236</f>
        <v>-3182.7820512820481</v>
      </c>
      <c r="S236" s="361"/>
    </row>
    <row r="238" spans="9:20" x14ac:dyDescent="0.25"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</row>
    <row r="239" spans="9:20" x14ac:dyDescent="0.25"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</row>
    <row r="240" spans="9:20" x14ac:dyDescent="0.25"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</row>
    <row r="241" spans="9:20" x14ac:dyDescent="0.25"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</row>
    <row r="242" spans="9:20" x14ac:dyDescent="0.25"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</row>
    <row r="243" spans="9:20" x14ac:dyDescent="0.25"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</row>
    <row r="244" spans="9:20" x14ac:dyDescent="0.25"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</row>
    <row r="245" spans="9:20" x14ac:dyDescent="0.25"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</row>
    <row r="246" spans="9:20" x14ac:dyDescent="0.25"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</row>
    <row r="247" spans="9:20" x14ac:dyDescent="0.25"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</row>
  </sheetData>
  <mergeCells count="457"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2020-01-06T16:29:36Z</dcterms:modified>
</cp:coreProperties>
</file>